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" windowHeight="960" activeTab="0"/>
  </bookViews>
  <sheets>
    <sheet name="Смета 12 гр. по ФЕР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_xlnm.Print_Titles" localSheetId="0">'Смета 12 гр. по ФЕР'!$36:$36</definedName>
    <definedName name="_xlnm.Print_Area" localSheetId="0">'Смета 12 гр. по ФЕР'!$A$1:$L$189</definedName>
  </definedNames>
  <calcPr fullCalcOnLoad="1"/>
</workbook>
</file>

<file path=xl/sharedStrings.xml><?xml version="1.0" encoding="utf-8"?>
<sst xmlns="http://schemas.openxmlformats.org/spreadsheetml/2006/main" count="4668" uniqueCount="429">
  <si>
    <t>Smeta.RU  (495) 974-1589</t>
  </si>
  <si>
    <t>_PS_</t>
  </si>
  <si>
    <t>Smeta.RU</t>
  </si>
  <si>
    <t/>
  </si>
  <si>
    <t>Капитальный ремонт и утепление кровли стр. 2 (КОН)</t>
  </si>
  <si>
    <t>Капитальный ремонт и утепление кровли стр. 2 (КОН)_(Копия)</t>
  </si>
  <si>
    <t>Егорцев В.Н.</t>
  </si>
  <si>
    <t>Главный инженер</t>
  </si>
  <si>
    <t>Степанова А.М.</t>
  </si>
  <si>
    <t>Вед.инженер по эксплуатации и ремонту</t>
  </si>
  <si>
    <t>Киселев В.А.</t>
  </si>
  <si>
    <t>Главный механик</t>
  </si>
  <si>
    <t>Корниенко С.В.</t>
  </si>
  <si>
    <t>Зам. директора по развитию и информатизации</t>
  </si>
  <si>
    <t>ИПУ РАН</t>
  </si>
  <si>
    <t>Сметные нормы списания</t>
  </si>
  <si>
    <t>Коды ценников</t>
  </si>
  <si>
    <t>ФСНБ-2001 в редакции 2014</t>
  </si>
  <si>
    <t>ТР для Версии 8: Центральные регионы (с учетом п-ма 2536-ИП/12/ГС от 27.11.12)</t>
  </si>
  <si>
    <t>ФЕР-2001 (редакция 2014 г)</t>
  </si>
  <si>
    <t>Поправки  для НБ 2014 года от 03.03.2016 ЭТАЛОН</t>
  </si>
  <si>
    <t>вед.инженер по эксплуатации и ремонту</t>
  </si>
  <si>
    <t>Новый раздел</t>
  </si>
  <si>
    <t>Ремонт кровли</t>
  </si>
  <si>
    <t>1</t>
  </si>
  <si>
    <t>46-04-008-1</t>
  </si>
  <si>
    <t>Разборка покрытий кровель из рулонных материалов</t>
  </si>
  <si>
    <t>100 м2 покрытия</t>
  </si>
  <si>
    <t>ФЕР-2001, 46-04-008-1, приказ Минстроя России №41/пр от 24.01.2017 г.</t>
  </si>
  <si>
    <t>Общестроительные работы</t>
  </si>
  <si>
    <t>Реконструкция зданий и сооружений</t>
  </si>
  <si>
    <t>ФЕР-46</t>
  </si>
  <si>
    <t>*0,9</t>
  </si>
  <si>
    <t>*0,85</t>
  </si>
  <si>
    <t>*0,8</t>
  </si>
  <si>
    <t>2</t>
  </si>
  <si>
    <t>12-01-017-1</t>
  </si>
  <si>
    <t>Устройство выравнивающих стяжек цементно-песчаных толщиной 15 мм</t>
  </si>
  <si>
    <t>100 м2 стяжки</t>
  </si>
  <si>
    <t>ФЕР-2001, 12-01-017-1, приказ Минстроя России №41/пр от 24.01.2017 г.</t>
  </si>
  <si>
    <t>Кровли</t>
  </si>
  <si>
    <t>ФЕР-12</t>
  </si>
  <si>
    <t>3</t>
  </si>
  <si>
    <t>12-01-016-2</t>
  </si>
  <si>
    <t>Огрунтовка оснований из бетона или раствора под водоизоляционный кровельный ковер готовой эмульсией битумной</t>
  </si>
  <si>
    <t>100 м2 кровли</t>
  </si>
  <si>
    <t>ФЕР-2001, 12-01-016-2, приказ Минстроя России №41/пр от 24.01.2017 г.</t>
  </si>
  <si>
    <t>4</t>
  </si>
  <si>
    <t>12-01-015-1</t>
  </si>
  <si>
    <t>Устройство пароизоляции оклеечной в один слой</t>
  </si>
  <si>
    <t>100 м2 изолируемой поверхности</t>
  </si>
  <si>
    <t>ФЕР-2001, 12-01-015-1, приказ Минстроя России №41/пр от 24.01.2017 г.</t>
  </si>
  <si>
    <t>5</t>
  </si>
  <si>
    <t>12-01-013-3</t>
  </si>
  <si>
    <t>Утепление покрытий негорючими, гидрофобизированными теплозвукоизоляционными плитами из каменной ваты на основе горных пород базальтовой группы на битумной мастике в один слой (применительно)</t>
  </si>
  <si>
    <t>100 м2 утепляемого покрытия</t>
  </si>
  <si>
    <t>ФЕР-2001, 12-01-013-3, приказ Минстроя России №41/пр от 24.01.2017 г.</t>
  </si>
  <si>
    <t>6</t>
  </si>
  <si>
    <t>27-06-009-1</t>
  </si>
  <si>
    <t>Укладка металлической сетки в цементобетонное покрытие (применительно)</t>
  </si>
  <si>
    <t>1000 м2 покрытия</t>
  </si>
  <si>
    <t>ФЕР-2001, 27-06-009-1, приказ Минстроя России №41/пр от 24.01.2017 г.</t>
  </si>
  <si>
    <t>Автомобильные дороги</t>
  </si>
  <si>
    <t>ФЕР-27</t>
  </si>
  <si>
    <t>6,1</t>
  </si>
  <si>
    <t>204-0097</t>
  </si>
  <si>
    <t>Сетка сварная из холоднотянутой проволоки 4-5 мм</t>
  </si>
  <si>
    <t>т</t>
  </si>
  <si>
    <t>ФССЦ-2001, 204-0097, приказ Минстроя России №41/пр от 24.01.2017 г.</t>
  </si>
  <si>
    <t>7</t>
  </si>
  <si>
    <t>Устройство выравнивающих стяжек цементно-песчаных с учетом разуклонов  (применительно)</t>
  </si>
  <si>
    <t>8</t>
  </si>
  <si>
    <t>12-01-002-9</t>
  </si>
  <si>
    <t>Устройство кровель плоских из наплавляемых материалов в два слоя</t>
  </si>
  <si>
    <t>ФЕР-2001, 12-01-002-9, приказ Минстроя России №41/пр от 24.01.2017 г.</t>
  </si>
  <si>
    <t>9</t>
  </si>
  <si>
    <t>12-01-006-1</t>
  </si>
  <si>
    <t>Устройство деформационных швов с наклейкой дополнительных слоев рулонного кровельного материала на битумной мастике</t>
  </si>
  <si>
    <t>100 М ДЕФОРМАЦИОННЫХ ШВОВ</t>
  </si>
  <si>
    <t>ФЕР-2001, 12-01-006-1, приказ Минстроя России №41/пр от 24.01.2017 г.</t>
  </si>
  <si>
    <t>Поправка: Сб.№12, п.1.12.1  Наименование: При производстве работ на высоте более 15 м на каждый последующий метр высоты нормы затрат и оплату труда рабочих-строителей следует увелививать на 0,5%</t>
  </si>
  <si>
    <t>)*(1+0,005*3)</t>
  </si>
  <si>
    <t>Поправка: Сб.№12, п.1.12.1</t>
  </si>
  <si>
    <t>10</t>
  </si>
  <si>
    <t>58-20-1</t>
  </si>
  <si>
    <t>Смена обделок из листовой стали (поясков, сандриков, отливов, карнизов) шириной до 0,4 м</t>
  </si>
  <si>
    <t>100 м</t>
  </si>
  <si>
    <t>ФЕРр-2001, 58-20-1, приказ Минстроя России №41/пр от 24.01.2017 г.</t>
  </si>
  <si>
    <t>Ремонтно-строительные работы</t>
  </si>
  <si>
    <t>Крыши, кровля</t>
  </si>
  <si>
    <t>рФЕР-58</t>
  </si>
  <si>
    <t>10,1</t>
  </si>
  <si>
    <t>509-9900</t>
  </si>
  <si>
    <t>Строительный мусор</t>
  </si>
  <si>
    <t>ФССЦ-2001, 509-9900, приказ Минстроя России №41/пр от 24.01.2017 г.</t>
  </si>
  <si>
    <t>11</t>
  </si>
  <si>
    <t>12-01-004-2</t>
  </si>
  <si>
    <t>Устройство примыканий рулонных и мастичных кровель к стенам и парапетам высотой более 600 мм с одним фартуком</t>
  </si>
  <si>
    <t>100 м примыканий</t>
  </si>
  <si>
    <t>ФЕР-2001, 12-01-004-2, приказ Минстроя России №41/пр от 24.01.2017 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</si>
  <si>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</si>
  <si>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</si>
  <si>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</si>
  <si>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</si>
  <si>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</si>
  <si>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</si>
  <si>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</si>
  <si>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</si>
  <si>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</si>
  <si>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</si>
  <si>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</si>
  <si>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</si>
  <si>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</si>
  <si>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</si>
  <si>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</si>
  <si>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</si>
  <si>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</si>
  <si>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</si>
  <si>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</si>
  <si>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</si>
  <si>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</si>
  <si>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</si>
  <si>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</si>
  <si>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</si>
  <si>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</si>
  <si>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</si>
  <si>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</si>
  <si>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</si>
  <si>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</si>
  <si>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</si>
  <si>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</si>
  <si>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</si>
  <si>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</si>
  <si>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</si>
  <si>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</si>
  <si>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</si>
  <si>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</si>
  <si>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</si>
  <si>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</si>
  <si>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</si>
  <si>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</si>
  <si>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</si>
  <si>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</si>
  <si>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</si>
  <si>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</si>
  <si>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</si>
  <si>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</si>
  <si>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 по разделу</t>
  </si>
  <si>
    <t>Разные работы</t>
  </si>
  <si>
    <t>12</t>
  </si>
  <si>
    <t>69-9-1</t>
  </si>
  <si>
    <t>Очистка кровли от строительного мусора (применительно)</t>
  </si>
  <si>
    <t>100 т мусора</t>
  </si>
  <si>
    <t>ФЕРр 69-9-1 пр.№31/пр от 30.01.2014 г.</t>
  </si>
  <si>
    <t>Прочие ремонтно-строительные работы</t>
  </si>
  <si>
    <t>рФЕР-69</t>
  </si>
  <si>
    <t>12,1</t>
  </si>
  <si>
    <t>ФССЦ 509-9900 пр.№31/пр от 30.01.2014 г.</t>
  </si>
  <si>
    <t>13</t>
  </si>
  <si>
    <t>69-15-1</t>
  </si>
  <si>
    <t>Затаривание строительного мусора в мешки</t>
  </si>
  <si>
    <t>1 Т</t>
  </si>
  <si>
    <t>ФЕРр 69-15-1 пр.№31/пр от 30.01.2014 г.</t>
  </si>
  <si>
    <t>14</t>
  </si>
  <si>
    <t>т01-01-01-041</t>
  </si>
  <si>
    <t>Погрузка при автомобильных перевозках мусора строительного с погрузкой вручную</t>
  </si>
  <si>
    <t>1 Т ГРУЗА</t>
  </si>
  <si>
    <t>ФССЦпг-2001, т01-01-01-041, приказ Минстроя России №899/пр от 11.12.2015 г.</t>
  </si>
  <si>
    <t>Погрузочно-разгрузочные работы</t>
  </si>
  <si>
    <t>Перевозка грузов , (ФССЦпр 2011-изм. № 4-6, раздел 1):  погрузочно-разгрузочные работы  (НР и СП в прям. затратах )</t>
  </si>
  <si>
    <t>ФССЦпр  пог. а/п (2011,изм. 4-6)</t>
  </si>
  <si>
    <t>15</t>
  </si>
  <si>
    <t>т03-02-04-023</t>
  </si>
  <si>
    <t>Перевозка грузов IV класса автомобилями бортовыми грузоподъемностью до 5 т на расстояние до 23 км</t>
  </si>
  <si>
    <t>ГССЦпг-2001, т03-02-04-023, приказ Минстроя России №899/пр от 11.12.2015 г.</t>
  </si>
  <si>
    <t>Перевозка грузов авто/транспортом</t>
  </si>
  <si>
    <t>Перевозкуа грузов (ФССЦпр-2011 - изм. 7, разделы 1-4) - по сметной стоимости</t>
  </si>
  <si>
    <t>ФССЦпр , изм. 7</t>
  </si>
  <si>
    <t>всего по разделу</t>
  </si>
  <si>
    <t>НДС</t>
  </si>
  <si>
    <t>НДС18%</t>
  </si>
  <si>
    <t>итог2</t>
  </si>
  <si>
    <t>Всего по разделу</t>
  </si>
  <si>
    <t>Итого</t>
  </si>
  <si>
    <t>Итого1</t>
  </si>
  <si>
    <t>НДС 18%</t>
  </si>
  <si>
    <t>Итого2</t>
  </si>
  <si>
    <t>Всего по смете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</si>
  <si>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</si>
  <si>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</si>
  <si>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</si>
  <si>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</si>
  <si>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</si>
  <si>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</si>
  <si>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</si>
  <si>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</si>
  <si>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</si>
  <si>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</si>
  <si>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</si>
  <si>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</si>
  <si>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</si>
  <si>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</si>
  <si>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</si>
  <si>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</si>
  <si>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</si>
  <si>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</si>
  <si>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</si>
  <si>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</si>
  <si>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</si>
  <si>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</si>
  <si>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</si>
  <si>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</si>
  <si>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</si>
  <si>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</si>
  <si>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</si>
  <si>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</si>
  <si>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</si>
  <si>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</si>
  <si>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</si>
  <si>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</si>
  <si>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</si>
  <si>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</si>
  <si>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</si>
  <si>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</si>
  <si>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</si>
  <si>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</si>
  <si>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</si>
  <si>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</si>
  <si>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</si>
  <si>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</si>
  <si>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</si>
  <si>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</si>
  <si>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</si>
  <si>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</si>
  <si>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</si>
  <si>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</si>
  <si>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</si>
  <si>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</si>
  <si>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</si>
  <si>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</si>
  <si>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</si>
  <si>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</si>
  <si>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</si>
  <si>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</si>
  <si>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</si>
  <si>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</si>
  <si>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</si>
  <si>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</si>
  <si>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</si>
  <si>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</si>
  <si>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</si>
  <si>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</si>
  <si>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Сборник индексов</t>
  </si>
  <si>
    <t>Новый уровень цен</t>
  </si>
  <si>
    <t>_OBSM_</t>
  </si>
  <si>
    <t>1-1020</t>
  </si>
  <si>
    <t>Рабочий строитель среднего разряда 2</t>
  </si>
  <si>
    <t>чел.-ч</t>
  </si>
  <si>
    <t>030403</t>
  </si>
  <si>
    <t>ФСЭМ-2001, 030403, приказ Минстроя России №41/пр от 24.01.2017 г.</t>
  </si>
  <si>
    <t>Лебедки электрические тяговым усилием 19,62 кН (2 т)</t>
  </si>
  <si>
    <t>маш.-ч</t>
  </si>
  <si>
    <t>1-1031</t>
  </si>
  <si>
    <t>Рабочий строитель среднего разряда 3,1</t>
  </si>
  <si>
    <t>Затраты труда машинистов</t>
  </si>
  <si>
    <t>чел.час</t>
  </si>
  <si>
    <t>020129</t>
  </si>
  <si>
    <t>ФСЭМ-2001, 020129, приказ Минстроя России №41/пр от 24.01.2017 г.</t>
  </si>
  <si>
    <t>Краны башенные при работе на других видах строительства 8 т</t>
  </si>
  <si>
    <t>030101</t>
  </si>
  <si>
    <t>ФСЭМ-2001, 030101, приказ Минстроя России №41/пр от 24.01.2017 г.</t>
  </si>
  <si>
    <t>Автопогрузчики 5 т</t>
  </si>
  <si>
    <t>101208</t>
  </si>
  <si>
    <t>ФСЭМ-2001, 101208, приказ Минстроя России №41/пр от 24.01.2017 г.</t>
  </si>
  <si>
    <t>Агрегаты электронасосные с регулированием подачи вручную для строительных растворов, подача до 4 м3/ч, напор 150 м</t>
  </si>
  <si>
    <t>101-0856</t>
  </si>
  <si>
    <t>ФССЦ-2001, 101-0856, приказ Минстроя России №41/пр от 24.01.2017 г.</t>
  </si>
  <si>
    <t>Рубероид кровельный с пылевидной посыпкой марки РКП-350б</t>
  </si>
  <si>
    <t>м2</t>
  </si>
  <si>
    <t>402-0004</t>
  </si>
  <si>
    <t>ФССЦ-2001, 402-0004, приказ Минстроя России №41/пр от 24.01.2017 г.</t>
  </si>
  <si>
    <t>Раствор готовый кладочный цементный марки 100</t>
  </si>
  <si>
    <t>м3</t>
  </si>
  <si>
    <t>411-0001</t>
  </si>
  <si>
    <t>ФССЦ-2001, 411-0001, приказ Минстроя России №41/пр от 24.01.2017 г.</t>
  </si>
  <si>
    <t>Вода</t>
  </si>
  <si>
    <t>1-1032</t>
  </si>
  <si>
    <t>Рабочий строитель среднего разряда 3,2</t>
  </si>
  <si>
    <t>400001</t>
  </si>
  <si>
    <t>ФСЭМ-2001, 400001, приказ Минстроя России №41/пр от 24.01.2017 г.</t>
  </si>
  <si>
    <t>Автомобили бортовые, грузоподъемность до 5 т</t>
  </si>
  <si>
    <t>101-1780</t>
  </si>
  <si>
    <t>ФССЦ-2001, 101-1780, приказ Минстроя России №41/пр от 24.01.2017 г.</t>
  </si>
  <si>
    <t>Эмульсия битумная для гидроизоляционных работ</t>
  </si>
  <si>
    <t>1-1038</t>
  </si>
  <si>
    <t>Рабочий строитель среднего разряда 3,8</t>
  </si>
  <si>
    <t>021141</t>
  </si>
  <si>
    <t>ФСЭМ-2001, 021141, приказ Минстроя России №41/пр от 24.01.2017 г.</t>
  </si>
  <si>
    <t>Краны на автомобильном ходу при работе на других видах строительства 10 т</t>
  </si>
  <si>
    <t>121011</t>
  </si>
  <si>
    <t>ФСЭМ-2001, 121011, приказ Минстроя России №41/пр от 24.01.2017 г.</t>
  </si>
  <si>
    <t>Котлы битумные передвижные 400 л</t>
  </si>
  <si>
    <t>101-0078</t>
  </si>
  <si>
    <t>ФССЦ-2001, 101-0078, приказ Минстроя России №41/пр от 24.01.2017 г.</t>
  </si>
  <si>
    <t>Битумы нефтяные строительные кровельные марки БНК-45/190, БНК-45/180</t>
  </si>
  <si>
    <t>101-0322</t>
  </si>
  <si>
    <t>ФССЦ-2001, 101-0322, приказ Минстроя России №41/пр от 24.01.2017 г.</t>
  </si>
  <si>
    <t>Керосин для технических целей марок КТ-1, КТ-2</t>
  </si>
  <si>
    <t>101-0594</t>
  </si>
  <si>
    <t>ФССЦ-2001, 101-0594, приказ Минстроя России №41/пр от 24.01.2017 г.</t>
  </si>
  <si>
    <t>Мастика битумная кровельная горячая</t>
  </si>
  <si>
    <t>1-1039</t>
  </si>
  <si>
    <t>Рабочий строитель среднего разряда 3,9</t>
  </si>
  <si>
    <t>104-0004</t>
  </si>
  <si>
    <t>ФССЦ-2001, 104-0004, приказ Минстроя России №41/пр от 24.01.2017 г.</t>
  </si>
  <si>
    <t>Плиты из минеральной ваты на синтетическом связующем М-125 (ГОСТ 9573-96)</t>
  </si>
  <si>
    <t>1-1035</t>
  </si>
  <si>
    <t>Рабочий строитель среднего разряда 3,5</t>
  </si>
  <si>
    <t>150401</t>
  </si>
  <si>
    <t>ФСЭМ-2001, 150401, приказ Минстроя России №41/пр от 24.01.2017 г.</t>
  </si>
  <si>
    <t>Горелки газопламенные</t>
  </si>
  <si>
    <t>101-1961</t>
  </si>
  <si>
    <t>ФССЦ-2001, 101-1961, приказ Минстроя России №41/пр от 24.01.2017 г.</t>
  </si>
  <si>
    <t>Изопласт К ЭКП-4,5</t>
  </si>
  <si>
    <t>101-1962</t>
  </si>
  <si>
    <t>ФССЦ-2001, 101-1962, приказ Минстроя России №41/пр от 24.01.2017 г.</t>
  </si>
  <si>
    <t>Изопласт П ЭПП-4,0</t>
  </si>
  <si>
    <t>101-2278</t>
  </si>
  <si>
    <t>ФССЦ-2001, 101-2278, приказ Минстроя России №41/пр от 24.01.2017 г.</t>
  </si>
  <si>
    <t>Пропан-бутан, смесь техническая</t>
  </si>
  <si>
    <t>кг</t>
  </si>
  <si>
    <t>101-0142</t>
  </si>
  <si>
    <t>ФССЦ-2001, 101-0142, приказ Минстроя России №41/пр от 24.01.2017 г.</t>
  </si>
  <si>
    <t>Дюбели с калиброванной головкой (в обоймах) с цинковым хроматированным покрытием 3х58,5 мм</t>
  </si>
  <si>
    <t>101-1680</t>
  </si>
  <si>
    <t>ФССЦ-2001, 101-1680, приказ Минстроя России №41/пр от 24.01.2017 г.</t>
  </si>
  <si>
    <t>Патроны для строительно-монтажного пистолета</t>
  </si>
  <si>
    <t>1000 шт.</t>
  </si>
  <si>
    <t>101-1746</t>
  </si>
  <si>
    <t>ФССЦ-2001, 101-1746, приказ Минстроя России №41/пр от 24.01.2017 г.</t>
  </si>
  <si>
    <t>Рубероид кровельный с мелкой посыпкой РМ-350</t>
  </si>
  <si>
    <t>101-1875</t>
  </si>
  <si>
    <t>ФССЦ-2001, 101-1875, приказ Минстроя России №41/пр от 24.01.2017 г.</t>
  </si>
  <si>
    <t>Сталь листовая оцинкованная толщиной листа 0,7 мм</t>
  </si>
  <si>
    <t>104-0002</t>
  </si>
  <si>
    <t>ФССЦ-2001, 104-0002, приказ Минстроя России №41/пр от 24.01.2017 г.</t>
  </si>
  <si>
    <t>Вата минеральная</t>
  </si>
  <si>
    <t>1-1030</t>
  </si>
  <si>
    <t>Рабочий строитель среднего разряда 3</t>
  </si>
  <si>
    <t>030954</t>
  </si>
  <si>
    <t>ФСЭМ-2001, 030954, приказ Минстроя России №41/пр от 24.01.2017 г.</t>
  </si>
  <si>
    <t>Подъемники грузоподъемностью до 500 кг одномачтовые, высота подъема 45 м</t>
  </si>
  <si>
    <t>101-0794</t>
  </si>
  <si>
    <t>ФССЦ-2001, 101-0794, приказ Минстроя России №41/пр от 24.01.2017 г.</t>
  </si>
  <si>
    <t>Проволока канатная оцинкованная, диаметром 2,6 мм</t>
  </si>
  <si>
    <t>101-1805</t>
  </si>
  <si>
    <t>ФССЦ-2001, 101-1805, приказ Минстроя России №41/пр от 24.01.2017 г.</t>
  </si>
  <si>
    <t>Гвозди строительные</t>
  </si>
  <si>
    <t>1-1036</t>
  </si>
  <si>
    <t>Рабочий строитель среднего разряда 3,6</t>
  </si>
  <si>
    <t>101-0173</t>
  </si>
  <si>
    <t>ФССЦ-2001, 101-0173, приказ Минстроя России №41/пр от 24.01.2017 г.</t>
  </si>
  <si>
    <t>Гвозди проволочные оцинкованные для асбестоцементной кровли 4,5х120 мм</t>
  </si>
  <si>
    <t>101-0618</t>
  </si>
  <si>
    <t>ФССЦ-2001, 101-0618, приказ Минстроя России №41/пр от 24.01.2017 г.</t>
  </si>
  <si>
    <t>Мастика тиоколовая строительного назначения, марки АМ-0,5</t>
  </si>
  <si>
    <t>101-1755</t>
  </si>
  <si>
    <t>ФССЦ-2001, 101-1755, приказ Минстроя России №41/пр от 24.01.2017 г.</t>
  </si>
  <si>
    <t>Сталь полосовая, марка стали Ст3сп шириной 50-200 мм толщиной 4-5 мм</t>
  </si>
  <si>
    <t>1-1011</t>
  </si>
  <si>
    <t>Рабочий строитель среднего разряда 1,1</t>
  </si>
  <si>
    <t>1-1010</t>
  </si>
  <si>
    <t>Рабочий строитель среднего разряда 1</t>
  </si>
  <si>
    <t>101-5983</t>
  </si>
  <si>
    <t>ФССЦ 101-5983 пр.№31/пр от 30.01.2014 г.</t>
  </si>
  <si>
    <t>Мешки полипропиленовые (50 кг)</t>
  </si>
  <si>
    <t>шт.</t>
  </si>
  <si>
    <t>400051</t>
  </si>
  <si>
    <t>ФСЭМ-2001, 400051, приказ Минстроя России №899/пр от 11.12.2015 г.</t>
  </si>
  <si>
    <t>Автомобиль-самосвал, грузоподъемность до 7 т</t>
  </si>
  <si>
    <t>ФСЭМ-2001, 400001, приказ Минстроя России №899/пр от 11.12.2015 г.</t>
  </si>
  <si>
    <t>204-9182</t>
  </si>
  <si>
    <t>ФССЦ-2001, 204-9182, приказ Минстроя России №41/пр от 24.01.2017 г.</t>
  </si>
  <si>
    <t>Сетка сварная из холоднотянутой проволоки 5 мм</t>
  </si>
  <si>
    <t>"СОГЛАСОВАНО"</t>
  </si>
  <si>
    <t>"УТВЕРЖДАЮ"</t>
  </si>
  <si>
    <t>"_____"________________ 2017 г.</t>
  </si>
  <si>
    <t>Зам. директора по развитию и информатизации, ИПУ РАН</t>
  </si>
  <si>
    <t>(наименование стройки)</t>
  </si>
  <si>
    <t xml:space="preserve">Номер заказа   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</si>
  <si>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</si>
  <si>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</si>
  <si>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</si>
  <si>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</si>
  <si>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 руб.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</si>
  <si>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</si>
  <si>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</si>
  <si>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</si>
  <si>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</si>
  <si>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</si>
  <si>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</si>
  <si>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</si>
  <si>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</si>
  <si>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</si>
  <si>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</si>
  <si>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</si>
  <si>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</si>
  <si>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</si>
  <si>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</si>
  <si>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</si>
  <si>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</si>
  <si>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</si>
  <si>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</si>
  <si>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</si>
  <si>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ФСНБ-2001 в редакции 2014 февраль 2017 года</t>
  </si>
  <si>
    <t>Зарплата</t>
  </si>
  <si>
    <t>НР от ФОТ</t>
  </si>
  <si>
    <t>%</t>
  </si>
  <si>
    <t>СП от ФОТ</t>
  </si>
  <si>
    <t>Затраты труда</t>
  </si>
  <si>
    <t>чел-ч</t>
  </si>
  <si>
    <t>в т.ч. зарплата машинистов</t>
  </si>
  <si>
    <t>Материальные ресурсы</t>
  </si>
  <si>
    <r>
      <t>12-01-006-1</t>
    </r>
    <r>
      <rPr>
        <i/>
        <sz val="10"/>
        <rFont val="Arial"/>
        <family val="2"/>
      </rPr>
      <t xml:space="preserve">
Поправка: Сб.№12, п.1.12.1</t>
    </r>
  </si>
  <si>
    <r>
      <t>12-01-004-2</t>
    </r>
    <r>
      <rPr>
        <i/>
        <sz val="10"/>
        <rFont val="Arial"/>
        <family val="2"/>
      </rPr>
      <t xml:space="preserve">
Поправка: Сб.№12, п.1.12.1</t>
    </r>
  </si>
  <si>
    <t xml:space="preserve">   </t>
  </si>
  <si>
    <t xml:space="preserve">Составил  </t>
  </si>
  <si>
    <t>[должность,подпись(инициалы,фамилия)]</t>
  </si>
  <si>
    <t xml:space="preserve">Проверил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</si>
</sst>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#,##0.00####;[Red]\-\ #,##0.00####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 wrapText="1"/>
    </xf>
    <xf numFmtId="0" fontId="32" fillId="0" borderId="0" xfId="0" applyFont="1" applyBorder="1" applyAlignment="1">
      <alignment/>
    </xf>
    <xf numFmtId="0" fontId="31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horizontal="right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5" fillId="0" borderId="0" xfId="0" applyFont="1" applyAlignment="1">
      <alignment vertical="center" wrapText="1"/>
    </xf>
    <xf numFmtId="0" fontId="34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5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35" fillId="0" borderId="0" xfId="0" applyFont="1" applyAlignment="1">
      <alignment horizontal="right"/>
    </xf>
    <xf numFmtId="172" fontId="32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 wrapText="1"/>
    </xf>
    <xf numFmtId="0" fontId="37" fillId="0" borderId="0" xfId="0" applyFont="1" applyAlignment="1">
      <alignment horizontal="right" wrapText="1"/>
    </xf>
    <xf numFmtId="0" fontId="32" fillId="0" borderId="0" xfId="0" applyFont="1" applyAlignment="1">
      <alignment horizontal="right" wrapText="1"/>
    </xf>
    <xf numFmtId="173" fontId="32" fillId="0" borderId="0" xfId="0" applyNumberFormat="1" applyFont="1" applyAlignment="1">
      <alignment horizontal="right"/>
    </xf>
    <xf numFmtId="172" fontId="32" fillId="0" borderId="0" xfId="0" applyNumberFormat="1" applyFont="1" applyAlignment="1">
      <alignment horizontal="right"/>
    </xf>
    <xf numFmtId="0" fontId="31" fillId="0" borderId="0" xfId="0" applyFont="1" applyAlignment="1">
      <alignment horizontal="right"/>
    </xf>
    <xf numFmtId="173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right" wrapText="1"/>
    </xf>
    <xf numFmtId="172" fontId="31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35" fillId="0" borderId="0" xfId="0" applyNumberFormat="1" applyFont="1" applyAlignment="1">
      <alignment horizontal="right"/>
    </xf>
    <xf numFmtId="172" fontId="38" fillId="0" borderId="0" xfId="0" applyNumberFormat="1" applyFont="1" applyAlignment="1">
      <alignment horizontal="right"/>
    </xf>
    <xf numFmtId="0" fontId="32" fillId="0" borderId="11" xfId="0" applyFont="1" applyBorder="1" applyAlignment="1">
      <alignment horizontal="left" vertical="top"/>
    </xf>
    <xf numFmtId="0" fontId="32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right" wrapText="1"/>
    </xf>
    <xf numFmtId="0" fontId="32" fillId="0" borderId="11" xfId="0" applyFont="1" applyBorder="1" applyAlignment="1">
      <alignment horizontal="right"/>
    </xf>
    <xf numFmtId="173" fontId="32" fillId="0" borderId="11" xfId="0" applyNumberFormat="1" applyFont="1" applyBorder="1" applyAlignment="1">
      <alignment horizontal="right"/>
    </xf>
    <xf numFmtId="0" fontId="32" fillId="0" borderId="11" xfId="0" applyFont="1" applyBorder="1" applyAlignment="1">
      <alignment horizontal="right" wrapText="1"/>
    </xf>
    <xf numFmtId="172" fontId="32" fillId="0" borderId="11" xfId="0" applyNumberFormat="1" applyFont="1" applyBorder="1" applyAlignment="1">
      <alignment horizontal="right"/>
    </xf>
    <xf numFmtId="172" fontId="31" fillId="0" borderId="11" xfId="0" applyNumberFormat="1" applyFont="1" applyBorder="1" applyAlignment="1">
      <alignment horizontal="right"/>
    </xf>
    <xf numFmtId="172" fontId="37" fillId="0" borderId="0" xfId="0" applyNumberFormat="1" applyFont="1" applyAlignment="1">
      <alignment horizontal="right"/>
    </xf>
    <xf numFmtId="0" fontId="32" fillId="0" borderId="11" xfId="0" applyFont="1" applyBorder="1" applyAlignment="1" quotePrefix="1">
      <alignment horizontal="right" wrapText="1"/>
    </xf>
    <xf numFmtId="0" fontId="31" fillId="0" borderId="11" xfId="0" applyFont="1" applyBorder="1" applyAlignment="1">
      <alignment horizontal="right"/>
    </xf>
    <xf numFmtId="173" fontId="0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2" fillId="0" borderId="0" xfId="0" applyFont="1" applyAlignment="1" quotePrefix="1">
      <alignment horizontal="left" wrapText="1"/>
    </xf>
    <xf numFmtId="0" fontId="32" fillId="0" borderId="0" xfId="0" applyFont="1" applyAlignment="1">
      <alignment vertical="center"/>
    </xf>
    <xf numFmtId="0" fontId="32" fillId="0" borderId="11" xfId="0" applyFont="1" applyBorder="1" applyAlignment="1">
      <alignment/>
    </xf>
    <xf numFmtId="0" fontId="3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8"/>
  <sheetViews>
    <sheetView tabSelected="1" zoomScalePageLayoutView="0" workbookViewId="0" topLeftCell="A1">
      <selection activeCell="A104" sqref="A104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40.7109375" style="0" customWidth="1"/>
    <col min="4" max="5" width="10.7109375" style="0" customWidth="1"/>
    <col min="6" max="8" width="12.7109375" style="0" customWidth="1"/>
    <col min="9" max="9" width="17.7109375" style="0" customWidth="1"/>
    <col min="10" max="10" width="8.7109375" style="0" customWidth="1"/>
    <col min="11" max="11" width="12.7109375" style="0" customWidth="1"/>
    <col min="12" max="12" width="8.7109375" style="0" customWidth="1"/>
    <col min="15" max="29" width="0" style="0" hidden="1" customWidth="1"/>
    <col min="30" max="30" width="147.7109375" style="0" hidden="1" customWidth="1"/>
    <col min="31" max="31" width="160.7109375" style="0" hidden="1" customWidth="1"/>
    <col min="32" max="32" width="91.7109375" style="0" hidden="1" customWidth="1"/>
    <col min="33" max="33" width="0" style="0" hidden="1" customWidth="1"/>
    <col min="34" max="34" width="116.7109375" style="0" hidden="1" customWidth="1"/>
    <col min="35" max="36" width="0" style="0" hidden="1" customWidth="1"/>
  </cols>
  <sheetData>
    <row r="1" ht="12.75">
      <c r="A1" s="11" t="str">
        <f>Source!B1</f>
        <v>Smeta.RU  (495) 974-1589</v>
      </c>
    </row>
    <row r="2" spans="1:12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</row>
    <row r="3" spans="1:12" ht="16.5">
      <c r="A3" s="14"/>
      <c r="B3" s="15" t="s">
        <v>384</v>
      </c>
      <c r="C3" s="15"/>
      <c r="D3" s="15"/>
      <c r="E3" s="15"/>
      <c r="F3" s="13"/>
      <c r="G3" s="13"/>
      <c r="H3" s="15" t="s">
        <v>385</v>
      </c>
      <c r="I3" s="15"/>
      <c r="J3" s="15"/>
      <c r="K3" s="15"/>
      <c r="L3" s="15"/>
    </row>
    <row r="4" spans="1:12" ht="14.25">
      <c r="A4" s="13"/>
      <c r="B4" s="16"/>
      <c r="C4" s="16"/>
      <c r="D4" s="16"/>
      <c r="E4" s="16"/>
      <c r="F4" s="13"/>
      <c r="G4" s="13"/>
      <c r="H4" s="16" t="s">
        <v>387</v>
      </c>
      <c r="I4" s="16"/>
      <c r="J4" s="16"/>
      <c r="K4" s="16"/>
      <c r="L4" s="16"/>
    </row>
    <row r="5" spans="1:12" ht="14.25">
      <c r="A5" s="17"/>
      <c r="B5" s="17"/>
      <c r="C5" s="18"/>
      <c r="D5" s="18"/>
      <c r="E5" s="18"/>
      <c r="F5" s="13"/>
      <c r="G5" s="13"/>
      <c r="H5" s="19"/>
      <c r="I5" s="18"/>
      <c r="J5" s="18"/>
      <c r="K5" s="18"/>
      <c r="L5" s="19"/>
    </row>
    <row r="6" spans="1:12" ht="14.25">
      <c r="A6" s="19"/>
      <c r="B6" s="16" t="str">
        <f>CONCATENATE("______________________ ",IF(Source!AL12&lt;&gt;"",Source!AL12,""))</f>
        <v>______________________ </v>
      </c>
      <c r="C6" s="16"/>
      <c r="D6" s="16"/>
      <c r="E6" s="16"/>
      <c r="F6" s="13"/>
      <c r="G6" s="13"/>
      <c r="H6" s="16" t="str">
        <f>CONCATENATE("______________________ ",IF(Source!AH12&lt;&gt;"",Source!AH12,""))</f>
        <v>______________________ Корниенко С.В.</v>
      </c>
      <c r="I6" s="16"/>
      <c r="J6" s="16"/>
      <c r="K6" s="16"/>
      <c r="L6" s="16"/>
    </row>
    <row r="7" spans="1:12" ht="14.25">
      <c r="A7" s="20"/>
      <c r="B7" s="21" t="s">
        <v>386</v>
      </c>
      <c r="C7" s="21"/>
      <c r="D7" s="21"/>
      <c r="E7" s="21"/>
      <c r="F7" s="13"/>
      <c r="G7" s="13"/>
      <c r="H7" s="21" t="s">
        <v>386</v>
      </c>
      <c r="I7" s="21"/>
      <c r="J7" s="21"/>
      <c r="K7" s="21"/>
      <c r="L7" s="21"/>
    </row>
    <row r="10" spans="1:12" ht="15.75">
      <c r="A10" s="2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0"/>
    </row>
    <row r="11" spans="1:12" ht="14.25">
      <c r="A11" s="23"/>
      <c r="B11" s="24" t="s">
        <v>388</v>
      </c>
      <c r="C11" s="24"/>
      <c r="D11" s="24"/>
      <c r="E11" s="24"/>
      <c r="F11" s="24"/>
      <c r="G11" s="24"/>
      <c r="H11" s="24"/>
      <c r="I11" s="24"/>
      <c r="J11" s="24"/>
      <c r="K11" s="24"/>
      <c r="L11" s="20"/>
    </row>
    <row r="12" spans="1:12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4.25">
      <c r="A13" s="13"/>
      <c r="B13" s="13"/>
      <c r="C13" s="13"/>
      <c r="D13" s="13"/>
      <c r="E13" s="13"/>
      <c r="F13" s="25" t="s">
        <v>389</v>
      </c>
      <c r="G13" s="25"/>
      <c r="H13" s="26" t="str">
        <f>IF(Source!F12&lt;&gt;"Новый объект",Source!F12,"")</f>
        <v>Капитальный ремонт и утепление кровли стр. 2 (КОН)</v>
      </c>
      <c r="I13" s="26"/>
      <c r="J13" s="26"/>
      <c r="K13" s="26"/>
      <c r="L13" s="27"/>
    </row>
    <row r="14" spans="1:12" ht="14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30" ht="15.75">
      <c r="A15" s="28"/>
      <c r="B15" s="22" t="str">
        <f>CONCATENATE("ЛОКАЛЬНАЯ СМЕТА № ",IF(Source!F20&lt;&gt;"Новая локальная смета",Source!F20,""))</f>
        <v>ЛОКАЛЬНАЯ СМЕТА № Капитальный ремонт и утепление кровли стр. 2 (КОН)</v>
      </c>
      <c r="C15" s="22"/>
      <c r="D15" s="22"/>
      <c r="E15" s="22"/>
      <c r="F15" s="22"/>
      <c r="G15" s="22"/>
      <c r="H15" s="22"/>
      <c r="I15" s="22"/>
      <c r="J15" s="22"/>
      <c r="K15" s="22"/>
      <c r="L15" s="28"/>
      <c r="AD15" s="29" t="str">
        <f>CONCATENATE("ЛОКАЛЬНАЯ СМЕТА № ",IF(Source!F20&lt;&gt;"Новая локальная смета",Source!F20,""))</f>
        <v>ЛОКАЛЬНАЯ СМЕТА № Капитальный ремонт и утепление кровли стр. 2 (КОН)</v>
      </c>
    </row>
    <row r="16" spans="1:12" ht="15.7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8"/>
    </row>
    <row r="17" spans="1:30" ht="18">
      <c r="A17" s="28"/>
      <c r="B17" s="30" t="str">
        <f>IF(Source!G20&lt;&gt;"Новая локальная смета",Source!G20,"")</f>
        <v>Капитальный ремонт и утепление кровли стр. 2 (КОН)</v>
      </c>
      <c r="C17" s="30"/>
      <c r="D17" s="30"/>
      <c r="E17" s="30"/>
      <c r="F17" s="30"/>
      <c r="G17" s="30"/>
      <c r="H17" s="30"/>
      <c r="I17" s="30"/>
      <c r="J17" s="30"/>
      <c r="K17" s="30"/>
      <c r="L17" s="28"/>
      <c r="AD17" s="44" t="str">
        <f>IF(Source!G20&lt;&gt;"Новая локальная смета",Source!G20,"")</f>
        <v>Капитальный ремонт и утепление кровли стр. 2 (КОН)</v>
      </c>
    </row>
    <row r="18" spans="1:12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30" ht="18">
      <c r="A19" s="13"/>
      <c r="B19" s="31" t="str">
        <f>IF(Source!G12&lt;&gt;"Новый объект",Source!G12,"")</f>
        <v>Капитальный ремонт и утепление кровли стр. 2 (КОН)_(Копия)</v>
      </c>
      <c r="C19" s="31"/>
      <c r="D19" s="31"/>
      <c r="E19" s="31"/>
      <c r="F19" s="31"/>
      <c r="G19" s="31"/>
      <c r="H19" s="31"/>
      <c r="I19" s="31"/>
      <c r="J19" s="31"/>
      <c r="K19" s="31"/>
      <c r="L19" s="32"/>
      <c r="AD19" s="45" t="str">
        <f>IF(Source!G12&lt;&gt;"Новый объект",Source!G12,"")</f>
        <v>Капитальный ремонт и утепление кровли стр. 2 (КОН)_(Копия)</v>
      </c>
    </row>
    <row r="20" spans="1:12" ht="14.25">
      <c r="A20" s="13"/>
      <c r="B20" s="33" t="s">
        <v>390</v>
      </c>
      <c r="C20" s="33"/>
      <c r="D20" s="33"/>
      <c r="E20" s="33"/>
      <c r="F20" s="33"/>
      <c r="G20" s="33"/>
      <c r="H20" s="33"/>
      <c r="I20" s="33"/>
      <c r="J20" s="33"/>
      <c r="K20" s="33"/>
      <c r="L20" s="20"/>
    </row>
    <row r="21" spans="1:12" ht="14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31" ht="14.25">
      <c r="A22" s="26" t="str">
        <f>CONCATENATE("Основание: ",Source!J20)</f>
        <v>Основание: 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AE22" s="46" t="str">
        <f>CONCATENATE("Основание: ",Source!J20)</f>
        <v>Основание: </v>
      </c>
    </row>
    <row r="23" spans="1:12" ht="14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4.25">
      <c r="A25" s="13"/>
      <c r="B25" s="13"/>
      <c r="C25" s="13"/>
      <c r="D25" s="13"/>
      <c r="E25" s="34"/>
      <c r="F25" s="34"/>
      <c r="G25" s="35" t="s">
        <v>391</v>
      </c>
      <c r="H25" s="35"/>
      <c r="I25" s="35" t="s">
        <v>392</v>
      </c>
      <c r="J25" s="35"/>
      <c r="K25" s="13"/>
      <c r="L25" s="13"/>
    </row>
    <row r="26" spans="1:12" ht="15">
      <c r="A26" s="13"/>
      <c r="B26" s="13"/>
      <c r="C26" s="36" t="s">
        <v>393</v>
      </c>
      <c r="D26" s="36"/>
      <c r="E26" s="36"/>
      <c r="F26" s="36"/>
      <c r="G26" s="37">
        <f>SUM(O37:O171)/1000</f>
        <v>882.6189699999998</v>
      </c>
      <c r="H26" s="37"/>
      <c r="I26" s="37">
        <f>(Source!P151/1000)</f>
        <v>8107.418070000001</v>
      </c>
      <c r="J26" s="37"/>
      <c r="K26" s="38" t="s">
        <v>394</v>
      </c>
      <c r="L26" s="38"/>
    </row>
    <row r="27" spans="1:12" ht="14.25">
      <c r="A27" s="13"/>
      <c r="B27" s="13"/>
      <c r="C27" s="39" t="s">
        <v>395</v>
      </c>
      <c r="D27" s="39"/>
      <c r="E27" s="39"/>
      <c r="F27" s="39"/>
      <c r="G27" s="37">
        <f>SUM(W37:W171)/1000</f>
        <v>882.6189699999998</v>
      </c>
      <c r="H27" s="37"/>
      <c r="I27" s="37">
        <f>(Source!P139)/1000</f>
        <v>6870.69328</v>
      </c>
      <c r="J27" s="37"/>
      <c r="K27" s="38" t="s">
        <v>394</v>
      </c>
      <c r="L27" s="38"/>
    </row>
    <row r="28" spans="1:12" ht="14.25">
      <c r="A28" s="13"/>
      <c r="B28" s="13"/>
      <c r="C28" s="39" t="s">
        <v>396</v>
      </c>
      <c r="D28" s="39"/>
      <c r="E28" s="39"/>
      <c r="F28" s="39"/>
      <c r="G28" s="37">
        <f>SUM(X37:X171)/1000</f>
        <v>0</v>
      </c>
      <c r="H28" s="37"/>
      <c r="I28" s="37">
        <f>(Source!P140)/1000</f>
        <v>0</v>
      </c>
      <c r="J28" s="37"/>
      <c r="K28" s="38" t="s">
        <v>394</v>
      </c>
      <c r="L28" s="38"/>
    </row>
    <row r="29" spans="1:12" ht="14.25">
      <c r="A29" s="13"/>
      <c r="B29" s="13"/>
      <c r="C29" s="39" t="s">
        <v>397</v>
      </c>
      <c r="D29" s="39"/>
      <c r="E29" s="39"/>
      <c r="F29" s="39"/>
      <c r="G29" s="37">
        <f>SUM(Y37:Y171)/1000</f>
        <v>0</v>
      </c>
      <c r="H29" s="37"/>
      <c r="I29" s="37">
        <f>(Source!P133)/1000</f>
        <v>0</v>
      </c>
      <c r="J29" s="37"/>
      <c r="K29" s="38" t="s">
        <v>394</v>
      </c>
      <c r="L29" s="38"/>
    </row>
    <row r="30" spans="1:12" ht="14.25">
      <c r="A30" s="13"/>
      <c r="B30" s="13"/>
      <c r="C30" s="39" t="s">
        <v>398</v>
      </c>
      <c r="D30" s="39"/>
      <c r="E30" s="39"/>
      <c r="F30" s="39"/>
      <c r="G30" s="37">
        <f>SUM(Z37:Z171)/1000</f>
        <v>0</v>
      </c>
      <c r="H30" s="37"/>
      <c r="I30" s="37">
        <f>(Source!P141)/1000</f>
        <v>0</v>
      </c>
      <c r="J30" s="37"/>
      <c r="K30" s="38" t="s">
        <v>394</v>
      </c>
      <c r="L30" s="38"/>
    </row>
    <row r="31" spans="1:12" ht="15">
      <c r="A31" s="13"/>
      <c r="B31" s="13"/>
      <c r="C31" s="36" t="s">
        <v>399</v>
      </c>
      <c r="D31" s="36"/>
      <c r="E31" s="36"/>
      <c r="F31" s="36"/>
      <c r="G31" s="37">
        <f>I31</f>
        <v>5811.667601032184</v>
      </c>
      <c r="H31" s="37"/>
      <c r="I31" s="37">
        <f>(Source!P143+Source!P144)</f>
        <v>5811.667601032184</v>
      </c>
      <c r="J31" s="37"/>
      <c r="K31" s="38" t="s">
        <v>400</v>
      </c>
      <c r="L31" s="38"/>
    </row>
    <row r="32" spans="1:12" ht="15">
      <c r="A32" s="13"/>
      <c r="B32" s="13"/>
      <c r="C32" s="36" t="s">
        <v>401</v>
      </c>
      <c r="D32" s="36"/>
      <c r="E32" s="36"/>
      <c r="F32" s="36"/>
      <c r="G32" s="37">
        <f>SUM(R37:R171)/1000</f>
        <v>52.71941000000001</v>
      </c>
      <c r="H32" s="37"/>
      <c r="I32" s="37">
        <f>((Source!P138+Source!P137)/1000)</f>
        <v>1295.84299</v>
      </c>
      <c r="J32" s="37"/>
      <c r="K32" s="38" t="s">
        <v>394</v>
      </c>
      <c r="L32" s="38"/>
    </row>
    <row r="33" spans="1:12" ht="14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4.25">
      <c r="A34" s="40" t="s">
        <v>414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57">
      <c r="A35" s="41" t="s">
        <v>402</v>
      </c>
      <c r="B35" s="41" t="s">
        <v>403</v>
      </c>
      <c r="C35" s="41" t="s">
        <v>404</v>
      </c>
      <c r="D35" s="41" t="s">
        <v>405</v>
      </c>
      <c r="E35" s="41" t="s">
        <v>406</v>
      </c>
      <c r="F35" s="41" t="s">
        <v>407</v>
      </c>
      <c r="G35" s="41" t="s">
        <v>408</v>
      </c>
      <c r="H35" s="41" t="s">
        <v>409</v>
      </c>
      <c r="I35" s="41" t="s">
        <v>410</v>
      </c>
      <c r="J35" s="41" t="s">
        <v>411</v>
      </c>
      <c r="K35" s="41" t="s">
        <v>412</v>
      </c>
      <c r="L35" s="41" t="s">
        <v>413</v>
      </c>
    </row>
    <row r="36" spans="1:12" ht="14.25">
      <c r="A36" s="42">
        <v>1</v>
      </c>
      <c r="B36" s="42">
        <v>2</v>
      </c>
      <c r="C36" s="42">
        <v>3</v>
      </c>
      <c r="D36" s="42">
        <v>4</v>
      </c>
      <c r="E36" s="42">
        <v>5</v>
      </c>
      <c r="F36" s="42">
        <v>6</v>
      </c>
      <c r="G36" s="42">
        <v>7</v>
      </c>
      <c r="H36" s="42">
        <v>8</v>
      </c>
      <c r="I36" s="42">
        <v>9</v>
      </c>
      <c r="J36" s="42">
        <v>10</v>
      </c>
      <c r="K36" s="42">
        <v>11</v>
      </c>
      <c r="L36" s="43">
        <v>12</v>
      </c>
    </row>
    <row r="38" spans="1:31" ht="16.5">
      <c r="A38" s="47" t="str">
        <f>CONCATENATE("Раздел: ",IF(Source!G24&lt;&gt;"Новый раздел",Source!G24,""))</f>
        <v>Раздел: Ремонт кровли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AE38" s="48" t="str">
        <f>CONCATENATE("Раздел: ",IF(Source!G24&lt;&gt;"Новый раздел",Source!G24,""))</f>
        <v>Раздел: Ремонт кровли</v>
      </c>
    </row>
    <row r="39" spans="1:22" ht="42.75">
      <c r="A39" s="49" t="str">
        <f>Source!E29</f>
        <v>1</v>
      </c>
      <c r="B39" s="50" t="str">
        <f>Source!F29</f>
        <v>46-04-008-1</v>
      </c>
      <c r="C39" s="50" t="str">
        <f>Source!G29</f>
        <v>Разборка покрытий кровель из рулонных материалов</v>
      </c>
      <c r="D39" s="51" t="str">
        <f>Source!H29</f>
        <v>100 м2 покрытия</v>
      </c>
      <c r="E39" s="12">
        <f>Source!I29</f>
        <v>36.4114</v>
      </c>
      <c r="F39" s="53">
        <f>IF(Source!AK29&lt;&gt;0,Source!AK29,Source!AL29+Source!AM29+Source!AO29)</f>
        <v>153.59</v>
      </c>
      <c r="G39" s="52"/>
      <c r="H39" s="54"/>
      <c r="I39" s="52" t="str">
        <f>Source!BO29</f>
        <v>46-04-008-1</v>
      </c>
      <c r="J39" s="52"/>
      <c r="K39" s="54"/>
      <c r="L39" s="55"/>
      <c r="S39">
        <f>ROUND((Source!FX29/100)*((ROUND(Source!AF29*Source!I29,2)+ROUND(Source!AE29*Source!I29,2))),2)</f>
        <v>4043.06</v>
      </c>
      <c r="T39">
        <f>Source!X29</f>
        <v>84321.16</v>
      </c>
      <c r="U39">
        <f>ROUND((Source!FY29/100)*((ROUND(Source!AF29*Source!I29,2)+ROUND(Source!AE29*Source!I29,2))),2)</f>
        <v>2429.92</v>
      </c>
      <c r="V39">
        <f>Source!Y29</f>
        <v>48183.52</v>
      </c>
    </row>
    <row r="40" spans="1:18" ht="14.25">
      <c r="A40" s="49"/>
      <c r="B40" s="50"/>
      <c r="C40" s="50" t="s">
        <v>415</v>
      </c>
      <c r="D40" s="51"/>
      <c r="E40" s="12"/>
      <c r="F40" s="53">
        <f>Source!AO29</f>
        <v>112.16</v>
      </c>
      <c r="G40" s="52">
        <f>Source!DG29</f>
      </c>
      <c r="H40" s="54">
        <f>ROUND(Source!AF29*Source!I29,2)</f>
        <v>4083.9</v>
      </c>
      <c r="I40" s="52"/>
      <c r="J40" s="52">
        <f>IF(Source!BA29&lt;&gt;0,Source!BA29,1)</f>
        <v>24.58</v>
      </c>
      <c r="K40" s="54">
        <f>Source!S29</f>
        <v>100382.33</v>
      </c>
      <c r="L40" s="55"/>
      <c r="R40">
        <f>H40</f>
        <v>4083.9</v>
      </c>
    </row>
    <row r="41" spans="1:12" ht="14.25">
      <c r="A41" s="49"/>
      <c r="B41" s="50"/>
      <c r="C41" s="50" t="s">
        <v>121</v>
      </c>
      <c r="D41" s="51"/>
      <c r="E41" s="12"/>
      <c r="F41" s="53">
        <f>Source!AM29</f>
        <v>41.43</v>
      </c>
      <c r="G41" s="52">
        <f>Source!DE29</f>
      </c>
      <c r="H41" s="54">
        <f>ROUND(Source!AD29*Source!I29,2)</f>
        <v>1508.52</v>
      </c>
      <c r="I41" s="52"/>
      <c r="J41" s="52">
        <f>IF(Source!BB29&lt;&gt;0,Source!BB29,1)</f>
        <v>3.12</v>
      </c>
      <c r="K41" s="54">
        <f>Source!Q29</f>
        <v>4706.6</v>
      </c>
      <c r="L41" s="55"/>
    </row>
    <row r="42" spans="1:12" ht="14.25">
      <c r="A42" s="49"/>
      <c r="B42" s="50"/>
      <c r="C42" s="50" t="s">
        <v>416</v>
      </c>
      <c r="D42" s="51" t="s">
        <v>417</v>
      </c>
      <c r="E42" s="12">
        <f>Source!BZ29</f>
        <v>110</v>
      </c>
      <c r="F42" s="56" t="str">
        <f>CONCATENATE(" )",Source!DL29,Source!FT29,"=",Source!FX29)</f>
        <v> )*0,9=99</v>
      </c>
      <c r="G42" s="26"/>
      <c r="H42" s="54">
        <f>SUM(S39:S44)</f>
        <v>4043.06</v>
      </c>
      <c r="I42" s="57" t="str">
        <f>CONCATENATE(Source!FX29,Source!FV29,"=")</f>
        <v>99*0,85=</v>
      </c>
      <c r="J42" s="46">
        <f>Source!AT29</f>
        <v>84</v>
      </c>
      <c r="K42" s="54">
        <f>SUM(T39:T44)</f>
        <v>84321.16</v>
      </c>
      <c r="L42" s="55"/>
    </row>
    <row r="43" spans="1:12" ht="14.25">
      <c r="A43" s="49"/>
      <c r="B43" s="50"/>
      <c r="C43" s="50" t="s">
        <v>418</v>
      </c>
      <c r="D43" s="51" t="s">
        <v>417</v>
      </c>
      <c r="E43" s="12">
        <f>Source!CA29</f>
        <v>70</v>
      </c>
      <c r="F43" s="56" t="str">
        <f>CONCATENATE(" )",Source!DM29,Source!FU29,"=",Source!FY29)</f>
        <v> )*0,85=59,5</v>
      </c>
      <c r="G43" s="26"/>
      <c r="H43" s="54">
        <f>SUM(U39:U44)</f>
        <v>2429.92</v>
      </c>
      <c r="I43" s="57" t="str">
        <f>CONCATENATE(Source!FY29,Source!FW29,"=")</f>
        <v>59,5*0,8=</v>
      </c>
      <c r="J43" s="46">
        <f>Source!AU29</f>
        <v>48</v>
      </c>
      <c r="K43" s="54">
        <f>SUM(V39:V44)</f>
        <v>48183.52</v>
      </c>
      <c r="L43" s="55"/>
    </row>
    <row r="44" spans="1:12" ht="14.25">
      <c r="A44" s="62"/>
      <c r="B44" s="63"/>
      <c r="C44" s="63" t="s">
        <v>419</v>
      </c>
      <c r="D44" s="64" t="s">
        <v>420</v>
      </c>
      <c r="E44" s="65">
        <f>Source!AQ29</f>
        <v>14.38</v>
      </c>
      <c r="F44" s="66"/>
      <c r="G44" s="67">
        <f>Source!DI29</f>
      </c>
      <c r="H44" s="68"/>
      <c r="I44" s="67"/>
      <c r="J44" s="67"/>
      <c r="K44" s="68"/>
      <c r="L44" s="69">
        <f>Source!U29</f>
        <v>523.5959320000001</v>
      </c>
    </row>
    <row r="45" spans="7:26" ht="15">
      <c r="G45" s="60">
        <f>H40+H41+H42+H43</f>
        <v>12065.4</v>
      </c>
      <c r="H45" s="60"/>
      <c r="J45" s="60">
        <f>K40+K41+K42+K43</f>
        <v>237593.61000000002</v>
      </c>
      <c r="K45" s="60"/>
      <c r="L45" s="61">
        <f>Source!U29</f>
        <v>523.5959320000001</v>
      </c>
      <c r="O45" s="59">
        <f>G45</f>
        <v>12065.4</v>
      </c>
      <c r="P45" s="59">
        <f>J45</f>
        <v>237593.61000000002</v>
      </c>
      <c r="Q45" s="59">
        <f>L45</f>
        <v>523.5959320000001</v>
      </c>
      <c r="W45">
        <f>IF(Source!BI29&lt;=1,H40+H41+H42+H43,0)</f>
        <v>12065.4</v>
      </c>
      <c r="X45">
        <f>IF(Source!BI29=2,H40+H41+H42+H43,0)</f>
        <v>0</v>
      </c>
      <c r="Y45">
        <f>IF(Source!BI29=3,H40+H41+H42+H43,0)</f>
        <v>0</v>
      </c>
      <c r="Z45">
        <f>IF(Source!BI29=4,H40+H41+H42+H43,0)</f>
        <v>0</v>
      </c>
    </row>
    <row r="46" spans="1:22" ht="28.5">
      <c r="A46" s="49" t="str">
        <f>Source!E31</f>
        <v>2</v>
      </c>
      <c r="B46" s="50" t="str">
        <f>Source!F31</f>
        <v>12-01-017-1</v>
      </c>
      <c r="C46" s="50" t="str">
        <f>Source!G31</f>
        <v>Устройство выравнивающих стяжек цементно-песчаных толщиной 15 мм</v>
      </c>
      <c r="D46" s="51" t="str">
        <f>Source!H31</f>
        <v>100 м2 стяжки</v>
      </c>
      <c r="E46" s="12">
        <f>Source!I31</f>
        <v>36.4114</v>
      </c>
      <c r="F46" s="53">
        <f>IF(Source!AK31&lt;&gt;0,Source!AK31,Source!AL31+Source!AM31+Source!AO31)</f>
        <v>1257.63</v>
      </c>
      <c r="G46" s="52"/>
      <c r="H46" s="54"/>
      <c r="I46" s="52" t="str">
        <f>Source!BO31</f>
        <v>12-01-017-1</v>
      </c>
      <c r="J46" s="52"/>
      <c r="K46" s="54"/>
      <c r="L46" s="55"/>
      <c r="S46">
        <f>ROUND((Source!FX31/100)*((ROUND(Source!AF31*Source!I31,2)+ROUND(Source!AE31*Source!I31,2))),2)</f>
        <v>10107.91</v>
      </c>
      <c r="T46">
        <f>Source!X31</f>
        <v>211644.9</v>
      </c>
      <c r="U46">
        <f>ROUND((Source!FY31/100)*((ROUND(Source!AF31*Source!I31,2)+ROUND(Source!AE31*Source!I31,2))),2)</f>
        <v>5170.95</v>
      </c>
      <c r="V46">
        <f>Source!Y31</f>
        <v>101221.47</v>
      </c>
    </row>
    <row r="47" spans="1:18" ht="14.25">
      <c r="A47" s="49"/>
      <c r="B47" s="50"/>
      <c r="C47" s="50" t="s">
        <v>415</v>
      </c>
      <c r="D47" s="51"/>
      <c r="E47" s="12"/>
      <c r="F47" s="53">
        <f>Source!AO31</f>
        <v>235.18</v>
      </c>
      <c r="G47" s="52">
        <f>Source!DG31</f>
      </c>
      <c r="H47" s="54">
        <f>ROUND(Source!AF31*Source!I31,2)</f>
        <v>8563.23</v>
      </c>
      <c r="I47" s="52"/>
      <c r="J47" s="52">
        <f>IF(Source!BA31&lt;&gt;0,Source!BA31,1)</f>
        <v>24.58</v>
      </c>
      <c r="K47" s="54">
        <f>Source!S31</f>
        <v>210484.27</v>
      </c>
      <c r="L47" s="55"/>
      <c r="R47">
        <f>H47</f>
        <v>8563.23</v>
      </c>
    </row>
    <row r="48" spans="1:12" ht="14.25">
      <c r="A48" s="49"/>
      <c r="B48" s="50"/>
      <c r="C48" s="50" t="s">
        <v>121</v>
      </c>
      <c r="D48" s="51"/>
      <c r="E48" s="12"/>
      <c r="F48" s="53">
        <f>Source!AM31</f>
        <v>190.48</v>
      </c>
      <c r="G48" s="52">
        <f>Source!DE31</f>
      </c>
      <c r="H48" s="54">
        <f>ROUND(Source!AD31*Source!I31,2)</f>
        <v>6935.64</v>
      </c>
      <c r="I48" s="52"/>
      <c r="J48" s="52">
        <f>IF(Source!BB31&lt;&gt;0,Source!BB31,1)</f>
        <v>6.47</v>
      </c>
      <c r="K48" s="54">
        <f>Source!Q31</f>
        <v>44873.61</v>
      </c>
      <c r="L48" s="55"/>
    </row>
    <row r="49" spans="1:18" ht="14.25">
      <c r="A49" s="49"/>
      <c r="B49" s="50"/>
      <c r="C49" s="50" t="s">
        <v>421</v>
      </c>
      <c r="D49" s="51"/>
      <c r="E49" s="12"/>
      <c r="F49" s="53">
        <f>Source!AN31</f>
        <v>21.86</v>
      </c>
      <c r="G49" s="52">
        <f>Source!DF31</f>
      </c>
      <c r="H49" s="70">
        <f>ROUND(Source!AE31*Source!I31,2)</f>
        <v>795.95</v>
      </c>
      <c r="I49" s="52"/>
      <c r="J49" s="52">
        <f>IF(Source!BS31&lt;&gt;0,Source!BS31,1)</f>
        <v>24.58</v>
      </c>
      <c r="K49" s="70">
        <f>Source!R31</f>
        <v>19564.53</v>
      </c>
      <c r="L49" s="55"/>
      <c r="R49">
        <f>H49</f>
        <v>795.95</v>
      </c>
    </row>
    <row r="50" spans="1:12" ht="14.25">
      <c r="A50" s="49"/>
      <c r="B50" s="50"/>
      <c r="C50" s="50" t="s">
        <v>422</v>
      </c>
      <c r="D50" s="51"/>
      <c r="E50" s="12"/>
      <c r="F50" s="53">
        <f>Source!AL31</f>
        <v>831.97</v>
      </c>
      <c r="G50" s="52">
        <f>Source!DD31</f>
      </c>
      <c r="H50" s="54">
        <f>ROUND(Source!AC31*Source!I31,2)</f>
        <v>30293.19</v>
      </c>
      <c r="I50" s="52"/>
      <c r="J50" s="52">
        <f>IF(Source!BC31&lt;&gt;0,Source!BC31,1)</f>
        <v>5.89</v>
      </c>
      <c r="K50" s="54">
        <f>Source!P31</f>
        <v>178426.9</v>
      </c>
      <c r="L50" s="55"/>
    </row>
    <row r="51" spans="1:12" ht="14.25">
      <c r="A51" s="49"/>
      <c r="B51" s="50"/>
      <c r="C51" s="50" t="s">
        <v>416</v>
      </c>
      <c r="D51" s="51" t="s">
        <v>417</v>
      </c>
      <c r="E51" s="12">
        <f>Source!BZ31</f>
        <v>120</v>
      </c>
      <c r="F51" s="56" t="str">
        <f>CONCATENATE(" )",Source!DL31,Source!FT31,"=",Source!FX31)</f>
        <v> )*0,9=108</v>
      </c>
      <c r="G51" s="26"/>
      <c r="H51" s="54">
        <f>SUM(S46:S53)</f>
        <v>10107.91</v>
      </c>
      <c r="I51" s="57" t="str">
        <f>CONCATENATE(Source!FX31,Source!FV31,"=")</f>
        <v>108*0,85=</v>
      </c>
      <c r="J51" s="46">
        <f>Source!AT31</f>
        <v>92</v>
      </c>
      <c r="K51" s="54">
        <f>SUM(T46:T53)</f>
        <v>211644.9</v>
      </c>
      <c r="L51" s="55"/>
    </row>
    <row r="52" spans="1:12" ht="14.25">
      <c r="A52" s="49"/>
      <c r="B52" s="50"/>
      <c r="C52" s="50" t="s">
        <v>418</v>
      </c>
      <c r="D52" s="51" t="s">
        <v>417</v>
      </c>
      <c r="E52" s="12">
        <f>Source!CA31</f>
        <v>65</v>
      </c>
      <c r="F52" s="56" t="str">
        <f>CONCATENATE(" )",Source!DM31,Source!FU31,"=",Source!FY31)</f>
        <v> )*0,85=55,25</v>
      </c>
      <c r="G52" s="26"/>
      <c r="H52" s="54">
        <f>SUM(U46:U53)</f>
        <v>5170.95</v>
      </c>
      <c r="I52" s="57" t="str">
        <f>CONCATENATE(Source!FY31,Source!FW31,"=")</f>
        <v>55,25*0,8=</v>
      </c>
      <c r="J52" s="46">
        <f>Source!AU31</f>
        <v>44</v>
      </c>
      <c r="K52" s="54">
        <f>SUM(V46:V53)</f>
        <v>101221.47</v>
      </c>
      <c r="L52" s="55"/>
    </row>
    <row r="53" spans="1:12" ht="14.25">
      <c r="A53" s="62"/>
      <c r="B53" s="63"/>
      <c r="C53" s="63" t="s">
        <v>419</v>
      </c>
      <c r="D53" s="64" t="s">
        <v>420</v>
      </c>
      <c r="E53" s="65">
        <f>Source!AQ31</f>
        <v>27.22</v>
      </c>
      <c r="F53" s="66"/>
      <c r="G53" s="67">
        <f>Source!DI31</f>
      </c>
      <c r="H53" s="68"/>
      <c r="I53" s="67"/>
      <c r="J53" s="67"/>
      <c r="K53" s="68"/>
      <c r="L53" s="69">
        <f>Source!U31</f>
        <v>991.118308</v>
      </c>
    </row>
    <row r="54" spans="7:26" ht="15">
      <c r="G54" s="60">
        <f>H47+H48+H50+H51+H52</f>
        <v>61070.92</v>
      </c>
      <c r="H54" s="60"/>
      <c r="J54" s="60">
        <f>K47+K48+K50+K51+K52</f>
        <v>746651.15</v>
      </c>
      <c r="K54" s="60"/>
      <c r="L54" s="61">
        <f>Source!U31</f>
        <v>991.118308</v>
      </c>
      <c r="O54" s="59">
        <f>G54</f>
        <v>61070.92</v>
      </c>
      <c r="P54" s="59">
        <f>J54</f>
        <v>746651.15</v>
      </c>
      <c r="Q54" s="59">
        <f>L54</f>
        <v>991.118308</v>
      </c>
      <c r="W54">
        <f>IF(Source!BI31&lt;=1,H47+H48+H50+H51+H52,0)</f>
        <v>61070.92</v>
      </c>
      <c r="X54">
        <f>IF(Source!BI31=2,H47+H48+H50+H51+H52,0)</f>
        <v>0</v>
      </c>
      <c r="Y54">
        <f>IF(Source!BI31=3,H47+H48+H50+H51+H52,0)</f>
        <v>0</v>
      </c>
      <c r="Z54">
        <f>IF(Source!BI31=4,H47+H48+H50+H51+H52,0)</f>
        <v>0</v>
      </c>
    </row>
    <row r="55" spans="1:22" ht="57">
      <c r="A55" s="49" t="str">
        <f>Source!E33</f>
        <v>3</v>
      </c>
      <c r="B55" s="50" t="str">
        <f>Source!F33</f>
        <v>12-01-016-2</v>
      </c>
      <c r="C55" s="50" t="str">
        <f>Source!G33</f>
        <v>Огрунтовка оснований из бетона или раствора под водоизоляционный кровельный ковер готовой эмульсией битумной</v>
      </c>
      <c r="D55" s="51" t="str">
        <f>Source!H33</f>
        <v>100 м2 кровли</v>
      </c>
      <c r="E55" s="12">
        <f>Source!I33</f>
        <v>36.4114</v>
      </c>
      <c r="F55" s="53">
        <f>IF(Source!AK33&lt;&gt;0,Source!AK33,Source!AL33+Source!AM33+Source!AO33)</f>
        <v>117.96</v>
      </c>
      <c r="G55" s="52"/>
      <c r="H55" s="54"/>
      <c r="I55" s="52" t="str">
        <f>Source!BO33</f>
        <v>12-01-016-2</v>
      </c>
      <c r="J55" s="52"/>
      <c r="K55" s="54"/>
      <c r="L55" s="55"/>
      <c r="S55">
        <f>ROUND((Source!FX33/100)*((ROUND(Source!AF33*Source!I33,2)+ROUND(Source!AE33*Source!I33,2))),2)</f>
        <v>962.27</v>
      </c>
      <c r="T55">
        <f>Source!X33</f>
        <v>20148.42</v>
      </c>
      <c r="U55">
        <f>ROUND((Source!FY33/100)*((ROUND(Source!AF33*Source!I33,2)+ROUND(Source!AE33*Source!I33,2))),2)</f>
        <v>492.27</v>
      </c>
      <c r="V55">
        <f>Source!Y33</f>
        <v>9636.2</v>
      </c>
    </row>
    <row r="56" spans="1:18" ht="14.25">
      <c r="A56" s="49"/>
      <c r="B56" s="50"/>
      <c r="C56" s="50" t="s">
        <v>415</v>
      </c>
      <c r="D56" s="51"/>
      <c r="E56" s="12"/>
      <c r="F56" s="53">
        <f>Source!AO33</f>
        <v>24.47</v>
      </c>
      <c r="G56" s="52">
        <f>Source!DG33</f>
      </c>
      <c r="H56" s="54">
        <f>ROUND(Source!AF33*Source!I33,2)</f>
        <v>890.99</v>
      </c>
      <c r="I56" s="52"/>
      <c r="J56" s="52">
        <f>IF(Source!BA33&lt;&gt;0,Source!BA33,1)</f>
        <v>24.58</v>
      </c>
      <c r="K56" s="54">
        <f>Source!S33</f>
        <v>21900.46</v>
      </c>
      <c r="L56" s="55"/>
      <c r="R56">
        <f>H56</f>
        <v>890.99</v>
      </c>
    </row>
    <row r="57" spans="1:12" ht="14.25">
      <c r="A57" s="49"/>
      <c r="B57" s="50"/>
      <c r="C57" s="50" t="s">
        <v>121</v>
      </c>
      <c r="D57" s="51"/>
      <c r="E57" s="12"/>
      <c r="F57" s="53">
        <f>Source!AM33</f>
        <v>3.49</v>
      </c>
      <c r="G57" s="52">
        <f>Source!DE33</f>
      </c>
      <c r="H57" s="54">
        <f>ROUND(Source!AD33*Source!I33,2)</f>
        <v>127.08</v>
      </c>
      <c r="I57" s="52"/>
      <c r="J57" s="52">
        <f>IF(Source!BB33&lt;&gt;0,Source!BB33,1)</f>
        <v>7.52</v>
      </c>
      <c r="K57" s="54">
        <f>Source!Q33</f>
        <v>955.61</v>
      </c>
      <c r="L57" s="55"/>
    </row>
    <row r="58" spans="1:12" ht="14.25">
      <c r="A58" s="49"/>
      <c r="B58" s="50"/>
      <c r="C58" s="50" t="s">
        <v>422</v>
      </c>
      <c r="D58" s="51"/>
      <c r="E58" s="12"/>
      <c r="F58" s="53">
        <f>Source!AL33</f>
        <v>90</v>
      </c>
      <c r="G58" s="52">
        <f>Source!DD33</f>
      </c>
      <c r="H58" s="54">
        <f>ROUND(Source!AC33*Source!I33,2)</f>
        <v>3277.03</v>
      </c>
      <c r="I58" s="52"/>
      <c r="J58" s="52">
        <f>IF(Source!BC33&lt;&gt;0,Source!BC33,1)</f>
        <v>10.55</v>
      </c>
      <c r="K58" s="54">
        <f>Source!P33</f>
        <v>34572.62</v>
      </c>
      <c r="L58" s="55"/>
    </row>
    <row r="59" spans="1:12" ht="14.25">
      <c r="A59" s="49"/>
      <c r="B59" s="50"/>
      <c r="C59" s="50" t="s">
        <v>416</v>
      </c>
      <c r="D59" s="51" t="s">
        <v>417</v>
      </c>
      <c r="E59" s="12">
        <f>Source!BZ33</f>
        <v>120</v>
      </c>
      <c r="F59" s="56" t="str">
        <f>CONCATENATE(" )",Source!DL33,Source!FT33,"=",Source!FX33)</f>
        <v> )*0,9=108</v>
      </c>
      <c r="G59" s="26"/>
      <c r="H59" s="54">
        <f>SUM(S55:S61)</f>
        <v>962.27</v>
      </c>
      <c r="I59" s="57" t="str">
        <f>CONCATENATE(Source!FX33,Source!FV33,"=")</f>
        <v>108*0,85=</v>
      </c>
      <c r="J59" s="46">
        <f>Source!AT33</f>
        <v>92</v>
      </c>
      <c r="K59" s="54">
        <f>SUM(T55:T61)</f>
        <v>20148.42</v>
      </c>
      <c r="L59" s="55"/>
    </row>
    <row r="60" spans="1:12" ht="14.25">
      <c r="A60" s="49"/>
      <c r="B60" s="50"/>
      <c r="C60" s="50" t="s">
        <v>418</v>
      </c>
      <c r="D60" s="51" t="s">
        <v>417</v>
      </c>
      <c r="E60" s="12">
        <f>Source!CA33</f>
        <v>65</v>
      </c>
      <c r="F60" s="56" t="str">
        <f>CONCATENATE(" )",Source!DM33,Source!FU33,"=",Source!FY33)</f>
        <v> )*0,85=55,25</v>
      </c>
      <c r="G60" s="26"/>
      <c r="H60" s="54">
        <f>SUM(U55:U61)</f>
        <v>492.27</v>
      </c>
      <c r="I60" s="57" t="str">
        <f>CONCATENATE(Source!FY33,Source!FW33,"=")</f>
        <v>55,25*0,8=</v>
      </c>
      <c r="J60" s="46">
        <f>Source!AU33</f>
        <v>44</v>
      </c>
      <c r="K60" s="54">
        <f>SUM(V55:V61)</f>
        <v>9636.2</v>
      </c>
      <c r="L60" s="55"/>
    </row>
    <row r="61" spans="1:12" ht="14.25">
      <c r="A61" s="62"/>
      <c r="B61" s="63"/>
      <c r="C61" s="63" t="s">
        <v>419</v>
      </c>
      <c r="D61" s="64" t="s">
        <v>420</v>
      </c>
      <c r="E61" s="65">
        <f>Source!AQ33</f>
        <v>2.8</v>
      </c>
      <c r="F61" s="66"/>
      <c r="G61" s="67">
        <f>Source!DI33</f>
      </c>
      <c r="H61" s="68"/>
      <c r="I61" s="67"/>
      <c r="J61" s="67"/>
      <c r="K61" s="68"/>
      <c r="L61" s="69">
        <f>Source!U33</f>
        <v>101.95192</v>
      </c>
    </row>
    <row r="62" spans="7:26" ht="15">
      <c r="G62" s="60">
        <f>H56+H57+H58+H59+H60</f>
        <v>5749.640000000001</v>
      </c>
      <c r="H62" s="60"/>
      <c r="J62" s="60">
        <f>K56+K57+K58+K59+K60</f>
        <v>87213.31</v>
      </c>
      <c r="K62" s="60"/>
      <c r="L62" s="61">
        <f>Source!U33</f>
        <v>101.95192</v>
      </c>
      <c r="O62" s="59">
        <f>G62</f>
        <v>5749.640000000001</v>
      </c>
      <c r="P62" s="59">
        <f>J62</f>
        <v>87213.31</v>
      </c>
      <c r="Q62" s="59">
        <f>L62</f>
        <v>101.95192</v>
      </c>
      <c r="W62">
        <f>IF(Source!BI33&lt;=1,H56+H57+H58+H59+H60,0)</f>
        <v>5749.640000000001</v>
      </c>
      <c r="X62">
        <f>IF(Source!BI33=2,H56+H57+H58+H59+H60,0)</f>
        <v>0</v>
      </c>
      <c r="Y62">
        <f>IF(Source!BI33=3,H56+H57+H58+H59+H60,0)</f>
        <v>0</v>
      </c>
      <c r="Z62">
        <f>IF(Source!BI33=4,H56+H57+H58+H59+H60,0)</f>
        <v>0</v>
      </c>
    </row>
    <row r="63" spans="1:22" ht="71.25">
      <c r="A63" s="49" t="str">
        <f>Source!E35</f>
        <v>4</v>
      </c>
      <c r="B63" s="50" t="str">
        <f>Source!F35</f>
        <v>12-01-015-1</v>
      </c>
      <c r="C63" s="50" t="str">
        <f>Source!G35</f>
        <v>Устройство пароизоляции оклеечной в один слой</v>
      </c>
      <c r="D63" s="51" t="str">
        <f>Source!H35</f>
        <v>100 м2 изолируемой поверхности</v>
      </c>
      <c r="E63" s="12">
        <f>Source!I35</f>
        <v>36.4114</v>
      </c>
      <c r="F63" s="53">
        <f>IF(Source!AK35&lt;&gt;0,Source!AK35,Source!AL35+Source!AM35+Source!AO35)</f>
        <v>1786.05</v>
      </c>
      <c r="G63" s="52"/>
      <c r="H63" s="54"/>
      <c r="I63" s="52" t="str">
        <f>Source!BO35</f>
        <v>12-01-015-1</v>
      </c>
      <c r="J63" s="52"/>
      <c r="K63" s="54"/>
      <c r="L63" s="55"/>
      <c r="S63">
        <f>ROUND((Source!FX35/100)*((ROUND(Source!AF35*Source!I35,2)+ROUND(Source!AE35*Source!I35,2))),2)</f>
        <v>6567.94</v>
      </c>
      <c r="T63">
        <f>Source!X35</f>
        <v>137523.07</v>
      </c>
      <c r="U63">
        <f>ROUND((Source!FY35/100)*((ROUND(Source!AF35*Source!I35,2)+ROUND(Source!AE35*Source!I35,2))),2)</f>
        <v>3359.99</v>
      </c>
      <c r="V63">
        <f>Source!Y35</f>
        <v>65771.9</v>
      </c>
    </row>
    <row r="64" spans="1:18" ht="14.25">
      <c r="A64" s="49"/>
      <c r="B64" s="50"/>
      <c r="C64" s="50" t="s">
        <v>415</v>
      </c>
      <c r="D64" s="51"/>
      <c r="E64" s="12"/>
      <c r="F64" s="53">
        <f>Source!AO35</f>
        <v>164.59</v>
      </c>
      <c r="G64" s="52">
        <f>Source!DG35</f>
      </c>
      <c r="H64" s="54">
        <f>ROUND(Source!AF35*Source!I35,2)</f>
        <v>5992.95</v>
      </c>
      <c r="I64" s="52"/>
      <c r="J64" s="52">
        <f>IF(Source!BA35&lt;&gt;0,Source!BA35,1)</f>
        <v>24.58</v>
      </c>
      <c r="K64" s="54">
        <f>Source!S35</f>
        <v>147306.77</v>
      </c>
      <c r="L64" s="55"/>
      <c r="R64">
        <f>H64</f>
        <v>5992.95</v>
      </c>
    </row>
    <row r="65" spans="1:12" ht="14.25">
      <c r="A65" s="49"/>
      <c r="B65" s="50"/>
      <c r="C65" s="50" t="s">
        <v>121</v>
      </c>
      <c r="D65" s="51"/>
      <c r="E65" s="12"/>
      <c r="F65" s="53">
        <f>Source!AM35</f>
        <v>80.36</v>
      </c>
      <c r="G65" s="52">
        <f>Source!DE35</f>
      </c>
      <c r="H65" s="54">
        <f>ROUND(Source!AD35*Source!I35,2)</f>
        <v>2926.02</v>
      </c>
      <c r="I65" s="52"/>
      <c r="J65" s="52">
        <f>IF(Source!BB35&lt;&gt;0,Source!BB35,1)</f>
        <v>4.74</v>
      </c>
      <c r="K65" s="54">
        <f>Source!Q35</f>
        <v>13869.34</v>
      </c>
      <c r="L65" s="55"/>
    </row>
    <row r="66" spans="1:18" ht="14.25">
      <c r="A66" s="49"/>
      <c r="B66" s="50"/>
      <c r="C66" s="50" t="s">
        <v>421</v>
      </c>
      <c r="D66" s="51"/>
      <c r="E66" s="12"/>
      <c r="F66" s="53">
        <f>Source!AN35</f>
        <v>2.43</v>
      </c>
      <c r="G66" s="52">
        <f>Source!DF35</f>
      </c>
      <c r="H66" s="70">
        <f>ROUND(Source!AE35*Source!I35,2)</f>
        <v>88.48</v>
      </c>
      <c r="I66" s="52"/>
      <c r="J66" s="52">
        <f>IF(Source!BS35&lt;&gt;0,Source!BS35,1)</f>
        <v>24.58</v>
      </c>
      <c r="K66" s="70">
        <f>Source!R35</f>
        <v>2174.83</v>
      </c>
      <c r="L66" s="55"/>
      <c r="R66">
        <f>H66</f>
        <v>88.48</v>
      </c>
    </row>
    <row r="67" spans="1:12" ht="14.25">
      <c r="A67" s="49"/>
      <c r="B67" s="50"/>
      <c r="C67" s="50" t="s">
        <v>422</v>
      </c>
      <c r="D67" s="51"/>
      <c r="E67" s="12"/>
      <c r="F67" s="53">
        <f>Source!AL35</f>
        <v>1541.1</v>
      </c>
      <c r="G67" s="52">
        <f>Source!DD35</f>
      </c>
      <c r="H67" s="54">
        <f>ROUND(Source!AC35*Source!I35,2)</f>
        <v>56113.61</v>
      </c>
      <c r="I67" s="52"/>
      <c r="J67" s="52">
        <f>IF(Source!BC35&lt;&gt;0,Source!BC35,1)</f>
        <v>7.24</v>
      </c>
      <c r="K67" s="54">
        <f>Source!P35</f>
        <v>406262.53</v>
      </c>
      <c r="L67" s="55"/>
    </row>
    <row r="68" spans="1:12" ht="14.25">
      <c r="A68" s="49"/>
      <c r="B68" s="50"/>
      <c r="C68" s="50" t="s">
        <v>416</v>
      </c>
      <c r="D68" s="51" t="s">
        <v>417</v>
      </c>
      <c r="E68" s="12">
        <f>Source!BZ35</f>
        <v>120</v>
      </c>
      <c r="F68" s="56" t="str">
        <f>CONCATENATE(" )",Source!DL35,Source!FT35,"=",Source!FX35)</f>
        <v> )*0,9=108</v>
      </c>
      <c r="G68" s="26"/>
      <c r="H68" s="54">
        <f>SUM(S63:S70)</f>
        <v>6567.94</v>
      </c>
      <c r="I68" s="57" t="str">
        <f>CONCATENATE(Source!FX35,Source!FV35,"=")</f>
        <v>108*0,85=</v>
      </c>
      <c r="J68" s="46">
        <f>Source!AT35</f>
        <v>92</v>
      </c>
      <c r="K68" s="54">
        <f>SUM(T63:T70)</f>
        <v>137523.07</v>
      </c>
      <c r="L68" s="55"/>
    </row>
    <row r="69" spans="1:12" ht="14.25">
      <c r="A69" s="49"/>
      <c r="B69" s="50"/>
      <c r="C69" s="50" t="s">
        <v>418</v>
      </c>
      <c r="D69" s="51" t="s">
        <v>417</v>
      </c>
      <c r="E69" s="12">
        <f>Source!CA35</f>
        <v>65</v>
      </c>
      <c r="F69" s="56" t="str">
        <f>CONCATENATE(" )",Source!DM35,Source!FU35,"=",Source!FY35)</f>
        <v> )*0,85=55,25</v>
      </c>
      <c r="G69" s="26"/>
      <c r="H69" s="54">
        <f>SUM(U63:U70)</f>
        <v>3359.99</v>
      </c>
      <c r="I69" s="57" t="str">
        <f>CONCATENATE(Source!FY35,Source!FW35,"=")</f>
        <v>55,25*0,8=</v>
      </c>
      <c r="J69" s="46">
        <f>Source!AU35</f>
        <v>44</v>
      </c>
      <c r="K69" s="54">
        <f>SUM(V63:V70)</f>
        <v>65771.9</v>
      </c>
      <c r="L69" s="55"/>
    </row>
    <row r="70" spans="1:12" ht="14.25">
      <c r="A70" s="62"/>
      <c r="B70" s="63"/>
      <c r="C70" s="63" t="s">
        <v>419</v>
      </c>
      <c r="D70" s="64" t="s">
        <v>420</v>
      </c>
      <c r="E70" s="65">
        <f>Source!AQ35</f>
        <v>17.51</v>
      </c>
      <c r="F70" s="66"/>
      <c r="G70" s="67">
        <f>Source!DI35</f>
      </c>
      <c r="H70" s="68"/>
      <c r="I70" s="67"/>
      <c r="J70" s="67"/>
      <c r="K70" s="68"/>
      <c r="L70" s="69">
        <f>Source!U35</f>
        <v>637.563614</v>
      </c>
    </row>
    <row r="71" spans="7:26" ht="15">
      <c r="G71" s="60">
        <f>H64+H65+H67+H68+H69</f>
        <v>74960.51000000001</v>
      </c>
      <c r="H71" s="60"/>
      <c r="J71" s="60">
        <f>K64+K65+K67+K68+K69</f>
        <v>770733.61</v>
      </c>
      <c r="K71" s="60"/>
      <c r="L71" s="61">
        <f>Source!U35</f>
        <v>637.563614</v>
      </c>
      <c r="O71" s="59">
        <f>G71</f>
        <v>74960.51000000001</v>
      </c>
      <c r="P71" s="59">
        <f>J71</f>
        <v>770733.61</v>
      </c>
      <c r="Q71" s="59">
        <f>L71</f>
        <v>637.563614</v>
      </c>
      <c r="W71">
        <f>IF(Source!BI35&lt;=1,H64+H65+H67+H68+H69,0)</f>
        <v>74960.51000000001</v>
      </c>
      <c r="X71">
        <f>IF(Source!BI35=2,H64+H65+H67+H68+H69,0)</f>
        <v>0</v>
      </c>
      <c r="Y71">
        <f>IF(Source!BI35=3,H64+H65+H67+H68+H69,0)</f>
        <v>0</v>
      </c>
      <c r="Z71">
        <f>IF(Source!BI35=4,H64+H65+H67+H68+H69,0)</f>
        <v>0</v>
      </c>
    </row>
    <row r="72" spans="1:22" ht="85.5">
      <c r="A72" s="49" t="str">
        <f>Source!E37</f>
        <v>5</v>
      </c>
      <c r="B72" s="50" t="str">
        <f>Source!F37</f>
        <v>12-01-013-3</v>
      </c>
      <c r="C72" s="50" t="str">
        <f>Source!G37</f>
        <v>Утепление покрытий негорючими, гидрофобизированными теплозвукоизоляционными плитами из каменной ваты на основе горных пород базальтовой группы на битумной мастике в один слой (применительно)</v>
      </c>
      <c r="D72" s="51" t="str">
        <f>Source!H37</f>
        <v>100 м2 утепляемого покрытия</v>
      </c>
      <c r="E72" s="12">
        <f>Source!I37</f>
        <v>32.8475</v>
      </c>
      <c r="F72" s="53">
        <f>IF(Source!AK37&lt;&gt;0,Source!AK37,Source!AL37+Source!AM37+Source!AO37)</f>
        <v>4711.58</v>
      </c>
      <c r="G72" s="52"/>
      <c r="H72" s="54"/>
      <c r="I72" s="52" t="str">
        <f>Source!BO37</f>
        <v>12-01-013-3</v>
      </c>
      <c r="J72" s="52"/>
      <c r="K72" s="54"/>
      <c r="L72" s="55"/>
      <c r="S72">
        <f>ROUND((Source!FX37/100)*((ROUND(Source!AF37*Source!I37,2)+ROUND(Source!AE37*Source!I37,2))),2)</f>
        <v>15627.58</v>
      </c>
      <c r="T72">
        <f>Source!X37</f>
        <v>327218.36</v>
      </c>
      <c r="U72">
        <f>ROUND((Source!FY37/100)*((ROUND(Source!AF37*Source!I37,2)+ROUND(Source!AE37*Source!I37,2))),2)</f>
        <v>7994.66</v>
      </c>
      <c r="V72">
        <f>Source!Y37</f>
        <v>156495.74</v>
      </c>
    </row>
    <row r="73" spans="1:18" ht="14.25">
      <c r="A73" s="49"/>
      <c r="B73" s="50"/>
      <c r="C73" s="50" t="s">
        <v>415</v>
      </c>
      <c r="D73" s="51"/>
      <c r="E73" s="12"/>
      <c r="F73" s="53">
        <f>Source!AO37</f>
        <v>433.09</v>
      </c>
      <c r="G73" s="52">
        <f>Source!DG37</f>
      </c>
      <c r="H73" s="54">
        <f>ROUND(Source!AF37*Source!I37,2)</f>
        <v>14225.92</v>
      </c>
      <c r="I73" s="52"/>
      <c r="J73" s="52">
        <f>IF(Source!BA37&lt;&gt;0,Source!BA37,1)</f>
        <v>24.58</v>
      </c>
      <c r="K73" s="54">
        <f>Source!S37</f>
        <v>349673.21</v>
      </c>
      <c r="L73" s="55"/>
      <c r="R73">
        <f>H73</f>
        <v>14225.92</v>
      </c>
    </row>
    <row r="74" spans="1:12" ht="14.25">
      <c r="A74" s="49"/>
      <c r="B74" s="50"/>
      <c r="C74" s="50" t="s">
        <v>121</v>
      </c>
      <c r="D74" s="51"/>
      <c r="E74" s="12"/>
      <c r="F74" s="53">
        <f>Source!AM37</f>
        <v>132.25</v>
      </c>
      <c r="G74" s="52">
        <f>Source!DE37</f>
      </c>
      <c r="H74" s="54">
        <f>ROUND(Source!AD37*Source!I37,2)</f>
        <v>4344.08</v>
      </c>
      <c r="I74" s="52"/>
      <c r="J74" s="52">
        <f>IF(Source!BB37&lt;&gt;0,Source!BB37,1)</f>
        <v>5.6</v>
      </c>
      <c r="K74" s="54">
        <f>Source!Q37</f>
        <v>24326.86</v>
      </c>
      <c r="L74" s="55"/>
    </row>
    <row r="75" spans="1:18" ht="14.25">
      <c r="A75" s="49"/>
      <c r="B75" s="50"/>
      <c r="C75" s="50" t="s">
        <v>421</v>
      </c>
      <c r="D75" s="51"/>
      <c r="E75" s="12"/>
      <c r="F75" s="53">
        <f>Source!AN37</f>
        <v>7.43</v>
      </c>
      <c r="G75" s="52">
        <f>Source!DF37</f>
      </c>
      <c r="H75" s="70">
        <f>ROUND(Source!AE37*Source!I37,2)</f>
        <v>244.06</v>
      </c>
      <c r="I75" s="52"/>
      <c r="J75" s="52">
        <f>IF(Source!BS37&lt;&gt;0,Source!BS37,1)</f>
        <v>24.58</v>
      </c>
      <c r="K75" s="70">
        <f>Source!R37</f>
        <v>5998.92</v>
      </c>
      <c r="L75" s="55"/>
      <c r="R75">
        <f>H75</f>
        <v>244.06</v>
      </c>
    </row>
    <row r="76" spans="1:12" ht="14.25">
      <c r="A76" s="49"/>
      <c r="B76" s="50"/>
      <c r="C76" s="50" t="s">
        <v>422</v>
      </c>
      <c r="D76" s="51"/>
      <c r="E76" s="12"/>
      <c r="F76" s="53">
        <f>Source!AL37</f>
        <v>4146.24</v>
      </c>
      <c r="G76" s="52">
        <f>Source!DD37</f>
      </c>
      <c r="H76" s="54">
        <f>ROUND(Source!AC37*Source!I37,2)</f>
        <v>136193.62</v>
      </c>
      <c r="I76" s="52"/>
      <c r="J76" s="52">
        <f>IF(Source!BC37&lt;&gt;0,Source!BC37,1)</f>
        <v>6.42</v>
      </c>
      <c r="K76" s="54">
        <f>Source!P37</f>
        <v>874363.03</v>
      </c>
      <c r="L76" s="55"/>
    </row>
    <row r="77" spans="1:12" ht="14.25">
      <c r="A77" s="49"/>
      <c r="B77" s="50"/>
      <c r="C77" s="50" t="s">
        <v>416</v>
      </c>
      <c r="D77" s="51" t="s">
        <v>417</v>
      </c>
      <c r="E77" s="12">
        <f>Source!BZ37</f>
        <v>120</v>
      </c>
      <c r="F77" s="56" t="str">
        <f>CONCATENATE(" )",Source!DL37,Source!FT37,"=",Source!FX37)</f>
        <v> )*0,9=108</v>
      </c>
      <c r="G77" s="26"/>
      <c r="H77" s="54">
        <f>SUM(S72:S79)</f>
        <v>15627.58</v>
      </c>
      <c r="I77" s="57" t="str">
        <f>CONCATENATE(Source!FX37,Source!FV37,"=")</f>
        <v>108*0,85=</v>
      </c>
      <c r="J77" s="46">
        <f>Source!AT37</f>
        <v>92</v>
      </c>
      <c r="K77" s="54">
        <f>SUM(T72:T79)</f>
        <v>327218.36</v>
      </c>
      <c r="L77" s="55"/>
    </row>
    <row r="78" spans="1:12" ht="14.25">
      <c r="A78" s="49"/>
      <c r="B78" s="50"/>
      <c r="C78" s="50" t="s">
        <v>418</v>
      </c>
      <c r="D78" s="51" t="s">
        <v>417</v>
      </c>
      <c r="E78" s="12">
        <f>Source!CA37</f>
        <v>65</v>
      </c>
      <c r="F78" s="56" t="str">
        <f>CONCATENATE(" )",Source!DM37,Source!FU37,"=",Source!FY37)</f>
        <v> )*0,85=55,25</v>
      </c>
      <c r="G78" s="26"/>
      <c r="H78" s="54">
        <f>SUM(U72:U79)</f>
        <v>7994.66</v>
      </c>
      <c r="I78" s="57" t="str">
        <f>CONCATENATE(Source!FY37,Source!FW37,"=")</f>
        <v>55,25*0,8=</v>
      </c>
      <c r="J78" s="46">
        <f>Source!AU37</f>
        <v>44</v>
      </c>
      <c r="K78" s="54">
        <f>SUM(V72:V79)</f>
        <v>156495.74</v>
      </c>
      <c r="L78" s="55"/>
    </row>
    <row r="79" spans="1:12" ht="14.25">
      <c r="A79" s="62"/>
      <c r="B79" s="63"/>
      <c r="C79" s="63" t="s">
        <v>419</v>
      </c>
      <c r="D79" s="64" t="s">
        <v>420</v>
      </c>
      <c r="E79" s="65">
        <f>Source!AQ37</f>
        <v>45.54</v>
      </c>
      <c r="F79" s="66"/>
      <c r="G79" s="67">
        <f>Source!DI37</f>
      </c>
      <c r="H79" s="68"/>
      <c r="I79" s="67"/>
      <c r="J79" s="67"/>
      <c r="K79" s="68"/>
      <c r="L79" s="69">
        <f>Source!U37</f>
        <v>1495.8751499999998</v>
      </c>
    </row>
    <row r="80" spans="7:26" ht="15">
      <c r="G80" s="60">
        <f>H73+H74+H76+H77+H78</f>
        <v>178385.86</v>
      </c>
      <c r="H80" s="60"/>
      <c r="J80" s="60">
        <f>K73+K74+K76+K77+K78</f>
        <v>1732077.2</v>
      </c>
      <c r="K80" s="60"/>
      <c r="L80" s="61">
        <f>Source!U37</f>
        <v>1495.8751499999998</v>
      </c>
      <c r="O80" s="59">
        <f>G80</f>
        <v>178385.86</v>
      </c>
      <c r="P80" s="59">
        <f>J80</f>
        <v>1732077.2</v>
      </c>
      <c r="Q80" s="59">
        <f>L80</f>
        <v>1495.8751499999998</v>
      </c>
      <c r="W80">
        <f>IF(Source!BI37&lt;=1,H73+H74+H76+H77+H78,0)</f>
        <v>178385.86</v>
      </c>
      <c r="X80">
        <f>IF(Source!BI37=2,H73+H74+H76+H77+H78,0)</f>
        <v>0</v>
      </c>
      <c r="Y80">
        <f>IF(Source!BI37=3,H73+H74+H76+H77+H78,0)</f>
        <v>0</v>
      </c>
      <c r="Z80">
        <f>IF(Source!BI37=4,H73+H74+H76+H77+H78,0)</f>
        <v>0</v>
      </c>
    </row>
    <row r="81" spans="1:22" ht="42.75">
      <c r="A81" s="49" t="str">
        <f>Source!E39</f>
        <v>6</v>
      </c>
      <c r="B81" s="50" t="str">
        <f>Source!F39</f>
        <v>27-06-009-1</v>
      </c>
      <c r="C81" s="50" t="str">
        <f>Source!G39</f>
        <v>Укладка металлической сетки в цементобетонное покрытие (применительно)</v>
      </c>
      <c r="D81" s="51" t="str">
        <f>Source!H39</f>
        <v>1000 м2 покрытия</v>
      </c>
      <c r="E81" s="12">
        <f>Source!I39</f>
        <v>3.28475</v>
      </c>
      <c r="F81" s="53">
        <f>IF(Source!AK39&lt;&gt;0,Source!AK39,Source!AL39+Source!AM39+Source!AO39)</f>
        <v>128.42</v>
      </c>
      <c r="G81" s="52"/>
      <c r="H81" s="54"/>
      <c r="I81" s="52" t="str">
        <f>Source!BO39</f>
        <v>27-06-009-1</v>
      </c>
      <c r="J81" s="52"/>
      <c r="K81" s="54"/>
      <c r="L81" s="55"/>
      <c r="S81">
        <f>ROUND((Source!FX39/100)*((ROUND(Source!AF39*Source!I39,2)+ROUND(Source!AE39*Source!I39,2))),2)</f>
        <v>477.26</v>
      </c>
      <c r="T81">
        <f>Source!X39</f>
        <v>10005.36</v>
      </c>
      <c r="U81">
        <f>ROUND((Source!FY39/100)*((ROUND(Source!AF39*Source!I39,2)+ROUND(Source!AE39*Source!I39,2))),2)</f>
        <v>301.55</v>
      </c>
      <c r="V81">
        <f>Source!Y39</f>
        <v>5966.5</v>
      </c>
    </row>
    <row r="82" spans="1:18" ht="14.25">
      <c r="A82" s="49"/>
      <c r="B82" s="50"/>
      <c r="C82" s="50" t="s">
        <v>415</v>
      </c>
      <c r="D82" s="51"/>
      <c r="E82" s="12"/>
      <c r="F82" s="53">
        <f>Source!AO39</f>
        <v>112.74</v>
      </c>
      <c r="G82" s="52">
        <f>Source!DG39</f>
      </c>
      <c r="H82" s="54">
        <f>ROUND(Source!AF39*Source!I39,2)</f>
        <v>370.32</v>
      </c>
      <c r="I82" s="52"/>
      <c r="J82" s="52">
        <f>IF(Source!BA39&lt;&gt;0,Source!BA39,1)</f>
        <v>24.58</v>
      </c>
      <c r="K82" s="54">
        <f>Source!S39</f>
        <v>9102.53</v>
      </c>
      <c r="L82" s="55"/>
      <c r="R82">
        <f>H82</f>
        <v>370.32</v>
      </c>
    </row>
    <row r="83" spans="1:12" ht="14.25">
      <c r="A83" s="49"/>
      <c r="B83" s="50"/>
      <c r="C83" s="50" t="s">
        <v>121</v>
      </c>
      <c r="D83" s="51"/>
      <c r="E83" s="12"/>
      <c r="F83" s="53">
        <f>Source!AM39</f>
        <v>15.68</v>
      </c>
      <c r="G83" s="52">
        <f>Source!DE39</f>
      </c>
      <c r="H83" s="54">
        <f>ROUND(Source!AD39*Source!I39,2)</f>
        <v>51.5</v>
      </c>
      <c r="I83" s="52"/>
      <c r="J83" s="52">
        <f>IF(Source!BB39&lt;&gt;0,Source!BB39,1)</f>
        <v>7.34</v>
      </c>
      <c r="K83" s="54">
        <f>Source!Q39</f>
        <v>378.05</v>
      </c>
      <c r="L83" s="55"/>
    </row>
    <row r="84" spans="1:18" ht="14.25">
      <c r="A84" s="49"/>
      <c r="B84" s="50"/>
      <c r="C84" s="50" t="s">
        <v>421</v>
      </c>
      <c r="D84" s="51"/>
      <c r="E84" s="12"/>
      <c r="F84" s="53">
        <f>Source!AN39</f>
        <v>0.95</v>
      </c>
      <c r="G84" s="52">
        <f>Source!DF39</f>
      </c>
      <c r="H84" s="70">
        <f>ROUND(Source!AE39*Source!I39,2)</f>
        <v>3.12</v>
      </c>
      <c r="I84" s="52"/>
      <c r="J84" s="52">
        <f>IF(Source!BS39&lt;&gt;0,Source!BS39,1)</f>
        <v>24.58</v>
      </c>
      <c r="K84" s="70">
        <f>Source!R39</f>
        <v>76.7</v>
      </c>
      <c r="L84" s="55"/>
      <c r="R84">
        <f>H84</f>
        <v>3.12</v>
      </c>
    </row>
    <row r="85" spans="1:12" ht="14.25">
      <c r="A85" s="49"/>
      <c r="B85" s="50"/>
      <c r="C85" s="50" t="s">
        <v>416</v>
      </c>
      <c r="D85" s="51" t="s">
        <v>417</v>
      </c>
      <c r="E85" s="12">
        <f>Source!BZ39</f>
        <v>142</v>
      </c>
      <c r="F85" s="56" t="str">
        <f>CONCATENATE(" )",Source!DL39,Source!FT39,"=",Source!FX39)</f>
        <v> )*0,9=127,8</v>
      </c>
      <c r="G85" s="26"/>
      <c r="H85" s="54">
        <f>SUM(S81:S88)</f>
        <v>477.26</v>
      </c>
      <c r="I85" s="57" t="str">
        <f>CONCATENATE(Source!FX39,Source!FV39,"=")</f>
        <v>127,8*0,85=</v>
      </c>
      <c r="J85" s="46">
        <f>Source!AT39</f>
        <v>109</v>
      </c>
      <c r="K85" s="54">
        <f>SUM(T81:T88)</f>
        <v>10005.36</v>
      </c>
      <c r="L85" s="55"/>
    </row>
    <row r="86" spans="1:12" ht="14.25">
      <c r="A86" s="49"/>
      <c r="B86" s="50"/>
      <c r="C86" s="50" t="s">
        <v>418</v>
      </c>
      <c r="D86" s="51" t="s">
        <v>417</v>
      </c>
      <c r="E86" s="12">
        <f>Source!CA39</f>
        <v>95</v>
      </c>
      <c r="F86" s="56" t="str">
        <f>CONCATENATE(" )",Source!DM39,Source!FU39,"=",Source!FY39)</f>
        <v> )*0,85=80,75</v>
      </c>
      <c r="G86" s="26"/>
      <c r="H86" s="54">
        <f>SUM(U81:U88)</f>
        <v>301.55</v>
      </c>
      <c r="I86" s="57" t="str">
        <f>CONCATENATE(Source!FY39,Source!FW39,"=")</f>
        <v>80,75*0,8=</v>
      </c>
      <c r="J86" s="46">
        <f>Source!AU39</f>
        <v>65</v>
      </c>
      <c r="K86" s="54">
        <f>SUM(V81:V88)</f>
        <v>5966.5</v>
      </c>
      <c r="L86" s="55"/>
    </row>
    <row r="87" spans="1:12" ht="14.25">
      <c r="A87" s="49"/>
      <c r="B87" s="50"/>
      <c r="C87" s="50" t="s">
        <v>419</v>
      </c>
      <c r="D87" s="51" t="s">
        <v>420</v>
      </c>
      <c r="E87" s="12">
        <f>Source!AQ39</f>
        <v>12.43</v>
      </c>
      <c r="F87" s="53"/>
      <c r="G87" s="52">
        <f>Source!DI39</f>
      </c>
      <c r="H87" s="54"/>
      <c r="I87" s="52"/>
      <c r="J87" s="52"/>
      <c r="K87" s="54"/>
      <c r="L87" s="58">
        <f>Source!U39</f>
        <v>40.8294425</v>
      </c>
    </row>
    <row r="88" spans="1:26" ht="28.5">
      <c r="A88" s="62" t="str">
        <f>Source!E41</f>
        <v>6,1</v>
      </c>
      <c r="B88" s="63" t="str">
        <f>Source!F41</f>
        <v>204-0097</v>
      </c>
      <c r="C88" s="63" t="str">
        <f>Source!G41</f>
        <v>Сетка сварная из холоднотянутой проволоки 4-5 мм</v>
      </c>
      <c r="D88" s="64" t="str">
        <f>Source!H41</f>
        <v>т</v>
      </c>
      <c r="E88" s="65">
        <f>Source!I41</f>
        <v>6.5533</v>
      </c>
      <c r="F88" s="66">
        <f>Source!AK41</f>
        <v>8780.09</v>
      </c>
      <c r="G88" s="71" t="s">
        <v>3</v>
      </c>
      <c r="H88" s="68">
        <f>ROUND(Source!AC41*Source!I41,2)+ROUND(Source!AD41*Source!I41,2)+ROUND(Source!AF41*Source!I41,2)</f>
        <v>57538.56</v>
      </c>
      <c r="I88" s="67"/>
      <c r="J88" s="67">
        <f>IF(Source!BC41&lt;&gt;0,Source!BC41,1)</f>
        <v>7.1</v>
      </c>
      <c r="K88" s="68">
        <f>Source!O41</f>
        <v>408523.8</v>
      </c>
      <c r="L88" s="72"/>
      <c r="S88">
        <f>ROUND((Source!FX41/100)*((ROUND(Source!AF41*Source!I41,2)+ROUND(Source!AE41*Source!I41,2))),2)</f>
        <v>0</v>
      </c>
      <c r="T88">
        <f>Source!X41</f>
        <v>0</v>
      </c>
      <c r="U88">
        <f>ROUND((Source!FY41/100)*((ROUND(Source!AF41*Source!I41,2)+ROUND(Source!AE41*Source!I41,2))),2)</f>
        <v>0</v>
      </c>
      <c r="V88">
        <f>Source!Y41</f>
        <v>0</v>
      </c>
      <c r="W88">
        <f>IF(Source!BI41&lt;=1,H88,0)</f>
        <v>57538.56</v>
      </c>
      <c r="X88">
        <f>IF(Source!BI41=2,H88,0)</f>
        <v>0</v>
      </c>
      <c r="Y88">
        <f>IF(Source!BI41=3,H88,0)</f>
        <v>0</v>
      </c>
      <c r="Z88">
        <f>IF(Source!BI41=4,H88,0)</f>
        <v>0</v>
      </c>
    </row>
    <row r="89" spans="7:26" ht="15">
      <c r="G89" s="60">
        <f>H82+H83+H85+H86+SUM(H88:H88)</f>
        <v>58739.189999999995</v>
      </c>
      <c r="H89" s="60"/>
      <c r="J89" s="60">
        <f>K82+K83+K85+K86+SUM(K88:K88)</f>
        <v>433976.24</v>
      </c>
      <c r="K89" s="60"/>
      <c r="L89" s="61">
        <f>Source!U39</f>
        <v>40.8294425</v>
      </c>
      <c r="O89" s="59">
        <f>G89</f>
        <v>58739.189999999995</v>
      </c>
      <c r="P89" s="59">
        <f>J89</f>
        <v>433976.24</v>
      </c>
      <c r="Q89" s="59">
        <f>L89</f>
        <v>40.8294425</v>
      </c>
      <c r="W89">
        <f>IF(Source!BI39&lt;=1,H82+H83+H85+H86,0)</f>
        <v>1200.6299999999999</v>
      </c>
      <c r="X89">
        <f>IF(Source!BI39=2,H82+H83+H85+H86,0)</f>
        <v>0</v>
      </c>
      <c r="Y89">
        <f>IF(Source!BI39=3,H82+H83+H85+H86,0)</f>
        <v>0</v>
      </c>
      <c r="Z89">
        <f>IF(Source!BI39=4,H82+H83+H85+H86,0)</f>
        <v>0</v>
      </c>
    </row>
    <row r="90" spans="1:22" ht="42.75">
      <c r="A90" s="49" t="str">
        <f>Source!E43</f>
        <v>7</v>
      </c>
      <c r="B90" s="50" t="str">
        <f>Source!F43</f>
        <v>12-01-017-1</v>
      </c>
      <c r="C90" s="50" t="str">
        <f>Source!G43</f>
        <v>Устройство выравнивающих стяжек цементно-песчаных с учетом разуклонов  (применительно)</v>
      </c>
      <c r="D90" s="51" t="str">
        <f>Source!H43</f>
        <v>100 м2 стяжки</v>
      </c>
      <c r="E90" s="12">
        <f>Source!I43</f>
        <v>32.8475</v>
      </c>
      <c r="F90" s="53">
        <f>IF(Source!AK43&lt;&gt;0,Source!AK43,Source!AL43+Source!AM43+Source!AO43)</f>
        <v>1257.63</v>
      </c>
      <c r="G90" s="52"/>
      <c r="H90" s="54"/>
      <c r="I90" s="52" t="str">
        <f>Source!BO43</f>
        <v>12-01-017-1</v>
      </c>
      <c r="J90" s="52"/>
      <c r="K90" s="54"/>
      <c r="L90" s="55"/>
      <c r="S90">
        <f>ROUND((Source!FX43/100)*((ROUND(Source!AF43*Source!I43,2)+ROUND(Source!AE43*Source!I43,2))),2)</f>
        <v>9118.58</v>
      </c>
      <c r="T90">
        <f>Source!X43</f>
        <v>190929.37</v>
      </c>
      <c r="U90">
        <f>ROUND((Source!FY43/100)*((ROUND(Source!AF43*Source!I43,2)+ROUND(Source!AE43*Source!I43,2))),2)</f>
        <v>4664.83</v>
      </c>
      <c r="V90">
        <f>Source!Y43</f>
        <v>91314.04</v>
      </c>
    </row>
    <row r="91" spans="1:18" ht="14.25">
      <c r="A91" s="49"/>
      <c r="B91" s="50"/>
      <c r="C91" s="50" t="s">
        <v>415</v>
      </c>
      <c r="D91" s="51"/>
      <c r="E91" s="12"/>
      <c r="F91" s="53">
        <f>Source!AO43</f>
        <v>235.18</v>
      </c>
      <c r="G91" s="52">
        <f>Source!DG43</f>
      </c>
      <c r="H91" s="54">
        <f>ROUND(Source!AF43*Source!I43,2)</f>
        <v>7725.08</v>
      </c>
      <c r="I91" s="52"/>
      <c r="J91" s="52">
        <f>IF(Source!BA43&lt;&gt;0,Source!BA43,1)</f>
        <v>24.58</v>
      </c>
      <c r="K91" s="54">
        <f>Source!S43</f>
        <v>189882.34</v>
      </c>
      <c r="L91" s="55"/>
      <c r="R91">
        <f>H91</f>
        <v>7725.08</v>
      </c>
    </row>
    <row r="92" spans="1:12" ht="14.25">
      <c r="A92" s="49"/>
      <c r="B92" s="50"/>
      <c r="C92" s="50" t="s">
        <v>121</v>
      </c>
      <c r="D92" s="51"/>
      <c r="E92" s="12"/>
      <c r="F92" s="53">
        <f>Source!AM43</f>
        <v>190.48</v>
      </c>
      <c r="G92" s="52">
        <f>Source!DE43</f>
      </c>
      <c r="H92" s="54">
        <f>ROUND(Source!AD43*Source!I43,2)</f>
        <v>6256.79</v>
      </c>
      <c r="I92" s="52"/>
      <c r="J92" s="52">
        <f>IF(Source!BB43&lt;&gt;0,Source!BB43,1)</f>
        <v>6.47</v>
      </c>
      <c r="K92" s="54">
        <f>Source!Q43</f>
        <v>40481.44</v>
      </c>
      <c r="L92" s="55"/>
    </row>
    <row r="93" spans="1:18" ht="14.25">
      <c r="A93" s="49"/>
      <c r="B93" s="50"/>
      <c r="C93" s="50" t="s">
        <v>421</v>
      </c>
      <c r="D93" s="51"/>
      <c r="E93" s="12"/>
      <c r="F93" s="53">
        <f>Source!AN43</f>
        <v>21.86</v>
      </c>
      <c r="G93" s="52">
        <f>Source!DF43</f>
      </c>
      <c r="H93" s="70">
        <f>ROUND(Source!AE43*Source!I43,2)</f>
        <v>718.05</v>
      </c>
      <c r="I93" s="52"/>
      <c r="J93" s="52">
        <f>IF(Source!BS43&lt;&gt;0,Source!BS43,1)</f>
        <v>24.58</v>
      </c>
      <c r="K93" s="70">
        <f>Source!R43</f>
        <v>17649.58</v>
      </c>
      <c r="L93" s="55"/>
      <c r="R93">
        <f>H93</f>
        <v>718.05</v>
      </c>
    </row>
    <row r="94" spans="1:12" ht="14.25">
      <c r="A94" s="49"/>
      <c r="B94" s="50"/>
      <c r="C94" s="50" t="s">
        <v>422</v>
      </c>
      <c r="D94" s="51"/>
      <c r="E94" s="12"/>
      <c r="F94" s="53">
        <f>Source!AL43</f>
        <v>831.97</v>
      </c>
      <c r="G94" s="52">
        <f>Source!DD43</f>
      </c>
      <c r="H94" s="54">
        <f>ROUND(Source!AC43*Source!I43,2)</f>
        <v>27328.13</v>
      </c>
      <c r="I94" s="52"/>
      <c r="J94" s="52">
        <f>IF(Source!BC43&lt;&gt;0,Source!BC43,1)</f>
        <v>5.89</v>
      </c>
      <c r="K94" s="54">
        <f>Source!P43</f>
        <v>160962.71</v>
      </c>
      <c r="L94" s="55"/>
    </row>
    <row r="95" spans="1:12" ht="14.25">
      <c r="A95" s="49"/>
      <c r="B95" s="50"/>
      <c r="C95" s="50" t="s">
        <v>416</v>
      </c>
      <c r="D95" s="51" t="s">
        <v>417</v>
      </c>
      <c r="E95" s="12">
        <f>Source!BZ43</f>
        <v>120</v>
      </c>
      <c r="F95" s="56" t="str">
        <f>CONCATENATE(" )",Source!DL43,Source!FT43,"=",Source!FX43)</f>
        <v> )*0,9=108</v>
      </c>
      <c r="G95" s="26"/>
      <c r="H95" s="54">
        <f>SUM(S90:S97)</f>
        <v>9118.58</v>
      </c>
      <c r="I95" s="57" t="str">
        <f>CONCATENATE(Source!FX43,Source!FV43,"=")</f>
        <v>108*0,85=</v>
      </c>
      <c r="J95" s="46">
        <f>Source!AT43</f>
        <v>92</v>
      </c>
      <c r="K95" s="54">
        <f>SUM(T90:T97)</f>
        <v>190929.37</v>
      </c>
      <c r="L95" s="55"/>
    </row>
    <row r="96" spans="1:12" ht="14.25">
      <c r="A96" s="49"/>
      <c r="B96" s="50"/>
      <c r="C96" s="50" t="s">
        <v>418</v>
      </c>
      <c r="D96" s="51" t="s">
        <v>417</v>
      </c>
      <c r="E96" s="12">
        <f>Source!CA43</f>
        <v>65</v>
      </c>
      <c r="F96" s="56" t="str">
        <f>CONCATENATE(" )",Source!DM43,Source!FU43,"=",Source!FY43)</f>
        <v> )*0,85=55,25</v>
      </c>
      <c r="G96" s="26"/>
      <c r="H96" s="54">
        <f>SUM(U90:U97)</f>
        <v>4664.83</v>
      </c>
      <c r="I96" s="57" t="str">
        <f>CONCATENATE(Source!FY43,Source!FW43,"=")</f>
        <v>55,25*0,8=</v>
      </c>
      <c r="J96" s="46">
        <f>Source!AU43</f>
        <v>44</v>
      </c>
      <c r="K96" s="54">
        <f>SUM(V90:V97)</f>
        <v>91314.04</v>
      </c>
      <c r="L96" s="55"/>
    </row>
    <row r="97" spans="1:12" ht="14.25">
      <c r="A97" s="62"/>
      <c r="B97" s="63"/>
      <c r="C97" s="63" t="s">
        <v>419</v>
      </c>
      <c r="D97" s="64" t="s">
        <v>420</v>
      </c>
      <c r="E97" s="65">
        <f>Source!AQ43</f>
        <v>27.22</v>
      </c>
      <c r="F97" s="66"/>
      <c r="G97" s="67">
        <f>Source!DI43</f>
      </c>
      <c r="H97" s="68"/>
      <c r="I97" s="67"/>
      <c r="J97" s="67"/>
      <c r="K97" s="68"/>
      <c r="L97" s="69">
        <f>Source!U43</f>
        <v>894.1089499999998</v>
      </c>
    </row>
    <row r="98" spans="7:26" ht="15">
      <c r="G98" s="60">
        <f>H91+H92+H94+H95+H96</f>
        <v>55093.41</v>
      </c>
      <c r="H98" s="60"/>
      <c r="J98" s="60">
        <f>K91+K92+K94+K95+K96</f>
        <v>673569.9</v>
      </c>
      <c r="K98" s="60"/>
      <c r="L98" s="61">
        <f>Source!U43</f>
        <v>894.1089499999998</v>
      </c>
      <c r="O98" s="59">
        <f>G98</f>
        <v>55093.41</v>
      </c>
      <c r="P98" s="59">
        <f>J98</f>
        <v>673569.9</v>
      </c>
      <c r="Q98" s="59">
        <f>L98</f>
        <v>894.1089499999998</v>
      </c>
      <c r="W98">
        <f>IF(Source!BI43&lt;=1,H91+H92+H94+H95+H96,0)</f>
        <v>55093.41</v>
      </c>
      <c r="X98">
        <f>IF(Source!BI43=2,H91+H92+H94+H95+H96,0)</f>
        <v>0</v>
      </c>
      <c r="Y98">
        <f>IF(Source!BI43=3,H91+H92+H94+H95+H96,0)</f>
        <v>0</v>
      </c>
      <c r="Z98">
        <f>IF(Source!BI43=4,H91+H92+H94+H95+H96,0)</f>
        <v>0</v>
      </c>
    </row>
    <row r="99" spans="1:22" ht="28.5">
      <c r="A99" s="49" t="str">
        <f>Source!E45</f>
        <v>8</v>
      </c>
      <c r="B99" s="50" t="str">
        <f>Source!F45</f>
        <v>12-01-002-9</v>
      </c>
      <c r="C99" s="50" t="str">
        <f>Source!G45</f>
        <v>Устройство кровель плоских из наплавляемых материалов в два слоя</v>
      </c>
      <c r="D99" s="51" t="str">
        <f>Source!H45</f>
        <v>100 м2 кровли</v>
      </c>
      <c r="E99" s="12">
        <f>Source!I45</f>
        <v>36.4114</v>
      </c>
      <c r="F99" s="53">
        <f>IF(Source!AK45&lt;&gt;0,Source!AK45,Source!AL45+Source!AM45+Source!AO45)</f>
        <v>9969.33</v>
      </c>
      <c r="G99" s="52"/>
      <c r="H99" s="54"/>
      <c r="I99" s="52" t="str">
        <f>Source!BO45</f>
        <v>12-01-002-9</v>
      </c>
      <c r="J99" s="52"/>
      <c r="K99" s="54"/>
      <c r="L99" s="55"/>
      <c r="S99">
        <f>ROUND((Source!FX45/100)*((ROUND(Source!AF45*Source!I45,2)+ROUND(Source!AE45*Source!I45,2))),2)</f>
        <v>5414.17</v>
      </c>
      <c r="T99">
        <f>Source!X45</f>
        <v>113364.73</v>
      </c>
      <c r="U99">
        <f>ROUND((Source!FY45/100)*((ROUND(Source!AF45*Source!I45,2)+ROUND(Source!AE45*Source!I45,2))),2)</f>
        <v>2769.75</v>
      </c>
      <c r="V99">
        <f>Source!Y45</f>
        <v>54217.91</v>
      </c>
    </row>
    <row r="100" spans="1:18" ht="14.25">
      <c r="A100" s="49"/>
      <c r="B100" s="50"/>
      <c r="C100" s="50" t="s">
        <v>415</v>
      </c>
      <c r="D100" s="51"/>
      <c r="E100" s="12"/>
      <c r="F100" s="53">
        <f>Source!AO45</f>
        <v>134.98</v>
      </c>
      <c r="G100" s="52">
        <f>Source!DG45</f>
      </c>
      <c r="H100" s="54">
        <f>ROUND(Source!AF45*Source!I45,2)</f>
        <v>4914.81</v>
      </c>
      <c r="I100" s="52"/>
      <c r="J100" s="52">
        <f>IF(Source!BA45&lt;&gt;0,Source!BA45,1)</f>
        <v>24.58</v>
      </c>
      <c r="K100" s="54">
        <f>Source!S45</f>
        <v>120806.05</v>
      </c>
      <c r="L100" s="55"/>
      <c r="R100">
        <f>H100</f>
        <v>4914.81</v>
      </c>
    </row>
    <row r="101" spans="1:12" ht="14.25">
      <c r="A101" s="49"/>
      <c r="B101" s="50"/>
      <c r="C101" s="50" t="s">
        <v>121</v>
      </c>
      <c r="D101" s="51"/>
      <c r="E101" s="12"/>
      <c r="F101" s="53">
        <f>Source!AM45</f>
        <v>42.5</v>
      </c>
      <c r="G101" s="52">
        <f>Source!DE45</f>
      </c>
      <c r="H101" s="54">
        <f>ROUND(Source!AD45*Source!I45,2)</f>
        <v>1547.48</v>
      </c>
      <c r="I101" s="52"/>
      <c r="J101" s="52">
        <f>IF(Source!BB45&lt;&gt;0,Source!BB45,1)</f>
        <v>5.22</v>
      </c>
      <c r="K101" s="54">
        <f>Source!Q45</f>
        <v>8077.87</v>
      </c>
      <c r="L101" s="55"/>
    </row>
    <row r="102" spans="1:18" ht="14.25">
      <c r="A102" s="49"/>
      <c r="B102" s="50"/>
      <c r="C102" s="50" t="s">
        <v>421</v>
      </c>
      <c r="D102" s="51"/>
      <c r="E102" s="12"/>
      <c r="F102" s="53">
        <f>Source!AN45</f>
        <v>2.7</v>
      </c>
      <c r="G102" s="52">
        <f>Source!DF45</f>
      </c>
      <c r="H102" s="70">
        <f>ROUND(Source!AE45*Source!I45,2)</f>
        <v>98.31</v>
      </c>
      <c r="I102" s="52"/>
      <c r="J102" s="52">
        <f>IF(Source!BS45&lt;&gt;0,Source!BS45,1)</f>
        <v>24.58</v>
      </c>
      <c r="K102" s="70">
        <f>Source!R45</f>
        <v>2416.48</v>
      </c>
      <c r="L102" s="55"/>
      <c r="R102">
        <f>H102</f>
        <v>98.31</v>
      </c>
    </row>
    <row r="103" spans="1:12" ht="14.25">
      <c r="A103" s="49"/>
      <c r="B103" s="50"/>
      <c r="C103" s="50" t="s">
        <v>422</v>
      </c>
      <c r="D103" s="51"/>
      <c r="E103" s="12"/>
      <c r="F103" s="53">
        <f>Source!AL45</f>
        <v>9791.85</v>
      </c>
      <c r="G103" s="52">
        <f>Source!DD45</f>
      </c>
      <c r="H103" s="54">
        <f>ROUND(Source!AC45*Source!I45,2)</f>
        <v>356534.97</v>
      </c>
      <c r="I103" s="52"/>
      <c r="J103" s="52">
        <f>IF(Source!BC45&lt;&gt;0,Source!BC45,1)</f>
        <v>4.07</v>
      </c>
      <c r="K103" s="54">
        <f>Source!P45</f>
        <v>1451097.32</v>
      </c>
      <c r="L103" s="55"/>
    </row>
    <row r="104" spans="1:12" ht="14.25">
      <c r="A104" s="49"/>
      <c r="B104" s="50"/>
      <c r="C104" s="50" t="s">
        <v>416</v>
      </c>
      <c r="D104" s="51" t="s">
        <v>417</v>
      </c>
      <c r="E104" s="12">
        <f>Source!BZ45</f>
        <v>120</v>
      </c>
      <c r="F104" s="56" t="str">
        <f>CONCATENATE(" )",Source!DL45,Source!FT45,"=",Source!FX45)</f>
        <v> )*0,9=108</v>
      </c>
      <c r="G104" s="26"/>
      <c r="H104" s="54">
        <f>SUM(S99:S106)</f>
        <v>5414.17</v>
      </c>
      <c r="I104" s="57" t="str">
        <f>CONCATENATE(Source!FX45,Source!FV45,"=")</f>
        <v>108*0,85=</v>
      </c>
      <c r="J104" s="46">
        <f>Source!AT45</f>
        <v>92</v>
      </c>
      <c r="K104" s="54">
        <f>SUM(T99:T106)</f>
        <v>113364.73</v>
      </c>
      <c r="L104" s="55"/>
    </row>
    <row r="105" spans="1:12" ht="14.25">
      <c r="A105" s="49"/>
      <c r="B105" s="50"/>
      <c r="C105" s="50" t="s">
        <v>418</v>
      </c>
      <c r="D105" s="51" t="s">
        <v>417</v>
      </c>
      <c r="E105" s="12">
        <f>Source!CA45</f>
        <v>65</v>
      </c>
      <c r="F105" s="56" t="str">
        <f>CONCATENATE(" )",Source!DM45,Source!FU45,"=",Source!FY45)</f>
        <v> )*0,85=55,25</v>
      </c>
      <c r="G105" s="26"/>
      <c r="H105" s="54">
        <f>SUM(U99:U106)</f>
        <v>2769.75</v>
      </c>
      <c r="I105" s="57" t="str">
        <f>CONCATENATE(Source!FY45,Source!FW45,"=")</f>
        <v>55,25*0,8=</v>
      </c>
      <c r="J105" s="46">
        <f>Source!AU45</f>
        <v>44</v>
      </c>
      <c r="K105" s="54">
        <f>SUM(V99:V106)</f>
        <v>54217.91</v>
      </c>
      <c r="L105" s="55"/>
    </row>
    <row r="106" spans="1:12" ht="14.25">
      <c r="A106" s="62"/>
      <c r="B106" s="63"/>
      <c r="C106" s="63" t="s">
        <v>419</v>
      </c>
      <c r="D106" s="64" t="s">
        <v>420</v>
      </c>
      <c r="E106" s="65">
        <f>Source!AQ45</f>
        <v>14.36</v>
      </c>
      <c r="F106" s="66"/>
      <c r="G106" s="67">
        <f>Source!DI45</f>
      </c>
      <c r="H106" s="68"/>
      <c r="I106" s="67"/>
      <c r="J106" s="67"/>
      <c r="K106" s="68"/>
      <c r="L106" s="69">
        <f>Source!U45</f>
        <v>522.867704</v>
      </c>
    </row>
    <row r="107" spans="7:26" ht="15">
      <c r="G107" s="60">
        <f>H100+H101+H103+H104+H105</f>
        <v>371181.17999999993</v>
      </c>
      <c r="H107" s="60"/>
      <c r="J107" s="60">
        <f>K100+K101+K103+K104+K105</f>
        <v>1747563.88</v>
      </c>
      <c r="K107" s="60"/>
      <c r="L107" s="61">
        <f>Source!U45</f>
        <v>522.867704</v>
      </c>
      <c r="O107" s="59">
        <f>G107</f>
        <v>371181.17999999993</v>
      </c>
      <c r="P107" s="59">
        <f>J107</f>
        <v>1747563.88</v>
      </c>
      <c r="Q107" s="59">
        <f>L107</f>
        <v>522.867704</v>
      </c>
      <c r="W107">
        <f>IF(Source!BI45&lt;=1,H100+H101+H103+H104+H105,0)</f>
        <v>371181.17999999993</v>
      </c>
      <c r="X107">
        <f>IF(Source!BI45=2,H100+H101+H103+H104+H105,0)</f>
        <v>0</v>
      </c>
      <c r="Y107">
        <f>IF(Source!BI45=3,H100+H101+H103+H104+H105,0)</f>
        <v>0</v>
      </c>
      <c r="Z107">
        <f>IF(Source!BI45=4,H100+H101+H103+H104+H105,0)</f>
        <v>0</v>
      </c>
    </row>
    <row r="108" spans="1:22" ht="71.25">
      <c r="A108" s="49" t="str">
        <f>Source!E47</f>
        <v>9</v>
      </c>
      <c r="B108" s="50" t="s">
        <v>423</v>
      </c>
      <c r="C108" s="50" t="str">
        <f>Source!G47</f>
        <v>Устройство деформационных швов с наклейкой дополнительных слоев рулонного кровельного материала на битумной мастике</v>
      </c>
      <c r="D108" s="51" t="str">
        <f>Source!H47</f>
        <v>100 М ДЕФОРМАЦИОННЫХ ШВОВ</v>
      </c>
      <c r="E108" s="12">
        <f>Source!I47</f>
        <v>2.2610059</v>
      </c>
      <c r="F108" s="53">
        <f>IF(Source!AK47&lt;&gt;0,Source!AK47,Source!AL47+Source!AM47+Source!AO47)</f>
        <v>13237.14</v>
      </c>
      <c r="G108" s="52"/>
      <c r="H108" s="54"/>
      <c r="I108" s="52" t="str">
        <f>Source!BO47</f>
        <v>12-01-006-1</v>
      </c>
      <c r="J108" s="52"/>
      <c r="K108" s="54"/>
      <c r="L108" s="55"/>
      <c r="S108">
        <f>ROUND((Source!FX47/100)*((ROUND(Source!AF47*Source!I47,2)+ROUND(Source!AE47*Source!I47,2))),2)</f>
        <v>1920.86</v>
      </c>
      <c r="T108">
        <f>Source!X47</f>
        <v>40219.74</v>
      </c>
      <c r="U108">
        <f>ROUND((Source!FY47/100)*((ROUND(Source!AF47*Source!I47,2)+ROUND(Source!AE47*Source!I47,2))),2)</f>
        <v>982.66</v>
      </c>
      <c r="V108">
        <f>Source!Y47</f>
        <v>19235.53</v>
      </c>
    </row>
    <row r="109" spans="1:18" ht="28.5">
      <c r="A109" s="49"/>
      <c r="B109" s="50"/>
      <c r="C109" s="50" t="s">
        <v>415</v>
      </c>
      <c r="D109" s="51"/>
      <c r="E109" s="12"/>
      <c r="F109" s="53">
        <f>Source!AO47</f>
        <v>769.01</v>
      </c>
      <c r="G109" s="52" t="str">
        <f>Source!DG47</f>
        <v>)*(1+0,005*3)</v>
      </c>
      <c r="H109" s="54">
        <f>ROUND(Source!AF47*Source!I47,2)</f>
        <v>1764.82</v>
      </c>
      <c r="I109" s="52"/>
      <c r="J109" s="52">
        <f>IF(Source!BA47&lt;&gt;0,Source!BA47,1)</f>
        <v>24.58</v>
      </c>
      <c r="K109" s="54">
        <f>Source!S47</f>
        <v>43379.21</v>
      </c>
      <c r="L109" s="55"/>
      <c r="R109">
        <f>H109</f>
        <v>1764.82</v>
      </c>
    </row>
    <row r="110" spans="1:12" ht="14.25">
      <c r="A110" s="49"/>
      <c r="B110" s="50"/>
      <c r="C110" s="50" t="s">
        <v>121</v>
      </c>
      <c r="D110" s="51"/>
      <c r="E110" s="12"/>
      <c r="F110" s="53">
        <f>Source!AM47</f>
        <v>193.5</v>
      </c>
      <c r="G110" s="52">
        <f>Source!DE47</f>
      </c>
      <c r="H110" s="54">
        <f>ROUND(Source!AD47*Source!I47,2)</f>
        <v>437.5</v>
      </c>
      <c r="I110" s="52"/>
      <c r="J110" s="52">
        <f>IF(Source!BB47&lt;&gt;0,Source!BB47,1)</f>
        <v>4.75</v>
      </c>
      <c r="K110" s="54">
        <f>Source!Q47</f>
        <v>2078.15</v>
      </c>
      <c r="L110" s="55"/>
    </row>
    <row r="111" spans="1:18" ht="14.25">
      <c r="A111" s="49"/>
      <c r="B111" s="50"/>
      <c r="C111" s="50" t="s">
        <v>421</v>
      </c>
      <c r="D111" s="51"/>
      <c r="E111" s="12"/>
      <c r="F111" s="53">
        <f>Source!AN47</f>
        <v>6.08</v>
      </c>
      <c r="G111" s="52">
        <f>Source!DF47</f>
      </c>
      <c r="H111" s="70">
        <f>ROUND(Source!AE47*Source!I47,2)</f>
        <v>13.75</v>
      </c>
      <c r="I111" s="52"/>
      <c r="J111" s="52">
        <f>IF(Source!BS47&lt;&gt;0,Source!BS47,1)</f>
        <v>24.58</v>
      </c>
      <c r="K111" s="70">
        <f>Source!R47</f>
        <v>337.9</v>
      </c>
      <c r="L111" s="55"/>
      <c r="R111">
        <f>H111</f>
        <v>13.75</v>
      </c>
    </row>
    <row r="112" spans="1:12" ht="14.25">
      <c r="A112" s="49"/>
      <c r="B112" s="50"/>
      <c r="C112" s="50" t="s">
        <v>422</v>
      </c>
      <c r="D112" s="51"/>
      <c r="E112" s="12"/>
      <c r="F112" s="53">
        <f>Source!AL47</f>
        <v>12274.63</v>
      </c>
      <c r="G112" s="52">
        <f>Source!DD47</f>
      </c>
      <c r="H112" s="54">
        <f>ROUND(Source!AC47*Source!I47,2)</f>
        <v>27753.01</v>
      </c>
      <c r="I112" s="52"/>
      <c r="J112" s="52">
        <f>IF(Source!BC47&lt;&gt;0,Source!BC47,1)</f>
        <v>3.84</v>
      </c>
      <c r="K112" s="54">
        <f>Source!P47</f>
        <v>106571.56</v>
      </c>
      <c r="L112" s="55"/>
    </row>
    <row r="113" spans="1:12" ht="14.25">
      <c r="A113" s="49"/>
      <c r="B113" s="50"/>
      <c r="C113" s="50" t="s">
        <v>416</v>
      </c>
      <c r="D113" s="51" t="s">
        <v>417</v>
      </c>
      <c r="E113" s="12">
        <f>Source!BZ47</f>
        <v>120</v>
      </c>
      <c r="F113" s="56" t="str">
        <f>CONCATENATE(" )",Source!DL47,Source!FT47,"=",Source!FX47)</f>
        <v> )*0,9=108</v>
      </c>
      <c r="G113" s="26"/>
      <c r="H113" s="54">
        <f>SUM(S108:S115)</f>
        <v>1920.86</v>
      </c>
      <c r="I113" s="57" t="str">
        <f>CONCATENATE(Source!FX47,Source!FV47,"=")</f>
        <v>108*0,85=</v>
      </c>
      <c r="J113" s="46">
        <f>Source!AT47</f>
        <v>92</v>
      </c>
      <c r="K113" s="54">
        <f>SUM(T108:T115)</f>
        <v>40219.74</v>
      </c>
      <c r="L113" s="55"/>
    </row>
    <row r="114" spans="1:12" ht="14.25">
      <c r="A114" s="49"/>
      <c r="B114" s="50"/>
      <c r="C114" s="50" t="s">
        <v>418</v>
      </c>
      <c r="D114" s="51" t="s">
        <v>417</v>
      </c>
      <c r="E114" s="12">
        <f>Source!CA47</f>
        <v>65</v>
      </c>
      <c r="F114" s="56" t="str">
        <f>CONCATENATE(" )",Source!DM47,Source!FU47,"=",Source!FY47)</f>
        <v> )*0,85=55,25</v>
      </c>
      <c r="G114" s="26"/>
      <c r="H114" s="54">
        <f>SUM(U108:U115)</f>
        <v>982.66</v>
      </c>
      <c r="I114" s="57" t="str">
        <f>CONCATENATE(Source!FY47,Source!FW47,"=")</f>
        <v>55,25*0,8=</v>
      </c>
      <c r="J114" s="46">
        <f>Source!AU47</f>
        <v>44</v>
      </c>
      <c r="K114" s="54">
        <f>SUM(V108:V115)</f>
        <v>19235.53</v>
      </c>
      <c r="L114" s="55"/>
    </row>
    <row r="115" spans="1:12" ht="28.5">
      <c r="A115" s="62"/>
      <c r="B115" s="63"/>
      <c r="C115" s="63" t="s">
        <v>419</v>
      </c>
      <c r="D115" s="64" t="s">
        <v>420</v>
      </c>
      <c r="E115" s="65">
        <f>Source!AQ47</f>
        <v>81.81</v>
      </c>
      <c r="F115" s="66"/>
      <c r="G115" s="67" t="str">
        <f>Source!DI47</f>
        <v>)*(1+0,005*3)</v>
      </c>
      <c r="H115" s="68"/>
      <c r="I115" s="67"/>
      <c r="J115" s="67"/>
      <c r="K115" s="68"/>
      <c r="L115" s="69">
        <f>Source!U47</f>
        <v>187.747486069185</v>
      </c>
    </row>
    <row r="116" spans="7:26" ht="15">
      <c r="G116" s="60">
        <f>H109+H110+H112+H113+H114</f>
        <v>32858.85</v>
      </c>
      <c r="H116" s="60"/>
      <c r="J116" s="60">
        <f>K109+K110+K112+K113+K114</f>
        <v>211484.18999999997</v>
      </c>
      <c r="K116" s="60"/>
      <c r="L116" s="61">
        <f>Source!U47</f>
        <v>187.747486069185</v>
      </c>
      <c r="O116" s="59">
        <f>G116</f>
        <v>32858.85</v>
      </c>
      <c r="P116" s="59">
        <f>J116</f>
        <v>211484.18999999997</v>
      </c>
      <c r="Q116" s="59">
        <f>L116</f>
        <v>187.747486069185</v>
      </c>
      <c r="W116">
        <f>IF(Source!BI47&lt;=1,H109+H110+H112+H113+H114,0)</f>
        <v>32858.85</v>
      </c>
      <c r="X116">
        <f>IF(Source!BI47=2,H109+H110+H112+H113+H114,0)</f>
        <v>0</v>
      </c>
      <c r="Y116">
        <f>IF(Source!BI47=3,H109+H110+H112+H113+H114,0)</f>
        <v>0</v>
      </c>
      <c r="Z116">
        <f>IF(Source!BI47=4,H109+H110+H112+H113+H114,0)</f>
        <v>0</v>
      </c>
    </row>
    <row r="117" spans="1:22" ht="42.75">
      <c r="A117" s="49" t="str">
        <f>Source!E49</f>
        <v>10</v>
      </c>
      <c r="B117" s="50" t="str">
        <f>Source!F49</f>
        <v>58-20-1</v>
      </c>
      <c r="C117" s="50" t="str">
        <f>Source!G49</f>
        <v>Смена обделок из листовой стали (поясков, сандриков, отливов, карнизов) шириной до 0,4 м</v>
      </c>
      <c r="D117" s="51" t="str">
        <f>Source!H49</f>
        <v>100 м</v>
      </c>
      <c r="E117" s="12">
        <f>Source!I49</f>
        <v>2.261006</v>
      </c>
      <c r="F117" s="53">
        <f>IF(Source!AK49&lt;&gt;0,Source!AK49,Source!AL49+Source!AM49+Source!AO49)</f>
        <v>2516.07</v>
      </c>
      <c r="G117" s="52"/>
      <c r="H117" s="54"/>
      <c r="I117" s="52" t="str">
        <f>Source!BO49</f>
        <v>58-20-1</v>
      </c>
      <c r="J117" s="52"/>
      <c r="K117" s="54"/>
      <c r="L117" s="55"/>
      <c r="S117">
        <f>ROUND((Source!FX49/100)*((ROUND(Source!AF49*Source!I49,2)+ROUND(Source!AE49*Source!I49,2))),2)</f>
        <v>664.91</v>
      </c>
      <c r="T117">
        <f>Source!X49</f>
        <v>13980.58</v>
      </c>
      <c r="U117">
        <f>ROUND((Source!FY49/100)*((ROUND(Source!AF49*Source!I49,2)+ROUND(Source!AE49*Source!I49,2))),2)</f>
        <v>520.72</v>
      </c>
      <c r="V117">
        <f>Source!Y49</f>
        <v>10239.3</v>
      </c>
    </row>
    <row r="118" spans="1:18" ht="14.25">
      <c r="A118" s="49"/>
      <c r="B118" s="50"/>
      <c r="C118" s="50" t="s">
        <v>415</v>
      </c>
      <c r="D118" s="51"/>
      <c r="E118" s="12"/>
      <c r="F118" s="53">
        <f>Source!AO49</f>
        <v>353.23</v>
      </c>
      <c r="G118" s="52">
        <f>Source!DG49</f>
      </c>
      <c r="H118" s="54">
        <f>ROUND(Source!AF49*Source!I49,2)</f>
        <v>798.66</v>
      </c>
      <c r="I118" s="52"/>
      <c r="J118" s="52">
        <f>IF(Source!BA49&lt;&gt;0,Source!BA49,1)</f>
        <v>24.58</v>
      </c>
      <c r="K118" s="54">
        <f>Source!S49</f>
        <v>19630.94</v>
      </c>
      <c r="L118" s="55"/>
      <c r="R118">
        <f>H118</f>
        <v>798.66</v>
      </c>
    </row>
    <row r="119" spans="1:12" ht="14.25">
      <c r="A119" s="49"/>
      <c r="B119" s="50"/>
      <c r="C119" s="50" t="s">
        <v>121</v>
      </c>
      <c r="D119" s="51"/>
      <c r="E119" s="12"/>
      <c r="F119" s="53">
        <f>Source!AM49</f>
        <v>5.99</v>
      </c>
      <c r="G119" s="52">
        <f>Source!DE49</f>
      </c>
      <c r="H119" s="54">
        <f>ROUND(Source!AD49*Source!I49,2)</f>
        <v>13.54</v>
      </c>
      <c r="I119" s="52"/>
      <c r="J119" s="52">
        <f>IF(Source!BB49&lt;&gt;0,Source!BB49,1)</f>
        <v>9.52</v>
      </c>
      <c r="K119" s="54">
        <f>Source!Q49</f>
        <v>128.93</v>
      </c>
      <c r="L119" s="55"/>
    </row>
    <row r="120" spans="1:18" ht="14.25">
      <c r="A120" s="49"/>
      <c r="B120" s="50"/>
      <c r="C120" s="50" t="s">
        <v>421</v>
      </c>
      <c r="D120" s="51"/>
      <c r="E120" s="12"/>
      <c r="F120" s="53">
        <f>Source!AN49</f>
        <v>1.08</v>
      </c>
      <c r="G120" s="52">
        <f>Source!DF49</f>
      </c>
      <c r="H120" s="70">
        <f>ROUND(Source!AE49*Source!I49,2)</f>
        <v>2.44</v>
      </c>
      <c r="I120" s="52"/>
      <c r="J120" s="52">
        <f>IF(Source!BS49&lt;&gt;0,Source!BS49,1)</f>
        <v>24.58</v>
      </c>
      <c r="K120" s="70">
        <f>Source!R49</f>
        <v>60.02</v>
      </c>
      <c r="L120" s="55"/>
      <c r="R120">
        <f>H120</f>
        <v>2.44</v>
      </c>
    </row>
    <row r="121" spans="1:12" ht="14.25">
      <c r="A121" s="49"/>
      <c r="B121" s="50"/>
      <c r="C121" s="50" t="s">
        <v>422</v>
      </c>
      <c r="D121" s="51"/>
      <c r="E121" s="12"/>
      <c r="F121" s="53">
        <f>Source!AL49</f>
        <v>2156.85</v>
      </c>
      <c r="G121" s="52">
        <f>Source!DD49</f>
      </c>
      <c r="H121" s="54">
        <f>ROUND(Source!AC49*Source!I49,2)</f>
        <v>4876.65</v>
      </c>
      <c r="I121" s="52"/>
      <c r="J121" s="52">
        <f>IF(Source!BC49&lt;&gt;0,Source!BC49,1)</f>
        <v>2.83</v>
      </c>
      <c r="K121" s="54">
        <f>Source!P49</f>
        <v>13800.92</v>
      </c>
      <c r="L121" s="55"/>
    </row>
    <row r="122" spans="1:12" ht="14.25">
      <c r="A122" s="49"/>
      <c r="B122" s="50"/>
      <c r="C122" s="50" t="s">
        <v>416</v>
      </c>
      <c r="D122" s="51" t="s">
        <v>417</v>
      </c>
      <c r="E122" s="12">
        <f>Source!BZ49</f>
        <v>83</v>
      </c>
      <c r="F122" s="73"/>
      <c r="G122" s="52"/>
      <c r="H122" s="54">
        <f>SUM(S117:S125)</f>
        <v>664.91</v>
      </c>
      <c r="I122" s="57" t="str">
        <f>CONCATENATE(Source!FX49,Source!FV49,"=")</f>
        <v>83*0,85=</v>
      </c>
      <c r="J122" s="46">
        <f>Source!AT49</f>
        <v>71</v>
      </c>
      <c r="K122" s="54">
        <f>SUM(T117:T125)</f>
        <v>13980.58</v>
      </c>
      <c r="L122" s="55"/>
    </row>
    <row r="123" spans="1:12" ht="14.25">
      <c r="A123" s="49"/>
      <c r="B123" s="50"/>
      <c r="C123" s="50" t="s">
        <v>418</v>
      </c>
      <c r="D123" s="51" t="s">
        <v>417</v>
      </c>
      <c r="E123" s="12">
        <f>Source!CA49</f>
        <v>65</v>
      </c>
      <c r="F123" s="73"/>
      <c r="G123" s="52"/>
      <c r="H123" s="54">
        <f>SUM(U117:U125)</f>
        <v>520.72</v>
      </c>
      <c r="I123" s="57" t="str">
        <f>CONCATENATE(Source!FY49,Source!FW49,"=")</f>
        <v>65*0,8=</v>
      </c>
      <c r="J123" s="46">
        <f>Source!AU49</f>
        <v>52</v>
      </c>
      <c r="K123" s="54">
        <f>SUM(V117:V125)</f>
        <v>10239.3</v>
      </c>
      <c r="L123" s="55"/>
    </row>
    <row r="124" spans="1:12" ht="14.25">
      <c r="A124" s="49"/>
      <c r="B124" s="50"/>
      <c r="C124" s="50" t="s">
        <v>419</v>
      </c>
      <c r="D124" s="51" t="s">
        <v>420</v>
      </c>
      <c r="E124" s="12">
        <f>Source!AQ49</f>
        <v>41.41</v>
      </c>
      <c r="F124" s="53"/>
      <c r="G124" s="52">
        <f>Source!DI49</f>
      </c>
      <c r="H124" s="54"/>
      <c r="I124" s="52"/>
      <c r="J124" s="52"/>
      <c r="K124" s="54"/>
      <c r="L124" s="58">
        <f>Source!U49</f>
        <v>93.62825846</v>
      </c>
    </row>
    <row r="125" spans="1:26" ht="14.25">
      <c r="A125" s="62" t="str">
        <f>Source!E51</f>
        <v>10,1</v>
      </c>
      <c r="B125" s="63" t="str">
        <f>Source!F51</f>
        <v>509-9900</v>
      </c>
      <c r="C125" s="63" t="str">
        <f>Source!G51</f>
        <v>Строительный мусор</v>
      </c>
      <c r="D125" s="64" t="str">
        <f>Source!H51</f>
        <v>т</v>
      </c>
      <c r="E125" s="65">
        <f>Source!I51</f>
        <v>0.506465</v>
      </c>
      <c r="F125" s="66">
        <f>Source!AK51</f>
        <v>0</v>
      </c>
      <c r="G125" s="71" t="s">
        <v>3</v>
      </c>
      <c r="H125" s="68">
        <f>ROUND(Source!AC51*Source!I51,2)+ROUND(Source!AD51*Source!I51,2)+ROUND(Source!AF51*Source!I51,2)</f>
        <v>0</v>
      </c>
      <c r="I125" s="67"/>
      <c r="J125" s="67">
        <f>IF(Source!BC51&lt;&gt;0,Source!BC51,1)</f>
        <v>1</v>
      </c>
      <c r="K125" s="68">
        <f>Source!O51</f>
        <v>0</v>
      </c>
      <c r="L125" s="72"/>
      <c r="S125">
        <f>ROUND((Source!FX51/100)*((ROUND(Source!AF51*Source!I51,2)+ROUND(Source!AE51*Source!I51,2))),2)</f>
        <v>0</v>
      </c>
      <c r="T125">
        <f>Source!X51</f>
        <v>0</v>
      </c>
      <c r="U125">
        <f>ROUND((Source!FY51/100)*((ROUND(Source!AF51*Source!I51,2)+ROUND(Source!AE51*Source!I51,2))),2)</f>
        <v>0</v>
      </c>
      <c r="V125">
        <f>Source!Y51</f>
        <v>0</v>
      </c>
      <c r="W125">
        <f>IF(Source!BI51&lt;=1,H125,0)</f>
        <v>0</v>
      </c>
      <c r="X125">
        <f>IF(Source!BI51=2,H125,0)</f>
        <v>0</v>
      </c>
      <c r="Y125">
        <f>IF(Source!BI51=3,H125,0)</f>
        <v>0</v>
      </c>
      <c r="Z125">
        <f>IF(Source!BI51=4,H125,0)</f>
        <v>0</v>
      </c>
    </row>
    <row r="126" spans="7:26" ht="15">
      <c r="G126" s="60">
        <f>H118+H119+H121+H122+H123+SUM(H125:H125)</f>
        <v>6874.48</v>
      </c>
      <c r="H126" s="60"/>
      <c r="J126" s="60">
        <f>K118+K119+K121+K122+K123+SUM(K125:K125)</f>
        <v>57780.67</v>
      </c>
      <c r="K126" s="60"/>
      <c r="L126" s="61">
        <f>Source!U49</f>
        <v>93.62825846</v>
      </c>
      <c r="O126" s="59">
        <f>G126</f>
        <v>6874.48</v>
      </c>
      <c r="P126" s="59">
        <f>J126</f>
        <v>57780.67</v>
      </c>
      <c r="Q126" s="59">
        <f>L126</f>
        <v>93.62825846</v>
      </c>
      <c r="W126">
        <f>IF(Source!BI49&lt;=1,H118+H119+H121+H122+H123,0)</f>
        <v>6874.48</v>
      </c>
      <c r="X126">
        <f>IF(Source!BI49=2,H118+H119+H121+H122+H123,0)</f>
        <v>0</v>
      </c>
      <c r="Y126">
        <f>IF(Source!BI49=3,H118+H119+H121+H122+H123,0)</f>
        <v>0</v>
      </c>
      <c r="Z126">
        <f>IF(Source!BI49=4,H118+H119+H121+H122+H123,0)</f>
        <v>0</v>
      </c>
    </row>
    <row r="127" spans="1:22" ht="66.75">
      <c r="A127" s="49" t="str">
        <f>Source!E53</f>
        <v>11</v>
      </c>
      <c r="B127" s="50" t="s">
        <v>424</v>
      </c>
      <c r="C127" s="50" t="str">
        <f>Source!G53</f>
        <v>Устройство примыканий рулонных и мастичных кровель к стенам и парапетам высотой более 600 мм с одним фартуком</v>
      </c>
      <c r="D127" s="51" t="str">
        <f>Source!H53</f>
        <v>100 м примыканий</v>
      </c>
      <c r="E127" s="12">
        <f>Source!I53</f>
        <v>3.1482</v>
      </c>
      <c r="F127" s="53">
        <f>IF(Source!AK53&lt;&gt;0,Source!AK53,Source!AL53+Source!AM53+Source!AO53)</f>
        <v>7389.83</v>
      </c>
      <c r="G127" s="52"/>
      <c r="H127" s="54"/>
      <c r="I127" s="52" t="str">
        <f>Source!BO53</f>
        <v>12-01-004-2</v>
      </c>
      <c r="J127" s="52"/>
      <c r="K127" s="54"/>
      <c r="L127" s="55"/>
      <c r="S127">
        <f>ROUND((Source!FX53/100)*((ROUND(Source!AF53*Source!I53,2)+ROUND(Source!AE53*Source!I53,2))),2)</f>
        <v>1520.08</v>
      </c>
      <c r="T127">
        <f>Source!X53</f>
        <v>31828.24</v>
      </c>
      <c r="U127">
        <f>ROUND((Source!FY53/100)*((ROUND(Source!AF53*Source!I53,2)+ROUND(Source!AE53*Source!I53,2))),2)</f>
        <v>777.63</v>
      </c>
      <c r="V127">
        <f>Source!Y53</f>
        <v>15222.2</v>
      </c>
    </row>
    <row r="128" spans="1:18" ht="28.5">
      <c r="A128" s="49"/>
      <c r="B128" s="50"/>
      <c r="C128" s="50" t="s">
        <v>415</v>
      </c>
      <c r="D128" s="51"/>
      <c r="E128" s="12"/>
      <c r="F128" s="53">
        <f>Source!AO53</f>
        <v>435.68</v>
      </c>
      <c r="G128" s="52" t="str">
        <f>Source!DG53</f>
        <v>)*(1+0,005*3)</v>
      </c>
      <c r="H128" s="54">
        <f>ROUND(Source!AF53*Source!I53,2)</f>
        <v>1392.18</v>
      </c>
      <c r="I128" s="52"/>
      <c r="J128" s="52">
        <f>IF(Source!BA53&lt;&gt;0,Source!BA53,1)</f>
        <v>24.58</v>
      </c>
      <c r="K128" s="54">
        <f>Source!S53</f>
        <v>34219.83</v>
      </c>
      <c r="L128" s="55"/>
      <c r="R128">
        <f>H128</f>
        <v>1392.18</v>
      </c>
    </row>
    <row r="129" spans="1:12" ht="14.25">
      <c r="A129" s="49"/>
      <c r="B129" s="50"/>
      <c r="C129" s="50" t="s">
        <v>121</v>
      </c>
      <c r="D129" s="51"/>
      <c r="E129" s="12"/>
      <c r="F129" s="53">
        <f>Source!AM53</f>
        <v>160.55</v>
      </c>
      <c r="G129" s="52">
        <f>Source!DE53</f>
      </c>
      <c r="H129" s="54">
        <f>ROUND(Source!AD53*Source!I53,2)</f>
        <v>505.44</v>
      </c>
      <c r="I129" s="52"/>
      <c r="J129" s="52">
        <f>IF(Source!BB53&lt;&gt;0,Source!BB53,1)</f>
        <v>4.67</v>
      </c>
      <c r="K129" s="54">
        <f>Source!Q53</f>
        <v>2360.42</v>
      </c>
      <c r="L129" s="55"/>
    </row>
    <row r="130" spans="1:18" ht="14.25">
      <c r="A130" s="49"/>
      <c r="B130" s="50"/>
      <c r="C130" s="50" t="s">
        <v>421</v>
      </c>
      <c r="D130" s="51"/>
      <c r="E130" s="12"/>
      <c r="F130" s="53">
        <f>Source!AN53</f>
        <v>4.86</v>
      </c>
      <c r="G130" s="52">
        <f>Source!DF53</f>
      </c>
      <c r="H130" s="70">
        <f>ROUND(Source!AE53*Source!I53,2)</f>
        <v>15.3</v>
      </c>
      <c r="I130" s="52"/>
      <c r="J130" s="52">
        <f>IF(Source!BS53&lt;&gt;0,Source!BS53,1)</f>
        <v>24.58</v>
      </c>
      <c r="K130" s="70">
        <f>Source!R53</f>
        <v>376.08</v>
      </c>
      <c r="L130" s="55"/>
      <c r="R130">
        <f>H130</f>
        <v>15.3</v>
      </c>
    </row>
    <row r="131" spans="1:12" ht="14.25">
      <c r="A131" s="49"/>
      <c r="B131" s="50"/>
      <c r="C131" s="50" t="s">
        <v>422</v>
      </c>
      <c r="D131" s="51"/>
      <c r="E131" s="12"/>
      <c r="F131" s="53">
        <f>Source!AL53</f>
        <v>6793.6</v>
      </c>
      <c r="G131" s="52">
        <f>Source!DD53</f>
      </c>
      <c r="H131" s="54">
        <f>ROUND(Source!AC53*Source!I53,2)</f>
        <v>21387.61</v>
      </c>
      <c r="I131" s="52"/>
      <c r="J131" s="52">
        <f>IF(Source!BC53&lt;&gt;0,Source!BC53,1)</f>
        <v>4.09</v>
      </c>
      <c r="K131" s="54">
        <f>Source!P53</f>
        <v>87475.33</v>
      </c>
      <c r="L131" s="55"/>
    </row>
    <row r="132" spans="1:12" ht="14.25">
      <c r="A132" s="49"/>
      <c r="B132" s="50"/>
      <c r="C132" s="50" t="s">
        <v>416</v>
      </c>
      <c r="D132" s="51" t="s">
        <v>417</v>
      </c>
      <c r="E132" s="12">
        <f>Source!BZ53</f>
        <v>120</v>
      </c>
      <c r="F132" s="56" t="str">
        <f>CONCATENATE(" )",Source!DL53,Source!FT53,"=",Source!FX53)</f>
        <v> )*0,9=108</v>
      </c>
      <c r="G132" s="26"/>
      <c r="H132" s="54">
        <f>SUM(S127:S134)</f>
        <v>1520.08</v>
      </c>
      <c r="I132" s="57" t="str">
        <f>CONCATENATE(Source!FX53,Source!FV53,"=")</f>
        <v>108*0,85=</v>
      </c>
      <c r="J132" s="46">
        <f>Source!AT53</f>
        <v>92</v>
      </c>
      <c r="K132" s="54">
        <f>SUM(T127:T134)</f>
        <v>31828.24</v>
      </c>
      <c r="L132" s="55"/>
    </row>
    <row r="133" spans="1:12" ht="14.25">
      <c r="A133" s="49"/>
      <c r="B133" s="50"/>
      <c r="C133" s="50" t="s">
        <v>418</v>
      </c>
      <c r="D133" s="51" t="s">
        <v>417</v>
      </c>
      <c r="E133" s="12">
        <f>Source!CA53</f>
        <v>65</v>
      </c>
      <c r="F133" s="56" t="str">
        <f>CONCATENATE(" )",Source!DM53,Source!FU53,"=",Source!FY53)</f>
        <v> )*0,85=55,25</v>
      </c>
      <c r="G133" s="26"/>
      <c r="H133" s="54">
        <f>SUM(U127:U134)</f>
        <v>777.63</v>
      </c>
      <c r="I133" s="57" t="str">
        <f>CONCATENATE(Source!FY53,Source!FW53,"=")</f>
        <v>55,25*0,8=</v>
      </c>
      <c r="J133" s="46">
        <f>Source!AU53</f>
        <v>44</v>
      </c>
      <c r="K133" s="54">
        <f>SUM(V127:V134)</f>
        <v>15222.2</v>
      </c>
      <c r="L133" s="55"/>
    </row>
    <row r="134" spans="1:12" ht="28.5">
      <c r="A134" s="62"/>
      <c r="B134" s="63"/>
      <c r="C134" s="63" t="s">
        <v>419</v>
      </c>
      <c r="D134" s="64" t="s">
        <v>420</v>
      </c>
      <c r="E134" s="65">
        <f>Source!AQ53</f>
        <v>47.46</v>
      </c>
      <c r="F134" s="66"/>
      <c r="G134" s="67" t="str">
        <f>Source!DI53</f>
        <v>)*(1+0,005*3)</v>
      </c>
      <c r="H134" s="68"/>
      <c r="I134" s="67"/>
      <c r="J134" s="67"/>
      <c r="K134" s="68"/>
      <c r="L134" s="69">
        <f>Source!U53</f>
        <v>151.65477557999998</v>
      </c>
    </row>
    <row r="135" spans="7:26" ht="15">
      <c r="G135" s="60">
        <f>H128+H129+H131+H132+H133</f>
        <v>25582.94</v>
      </c>
      <c r="H135" s="60"/>
      <c r="J135" s="60">
        <f>K128+K129+K131+K132+K133</f>
        <v>171106.02000000002</v>
      </c>
      <c r="K135" s="60"/>
      <c r="L135" s="61">
        <f>Source!U53</f>
        <v>151.65477557999998</v>
      </c>
      <c r="O135" s="59">
        <f>G135</f>
        <v>25582.94</v>
      </c>
      <c r="P135" s="59">
        <f>J135</f>
        <v>171106.02000000002</v>
      </c>
      <c r="Q135" s="59">
        <f>L135</f>
        <v>151.65477557999998</v>
      </c>
      <c r="W135">
        <f>IF(Source!BI53&lt;=1,H128+H129+H131+H132+H133,0)</f>
        <v>25582.94</v>
      </c>
      <c r="X135">
        <f>IF(Source!BI53=2,H128+H129+H131+H132+H133,0)</f>
        <v>0</v>
      </c>
      <c r="Y135">
        <f>IF(Source!BI53=3,H128+H129+H131+H132+H133,0)</f>
        <v>0</v>
      </c>
      <c r="Z135">
        <f>IF(Source!BI53=4,H128+H129+H131+H132+H133,0)</f>
        <v>0</v>
      </c>
    </row>
    <row r="137" spans="1:32" ht="15">
      <c r="A137" s="75" t="str">
        <f>CONCATENATE("Итого по разделу: ",IF(Source!G55&lt;&gt;"Новый раздел",Source!G55,""))</f>
        <v>Итого по разделу: Ремонт кровли</v>
      </c>
      <c r="B137" s="75"/>
      <c r="C137" s="75"/>
      <c r="D137" s="75"/>
      <c r="E137" s="75"/>
      <c r="F137" s="75"/>
      <c r="G137" s="60">
        <f>SUM(O38:O136)</f>
        <v>882562.3799999998</v>
      </c>
      <c r="H137" s="36"/>
      <c r="I137" s="74"/>
      <c r="J137" s="60">
        <f>SUM(P38:P136)</f>
        <v>6869749.780000001</v>
      </c>
      <c r="K137" s="36"/>
      <c r="L137" s="61">
        <f>SUM(Q38:Q136)</f>
        <v>5640.941540609185</v>
      </c>
      <c r="AF137" s="76" t="str">
        <f>CONCATENATE("Итого по разделу: ",IF(Source!G55&lt;&gt;"Новый раздел",Source!G55,""))</f>
        <v>Итого по разделу: Ремонт кровли</v>
      </c>
    </row>
    <row r="140" spans="3:34" ht="14.25">
      <c r="C140" s="26" t="str">
        <f>Source!H80</f>
        <v>итого по разделу</v>
      </c>
      <c r="D140" s="26"/>
      <c r="E140" s="26"/>
      <c r="F140" s="26"/>
      <c r="G140" s="26"/>
      <c r="H140" s="26"/>
      <c r="I140" s="26"/>
      <c r="J140" s="37">
        <f>IF(Source!P80=0,"",Source!P80)</f>
        <v>6869749.78</v>
      </c>
      <c r="K140" s="37"/>
      <c r="AH140" s="77" t="s">
        <v>147</v>
      </c>
    </row>
    <row r="142" spans="1:31" ht="16.5">
      <c r="A142" s="47" t="str">
        <f>CONCATENATE("Раздел: ",IF(Source!G82&lt;&gt;"Новый раздел",Source!G82,""))</f>
        <v>Раздел: Разные работы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AE142" s="48" t="str">
        <f>CONCATENATE("Раздел: ",IF(Source!G82&lt;&gt;"Новый раздел",Source!G82,""))</f>
        <v>Раздел: Разные работы</v>
      </c>
    </row>
    <row r="143" spans="1:22" ht="28.5">
      <c r="A143" s="49" t="str">
        <f>Source!E87</f>
        <v>12</v>
      </c>
      <c r="B143" s="50" t="str">
        <f>Source!F87</f>
        <v>69-9-1</v>
      </c>
      <c r="C143" s="50" t="str">
        <f>Source!G87</f>
        <v>Очистка кровли от строительного мусора (применительно)</v>
      </c>
      <c r="D143" s="51" t="str">
        <f>Source!H87</f>
        <v>100 т мусора</v>
      </c>
      <c r="E143" s="12">
        <f>Source!I87</f>
        <v>0.00506465</v>
      </c>
      <c r="F143" s="53">
        <f>IF(Source!AK87&lt;&gt;0,Source!AK87,Source!AL87+Source!AM87+Source!AO87)</f>
        <v>1553.82</v>
      </c>
      <c r="G143" s="52"/>
      <c r="H143" s="54"/>
      <c r="I143" s="52" t="str">
        <f>Source!BO87</f>
        <v>69-9-1</v>
      </c>
      <c r="J143" s="52"/>
      <c r="K143" s="54"/>
      <c r="L143" s="55"/>
      <c r="S143">
        <f>ROUND((Source!FX87/100)*((ROUND(Source!AF87*Source!I87,2)+ROUND(Source!AE87*Source!I87,2))),2)</f>
        <v>6.14</v>
      </c>
      <c r="T143">
        <f>Source!X87</f>
        <v>127.66</v>
      </c>
      <c r="U143">
        <f>ROUND((Source!FY87/100)*((ROUND(Source!AF87*Source!I87,2)+ROUND(Source!AE87*Source!I87,2))),2)</f>
        <v>3.94</v>
      </c>
      <c r="V143">
        <f>Source!Y87</f>
        <v>77.37</v>
      </c>
    </row>
    <row r="144" spans="1:18" ht="14.25">
      <c r="A144" s="49"/>
      <c r="B144" s="50"/>
      <c r="C144" s="50" t="s">
        <v>415</v>
      </c>
      <c r="D144" s="51"/>
      <c r="E144" s="12"/>
      <c r="F144" s="53">
        <f>Source!AO87</f>
        <v>1553.82</v>
      </c>
      <c r="G144" s="52">
        <f>Source!DG87</f>
      </c>
      <c r="H144" s="54">
        <f>ROUND(Source!AF87*Source!I87,2)</f>
        <v>7.87</v>
      </c>
      <c r="I144" s="52"/>
      <c r="J144" s="52">
        <f>IF(Source!BA87&lt;&gt;0,Source!BA87,1)</f>
        <v>24.58</v>
      </c>
      <c r="K144" s="54">
        <f>Source!S87</f>
        <v>193.43</v>
      </c>
      <c r="L144" s="55"/>
      <c r="R144">
        <f>H144</f>
        <v>7.87</v>
      </c>
    </row>
    <row r="145" spans="1:12" ht="14.25">
      <c r="A145" s="49"/>
      <c r="B145" s="50"/>
      <c r="C145" s="50" t="s">
        <v>416</v>
      </c>
      <c r="D145" s="51" t="s">
        <v>417</v>
      </c>
      <c r="E145" s="12">
        <f>Source!BZ87</f>
        <v>78</v>
      </c>
      <c r="F145" s="73"/>
      <c r="G145" s="52"/>
      <c r="H145" s="54">
        <f>SUM(S143:S148)</f>
        <v>6.14</v>
      </c>
      <c r="I145" s="57" t="str">
        <f>CONCATENATE(Source!FX87,Source!FV87,"=")</f>
        <v>78*0,85=</v>
      </c>
      <c r="J145" s="46">
        <f>Source!AT87</f>
        <v>66</v>
      </c>
      <c r="K145" s="54">
        <f>SUM(T143:T148)</f>
        <v>127.66</v>
      </c>
      <c r="L145" s="55"/>
    </row>
    <row r="146" spans="1:12" ht="14.25">
      <c r="A146" s="49"/>
      <c r="B146" s="50"/>
      <c r="C146" s="50" t="s">
        <v>418</v>
      </c>
      <c r="D146" s="51" t="s">
        <v>417</v>
      </c>
      <c r="E146" s="12">
        <f>Source!CA87</f>
        <v>50</v>
      </c>
      <c r="F146" s="73"/>
      <c r="G146" s="52"/>
      <c r="H146" s="54">
        <f>SUM(U143:U148)</f>
        <v>3.94</v>
      </c>
      <c r="I146" s="57" t="str">
        <f>CONCATENATE(Source!FY87,Source!FW87,"=")</f>
        <v>50*0,8=</v>
      </c>
      <c r="J146" s="46">
        <f>Source!AU87</f>
        <v>40</v>
      </c>
      <c r="K146" s="54">
        <f>SUM(V143:V148)</f>
        <v>77.37</v>
      </c>
      <c r="L146" s="55"/>
    </row>
    <row r="147" spans="1:12" ht="14.25">
      <c r="A147" s="49"/>
      <c r="B147" s="50"/>
      <c r="C147" s="50" t="s">
        <v>419</v>
      </c>
      <c r="D147" s="51" t="s">
        <v>420</v>
      </c>
      <c r="E147" s="12">
        <f>Source!AQ87</f>
        <v>214.32</v>
      </c>
      <c r="F147" s="53"/>
      <c r="G147" s="52">
        <f>Source!DI87</f>
      </c>
      <c r="H147" s="54"/>
      <c r="I147" s="52"/>
      <c r="J147" s="52"/>
      <c r="K147" s="54"/>
      <c r="L147" s="58">
        <f>Source!U87</f>
        <v>1.085455788</v>
      </c>
    </row>
    <row r="148" spans="1:26" ht="14.25">
      <c r="A148" s="62" t="str">
        <f>Source!E89</f>
        <v>12,1</v>
      </c>
      <c r="B148" s="63" t="str">
        <f>Source!F89</f>
        <v>509-9900</v>
      </c>
      <c r="C148" s="63" t="str">
        <f>Source!G89</f>
        <v>Строительный мусор</v>
      </c>
      <c r="D148" s="64" t="str">
        <f>Source!H89</f>
        <v>т</v>
      </c>
      <c r="E148" s="65">
        <f>Source!I89</f>
        <v>0.248195</v>
      </c>
      <c r="F148" s="66">
        <f>Source!AK89</f>
        <v>0</v>
      </c>
      <c r="G148" s="71" t="s">
        <v>3</v>
      </c>
      <c r="H148" s="68">
        <f>ROUND(Source!AC89*Source!I89,2)+ROUND(Source!AD89*Source!I89,2)+ROUND(Source!AF89*Source!I89,2)</f>
        <v>0</v>
      </c>
      <c r="I148" s="67"/>
      <c r="J148" s="67">
        <f>IF(Source!BC89&lt;&gt;0,Source!BC89,1)</f>
        <v>1</v>
      </c>
      <c r="K148" s="68">
        <f>Source!O89</f>
        <v>0</v>
      </c>
      <c r="L148" s="72"/>
      <c r="S148">
        <f>ROUND((Source!FX89/100)*((ROUND(Source!AF89*Source!I89,2)+ROUND(Source!AE89*Source!I89,2))),2)</f>
        <v>0</v>
      </c>
      <c r="T148">
        <f>Source!X89</f>
        <v>0</v>
      </c>
      <c r="U148">
        <f>ROUND((Source!FY89/100)*((ROUND(Source!AF89*Source!I89,2)+ROUND(Source!AE89*Source!I89,2))),2)</f>
        <v>0</v>
      </c>
      <c r="V148">
        <f>Source!Y89</f>
        <v>0</v>
      </c>
      <c r="W148">
        <f>IF(Source!BI89&lt;=1,H148,0)</f>
        <v>0</v>
      </c>
      <c r="X148">
        <f>IF(Source!BI89=2,H148,0)</f>
        <v>0</v>
      </c>
      <c r="Y148">
        <f>IF(Source!BI89=3,H148,0)</f>
        <v>0</v>
      </c>
      <c r="Z148">
        <f>IF(Source!BI89=4,H148,0)</f>
        <v>0</v>
      </c>
    </row>
    <row r="149" spans="7:26" ht="15">
      <c r="G149" s="60">
        <f>H144+H145+H146+SUM(H148:H148)</f>
        <v>17.95</v>
      </c>
      <c r="H149" s="60"/>
      <c r="J149" s="60">
        <f>K144+K145+K146+SUM(K148:K148)</f>
        <v>398.46000000000004</v>
      </c>
      <c r="K149" s="60"/>
      <c r="L149" s="61">
        <f>Source!U87</f>
        <v>1.085455788</v>
      </c>
      <c r="O149" s="59">
        <f>G149</f>
        <v>17.95</v>
      </c>
      <c r="P149" s="59">
        <f>J149</f>
        <v>398.46000000000004</v>
      </c>
      <c r="Q149" s="59">
        <f>L149</f>
        <v>1.085455788</v>
      </c>
      <c r="W149">
        <f>IF(Source!BI87&lt;=1,H144+H145+H146,0)</f>
        <v>17.95</v>
      </c>
      <c r="X149">
        <f>IF(Source!BI87=2,H144+H145+H146,0)</f>
        <v>0</v>
      </c>
      <c r="Y149">
        <f>IF(Source!BI87=3,H144+H145+H146,0)</f>
        <v>0</v>
      </c>
      <c r="Z149">
        <f>IF(Source!BI87=4,H144+H145+H146,0)</f>
        <v>0</v>
      </c>
    </row>
    <row r="150" spans="1:22" ht="28.5">
      <c r="A150" s="49" t="str">
        <f>Source!E91</f>
        <v>13</v>
      </c>
      <c r="B150" s="50" t="str">
        <f>Source!F91</f>
        <v>69-15-1</v>
      </c>
      <c r="C150" s="50" t="str">
        <f>Source!G91</f>
        <v>Затаривание строительного мусора в мешки</v>
      </c>
      <c r="D150" s="51" t="str">
        <f>Source!H91</f>
        <v>1 Т</v>
      </c>
      <c r="E150" s="12">
        <f>Source!I91</f>
        <v>0.506465</v>
      </c>
      <c r="F150" s="53">
        <f>IF(Source!AK91&lt;&gt;0,Source!AK91,Source!AL91+Source!AM91+Source!AO91)</f>
        <v>23.81</v>
      </c>
      <c r="G150" s="52"/>
      <c r="H150" s="54"/>
      <c r="I150" s="52" t="str">
        <f>Source!BO91</f>
        <v>69-15-1</v>
      </c>
      <c r="J150" s="52"/>
      <c r="K150" s="54"/>
      <c r="L150" s="55"/>
      <c r="S150">
        <f>ROUND((Source!FX91/100)*((ROUND(Source!AF91*Source!I91,2)+ROUND(Source!AE91*Source!I91,2))),2)</f>
        <v>2.93</v>
      </c>
      <c r="T150">
        <f>Source!X91</f>
        <v>60.89</v>
      </c>
      <c r="U150">
        <f>ROUND((Source!FY91/100)*((ROUND(Source!AF91*Source!I91,2)+ROUND(Source!AE91*Source!I91,2))),2)</f>
        <v>1.88</v>
      </c>
      <c r="V150">
        <f>Source!Y91</f>
        <v>36.9</v>
      </c>
    </row>
    <row r="151" spans="1:18" ht="14.25">
      <c r="A151" s="49"/>
      <c r="B151" s="50"/>
      <c r="C151" s="50" t="s">
        <v>415</v>
      </c>
      <c r="D151" s="51"/>
      <c r="E151" s="12"/>
      <c r="F151" s="53">
        <f>Source!AO91</f>
        <v>7.41</v>
      </c>
      <c r="G151" s="52">
        <f>Source!DG91</f>
      </c>
      <c r="H151" s="54">
        <f>ROUND(Source!AF91*Source!I91,2)</f>
        <v>3.75</v>
      </c>
      <c r="I151" s="52"/>
      <c r="J151" s="52">
        <f>IF(Source!BA91&lt;&gt;0,Source!BA91,1)</f>
        <v>24.58</v>
      </c>
      <c r="K151" s="54">
        <f>Source!S91</f>
        <v>92.25</v>
      </c>
      <c r="L151" s="55"/>
      <c r="R151">
        <f>H151</f>
        <v>3.75</v>
      </c>
    </row>
    <row r="152" spans="1:12" ht="14.25">
      <c r="A152" s="49"/>
      <c r="B152" s="50"/>
      <c r="C152" s="50" t="s">
        <v>422</v>
      </c>
      <c r="D152" s="51"/>
      <c r="E152" s="12"/>
      <c r="F152" s="53">
        <f>Source!AL91</f>
        <v>16.4</v>
      </c>
      <c r="G152" s="52">
        <f>Source!DD91</f>
      </c>
      <c r="H152" s="54">
        <f>ROUND(Source!AC91*Source!I91,2)</f>
        <v>8.31</v>
      </c>
      <c r="I152" s="52"/>
      <c r="J152" s="52">
        <f>IF(Source!BC91&lt;&gt;0,Source!BC91,1)</f>
        <v>5.25</v>
      </c>
      <c r="K152" s="54">
        <f>Source!P91</f>
        <v>43.61</v>
      </c>
      <c r="L152" s="55"/>
    </row>
    <row r="153" spans="1:12" ht="14.25">
      <c r="A153" s="49"/>
      <c r="B153" s="50"/>
      <c r="C153" s="50" t="s">
        <v>416</v>
      </c>
      <c r="D153" s="51" t="s">
        <v>417</v>
      </c>
      <c r="E153" s="12">
        <f>Source!BZ91</f>
        <v>78</v>
      </c>
      <c r="F153" s="73"/>
      <c r="G153" s="52"/>
      <c r="H153" s="54">
        <f>SUM(S150:S155)</f>
        <v>2.93</v>
      </c>
      <c r="I153" s="57" t="str">
        <f>CONCATENATE(Source!FX91,Source!FV91,"=")</f>
        <v>78*0,85=</v>
      </c>
      <c r="J153" s="46">
        <f>Source!AT91</f>
        <v>66</v>
      </c>
      <c r="K153" s="54">
        <f>SUM(T150:T155)</f>
        <v>60.89</v>
      </c>
      <c r="L153" s="55"/>
    </row>
    <row r="154" spans="1:12" ht="14.25">
      <c r="A154" s="49"/>
      <c r="B154" s="50"/>
      <c r="C154" s="50" t="s">
        <v>418</v>
      </c>
      <c r="D154" s="51" t="s">
        <v>417</v>
      </c>
      <c r="E154" s="12">
        <f>Source!CA91</f>
        <v>50</v>
      </c>
      <c r="F154" s="73"/>
      <c r="G154" s="52"/>
      <c r="H154" s="54">
        <f>SUM(U150:U155)</f>
        <v>1.88</v>
      </c>
      <c r="I154" s="57" t="str">
        <f>CONCATENATE(Source!FY91,Source!FW91,"=")</f>
        <v>50*0,8=</v>
      </c>
      <c r="J154" s="46">
        <f>Source!AU91</f>
        <v>40</v>
      </c>
      <c r="K154" s="54">
        <f>SUM(V150:V155)</f>
        <v>36.9</v>
      </c>
      <c r="L154" s="55"/>
    </row>
    <row r="155" spans="1:12" ht="14.25">
      <c r="A155" s="62"/>
      <c r="B155" s="63"/>
      <c r="C155" s="63" t="s">
        <v>419</v>
      </c>
      <c r="D155" s="64" t="s">
        <v>420</v>
      </c>
      <c r="E155" s="65">
        <f>Source!AQ91</f>
        <v>1.03</v>
      </c>
      <c r="F155" s="66"/>
      <c r="G155" s="67">
        <f>Source!DI91</f>
      </c>
      <c r="H155" s="68"/>
      <c r="I155" s="67"/>
      <c r="J155" s="67"/>
      <c r="K155" s="68"/>
      <c r="L155" s="69">
        <f>Source!U91</f>
        <v>0.5216589500000001</v>
      </c>
    </row>
    <row r="156" spans="7:26" ht="15">
      <c r="G156" s="60">
        <f>H151+H152+H153+H154</f>
        <v>16.87</v>
      </c>
      <c r="H156" s="60"/>
      <c r="J156" s="60">
        <f>K151+K152+K153+K154</f>
        <v>233.65</v>
      </c>
      <c r="K156" s="60"/>
      <c r="L156" s="61">
        <f>Source!U91</f>
        <v>0.5216589500000001</v>
      </c>
      <c r="O156" s="59">
        <f>G156</f>
        <v>16.87</v>
      </c>
      <c r="P156" s="59">
        <f>J156</f>
        <v>233.65</v>
      </c>
      <c r="Q156" s="59">
        <f>L156</f>
        <v>0.5216589500000001</v>
      </c>
      <c r="W156">
        <f>IF(Source!BI91&lt;=1,H151+H152+H153+H154,0)</f>
        <v>16.87</v>
      </c>
      <c r="X156">
        <f>IF(Source!BI91=2,H151+H152+H153+H154,0)</f>
        <v>0</v>
      </c>
      <c r="Y156">
        <f>IF(Source!BI91=3,H151+H152+H153+H154,0)</f>
        <v>0</v>
      </c>
      <c r="Z156">
        <f>IF(Source!BI91=4,H151+H152+H153+H154,0)</f>
        <v>0</v>
      </c>
    </row>
    <row r="157" spans="1:22" ht="42.75">
      <c r="A157" s="49" t="str">
        <f>Source!E93</f>
        <v>14</v>
      </c>
      <c r="B157" s="50" t="str">
        <f>Source!F93</f>
        <v>т01-01-01-041</v>
      </c>
      <c r="C157" s="50" t="str">
        <f>Source!G93</f>
        <v>Погрузка при автомобильных перевозках мусора строительного с погрузкой вручную</v>
      </c>
      <c r="D157" s="51" t="str">
        <f>Source!H93</f>
        <v>1 Т ГРУЗА</v>
      </c>
      <c r="E157" s="12">
        <f>Source!I93</f>
        <v>0.5065</v>
      </c>
      <c r="F157" s="53">
        <f>IF(Source!AK93&lt;&gt;0,Source!AK93,Source!AL93+Source!AM93+Source!AO93)</f>
        <v>42.98</v>
      </c>
      <c r="G157" s="52"/>
      <c r="H157" s="54"/>
      <c r="I157" s="52" t="str">
        <f>Source!BO93</f>
        <v>т01-01-01-041</v>
      </c>
      <c r="J157" s="52"/>
      <c r="K157" s="54"/>
      <c r="L157" s="55"/>
      <c r="S157">
        <f>ROUND((Source!FX93/100)*((ROUND(Source!AF93*Source!I93,2)+ROUND(Source!AE93*Source!I93,2))),2)</f>
        <v>0.23</v>
      </c>
      <c r="T157">
        <f>Source!X93</f>
        <v>0</v>
      </c>
      <c r="U157">
        <f>ROUND((Source!FY93/100)*((ROUND(Source!AF93*Source!I93,2)+ROUND(Source!AE93*Source!I93,2))),2)</f>
        <v>0.14</v>
      </c>
      <c r="V157">
        <f>Source!Y93</f>
        <v>0</v>
      </c>
    </row>
    <row r="158" spans="1:18" ht="14.25">
      <c r="A158" s="49"/>
      <c r="B158" s="50"/>
      <c r="C158" s="50" t="s">
        <v>415</v>
      </c>
      <c r="D158" s="51"/>
      <c r="E158" s="12"/>
      <c r="F158" s="53">
        <f>Source!AO93</f>
        <v>4.15</v>
      </c>
      <c r="G158" s="52">
        <f>Source!DG93</f>
      </c>
      <c r="H158" s="54">
        <f>ROUND(Source!AF93*Source!I93,2)</f>
        <v>5.47</v>
      </c>
      <c r="I158" s="52"/>
      <c r="J158" s="52">
        <f>IF(Source!BA93&lt;&gt;0,Source!BA93,1)</f>
        <v>24.58</v>
      </c>
      <c r="K158" s="54">
        <f>Source!S93</f>
        <v>134.33</v>
      </c>
      <c r="L158" s="55"/>
      <c r="R158">
        <f>H158</f>
        <v>5.47</v>
      </c>
    </row>
    <row r="159" spans="1:12" ht="14.25">
      <c r="A159" s="49"/>
      <c r="B159" s="50"/>
      <c r="C159" s="50" t="s">
        <v>121</v>
      </c>
      <c r="D159" s="51"/>
      <c r="E159" s="12"/>
      <c r="F159" s="53">
        <f>Source!AM93</f>
        <v>32.19</v>
      </c>
      <c r="G159" s="52">
        <f>Source!DE93</f>
      </c>
      <c r="H159" s="54">
        <f>ROUND(Source!AD93*Source!I93,2)</f>
        <v>16.3</v>
      </c>
      <c r="I159" s="52"/>
      <c r="J159" s="52">
        <f>IF(Source!BB93&lt;&gt;0,Source!BB93,1)</f>
        <v>10.86</v>
      </c>
      <c r="K159" s="54">
        <f>Source!Q93</f>
        <v>177.06</v>
      </c>
      <c r="L159" s="55"/>
    </row>
    <row r="160" spans="1:12" ht="14.25">
      <c r="A160" s="62"/>
      <c r="B160" s="63"/>
      <c r="C160" s="63" t="s">
        <v>419</v>
      </c>
      <c r="D160" s="64" t="s">
        <v>420</v>
      </c>
      <c r="E160" s="65">
        <f>Source!AQ93</f>
        <v>0.5777</v>
      </c>
      <c r="F160" s="66"/>
      <c r="G160" s="67">
        <f>Source!DI93</f>
      </c>
      <c r="H160" s="68"/>
      <c r="I160" s="67"/>
      <c r="J160" s="67"/>
      <c r="K160" s="68"/>
      <c r="L160" s="69">
        <f>Source!U93</f>
        <v>0.29260505</v>
      </c>
    </row>
    <row r="161" spans="7:26" ht="15">
      <c r="G161" s="60">
        <f>H158+H159</f>
        <v>21.77</v>
      </c>
      <c r="H161" s="60"/>
      <c r="J161" s="60">
        <f>K158+K159</f>
        <v>311.39</v>
      </c>
      <c r="K161" s="60"/>
      <c r="L161" s="61">
        <f>Source!U93</f>
        <v>0.29260505</v>
      </c>
      <c r="O161" s="59">
        <f>G161</f>
        <v>21.77</v>
      </c>
      <c r="P161" s="59">
        <f>J161</f>
        <v>311.39</v>
      </c>
      <c r="Q161" s="59">
        <f>L161</f>
        <v>0.29260505</v>
      </c>
      <c r="W161">
        <f>IF(Source!BI93&lt;=1,H158+H159,0)</f>
        <v>21.77</v>
      </c>
      <c r="X161">
        <f>IF(Source!BI93=2,H158+H159,0)</f>
        <v>0</v>
      </c>
      <c r="Y161">
        <f>IF(Source!BI93=3,H158+H159,0)</f>
        <v>0</v>
      </c>
      <c r="Z161">
        <f>IF(Source!BI93=4,H158+H159,0)</f>
        <v>0</v>
      </c>
    </row>
    <row r="162" spans="1:22" ht="57">
      <c r="A162" s="62" t="str">
        <f>Source!E95</f>
        <v>15</v>
      </c>
      <c r="B162" s="63" t="str">
        <f>Source!F95</f>
        <v>т03-02-04-023</v>
      </c>
      <c r="C162" s="63" t="str">
        <f>Source!G95</f>
        <v>Перевозка грузов IV класса автомобилями бортовыми грузоподъемностью до 5 т на расстояние до 23 км</v>
      </c>
      <c r="D162" s="64" t="str">
        <f>Source!H95</f>
        <v>1 Т ГРУЗА</v>
      </c>
      <c r="E162" s="65">
        <f>Source!I95</f>
        <v>0.5065</v>
      </c>
      <c r="F162" s="66">
        <f>IF(Source!AK95&lt;&gt;0,Source!AK95,Source!AL95+Source!AM95+Source!AO95)</f>
        <v>0</v>
      </c>
      <c r="G162" s="67"/>
      <c r="H162" s="68"/>
      <c r="I162" s="67">
        <f>Source!BO95</f>
      </c>
      <c r="J162" s="67"/>
      <c r="K162" s="68"/>
      <c r="L162" s="72"/>
      <c r="S162">
        <f>ROUND((Source!FX95/100)*((ROUND(Source!AF95*Source!I95,2)+ROUND(Source!AE95*Source!I95,2))),2)</f>
        <v>0</v>
      </c>
      <c r="T162">
        <f>Source!X95</f>
        <v>0</v>
      </c>
      <c r="U162">
        <f>ROUND((Source!FY95/100)*((ROUND(Source!AF95*Source!I95,2)+ROUND(Source!AE95*Source!I95,2))),2)</f>
        <v>0</v>
      </c>
      <c r="V162">
        <f>Source!Y95</f>
        <v>0</v>
      </c>
    </row>
    <row r="163" spans="7:26" ht="15">
      <c r="G163" s="60">
        <f>H162</f>
        <v>0</v>
      </c>
      <c r="H163" s="60"/>
      <c r="J163" s="60">
        <f>K162</f>
        <v>0</v>
      </c>
      <c r="K163" s="60"/>
      <c r="L163" s="61">
        <f>Source!U95</f>
        <v>0</v>
      </c>
      <c r="O163" s="59">
        <f>G163</f>
        <v>0</v>
      </c>
      <c r="P163" s="59">
        <f>J163</f>
        <v>0</v>
      </c>
      <c r="Q163" s="59">
        <f>L163</f>
        <v>0</v>
      </c>
      <c r="W163">
        <f>IF(Source!BI95&lt;=1,H162,0)</f>
        <v>0</v>
      </c>
      <c r="X163">
        <f>IF(Source!BI95=2,H162,0)</f>
        <v>0</v>
      </c>
      <c r="Y163">
        <f>IF(Source!BI95=3,H162,0)</f>
        <v>0</v>
      </c>
      <c r="Z163">
        <f>IF(Source!BI95=4,H162,0)</f>
        <v>0</v>
      </c>
    </row>
    <row r="165" spans="1:32" ht="15">
      <c r="A165" s="75" t="str">
        <f>CONCATENATE("Итого по разделу: ",IF(Source!G97&lt;&gt;"Новый раздел",Source!G97,""))</f>
        <v>Итого по разделу: Разные работы</v>
      </c>
      <c r="B165" s="75"/>
      <c r="C165" s="75"/>
      <c r="D165" s="75"/>
      <c r="E165" s="75"/>
      <c r="F165" s="75"/>
      <c r="G165" s="60">
        <f>SUM(O142:O164)</f>
        <v>56.59</v>
      </c>
      <c r="H165" s="36"/>
      <c r="I165" s="74"/>
      <c r="J165" s="60">
        <f>SUM(P142:P164)</f>
        <v>943.5</v>
      </c>
      <c r="K165" s="36"/>
      <c r="L165" s="61">
        <f>SUM(Q142:Q164)</f>
        <v>1.8997197879999999</v>
      </c>
      <c r="AF165" s="76" t="str">
        <f>CONCATENATE("Итого по разделу: ",IF(Source!G97&lt;&gt;"Новый раздел",Source!G97,""))</f>
        <v>Итого по разделу: Разные работы</v>
      </c>
    </row>
    <row r="168" spans="3:34" ht="14.25">
      <c r="C168" s="26" t="str">
        <f>Source!H122</f>
        <v>итого по разделу</v>
      </c>
      <c r="D168" s="26"/>
      <c r="E168" s="26"/>
      <c r="F168" s="26"/>
      <c r="G168" s="26"/>
      <c r="H168" s="26"/>
      <c r="I168" s="26"/>
      <c r="J168" s="37">
        <f>IF(Source!P122=0,"",Source!P122)</f>
        <v>943.5</v>
      </c>
      <c r="K168" s="37"/>
      <c r="AH168" s="77" t="s">
        <v>147</v>
      </c>
    </row>
    <row r="170" spans="1:32" ht="15">
      <c r="A170" s="75" t="str">
        <f>CONCATENATE("Итого по локальной смете: ",IF(Source!G124&lt;&gt;"Новая локальная смета",Source!G124,""))</f>
        <v>Итого по локальной смете: Капитальный ремонт и утепление кровли стр. 2 (КОН)</v>
      </c>
      <c r="B170" s="75"/>
      <c r="C170" s="75"/>
      <c r="D170" s="75"/>
      <c r="E170" s="75"/>
      <c r="F170" s="75"/>
      <c r="G170" s="60">
        <f>SUM(O37:O169)</f>
        <v>882618.9699999997</v>
      </c>
      <c r="H170" s="36"/>
      <c r="I170" s="74"/>
      <c r="J170" s="60">
        <f>SUM(P37:P169)</f>
        <v>6870693.280000001</v>
      </c>
      <c r="K170" s="36"/>
      <c r="L170" s="61">
        <f>SUM(Q37:Q169)</f>
        <v>5642.841260397185</v>
      </c>
      <c r="AF170" s="76" t="str">
        <f>CONCATENATE("Итого по локальной смете: ",IF(Source!G124&lt;&gt;"Новая локальная смета",Source!G124,""))</f>
        <v>Итого по локальной смете: Капитальный ремонт и утепление кровли стр. 2 (КОН)</v>
      </c>
    </row>
    <row r="173" spans="3:34" ht="14.25">
      <c r="C173" s="26" t="str">
        <f>Source!H149</f>
        <v>всего по разделу</v>
      </c>
      <c r="D173" s="26"/>
      <c r="E173" s="26"/>
      <c r="F173" s="26"/>
      <c r="G173" s="26"/>
      <c r="H173" s="26"/>
      <c r="I173" s="26"/>
      <c r="J173" s="37">
        <f>IF(Source!P149=0,"",Source!P149)</f>
        <v>6870693.28</v>
      </c>
      <c r="K173" s="37"/>
      <c r="AH173" s="77" t="s">
        <v>178</v>
      </c>
    </row>
    <row r="174" spans="3:34" ht="14.25">
      <c r="C174" s="26" t="str">
        <f>Source!H150</f>
        <v>НДС18%</v>
      </c>
      <c r="D174" s="26"/>
      <c r="E174" s="26"/>
      <c r="F174" s="26"/>
      <c r="G174" s="26"/>
      <c r="H174" s="26"/>
      <c r="I174" s="26"/>
      <c r="J174" s="37">
        <f>IF(Source!P150=0,"",Source!P150)</f>
        <v>1236724.79</v>
      </c>
      <c r="K174" s="37"/>
      <c r="AH174" s="77" t="s">
        <v>180</v>
      </c>
    </row>
    <row r="175" spans="3:34" ht="14.25">
      <c r="C175" s="26" t="str">
        <f>Source!H151</f>
        <v>Всего по разделу</v>
      </c>
      <c r="D175" s="26"/>
      <c r="E175" s="26"/>
      <c r="F175" s="26"/>
      <c r="G175" s="26"/>
      <c r="H175" s="26"/>
      <c r="I175" s="26"/>
      <c r="J175" s="37">
        <f>IF(Source!P151=0,"",Source!P151)</f>
        <v>8107418.07</v>
      </c>
      <c r="K175" s="37"/>
      <c r="AH175" s="77" t="s">
        <v>182</v>
      </c>
    </row>
    <row r="177" spans="1:32" ht="15">
      <c r="A177" s="75" t="str">
        <f>CONCATENATE("Итого по смете: ",IF(Source!G153&lt;&gt;"Новый объект",Source!G153,""))</f>
        <v>Итого по смете: Капитальный ремонт и утепление кровли стр. 2 (КОН)_(Копия)</v>
      </c>
      <c r="B177" s="75"/>
      <c r="C177" s="75"/>
      <c r="D177" s="75"/>
      <c r="E177" s="75"/>
      <c r="F177" s="75"/>
      <c r="G177" s="60">
        <f>SUM(O1:O176)</f>
        <v>882618.9699999997</v>
      </c>
      <c r="H177" s="36"/>
      <c r="I177" s="74"/>
      <c r="J177" s="60">
        <f>SUM(P1:P176)</f>
        <v>6870693.280000001</v>
      </c>
      <c r="K177" s="36"/>
      <c r="L177" s="61">
        <f>SUM(Q1:Q176)</f>
        <v>5642.841260397185</v>
      </c>
      <c r="AF177" s="76" t="str">
        <f>CONCATENATE("Итого по смете: ",IF(Source!G153&lt;&gt;"Новый объект",Source!G153,""))</f>
        <v>Итого по смете: Капитальный ремонт и утепление кровли стр. 2 (КОН)_(Копия)</v>
      </c>
    </row>
    <row r="179" spans="3:34" ht="14.25">
      <c r="C179" s="26" t="str">
        <f>Source!H178</f>
        <v>Всего</v>
      </c>
      <c r="D179" s="26"/>
      <c r="E179" s="26"/>
      <c r="F179" s="26"/>
      <c r="G179" s="26"/>
      <c r="H179" s="26"/>
      <c r="I179" s="26"/>
      <c r="J179" s="37">
        <f>IF(Source!P178=0,"",Source!P178)</f>
        <v>6870693.28</v>
      </c>
      <c r="K179" s="37"/>
      <c r="AH179" s="77" t="s">
        <v>144</v>
      </c>
    </row>
    <row r="180" spans="3:34" ht="14.25">
      <c r="C180" s="26" t="str">
        <f>Source!H179</f>
        <v>НДС 18%</v>
      </c>
      <c r="D180" s="26"/>
      <c r="E180" s="26"/>
      <c r="F180" s="26"/>
      <c r="G180" s="26"/>
      <c r="H180" s="26"/>
      <c r="I180" s="26"/>
      <c r="J180" s="37">
        <f>IF(Source!P179=0,"",Source!P179)</f>
        <v>1236724.79</v>
      </c>
      <c r="K180" s="37"/>
      <c r="AH180" s="77" t="s">
        <v>185</v>
      </c>
    </row>
    <row r="181" spans="3:34" ht="14.25">
      <c r="C181" s="26" t="str">
        <f>Source!H180</f>
        <v>Всего по смете</v>
      </c>
      <c r="D181" s="26"/>
      <c r="E181" s="26"/>
      <c r="F181" s="26"/>
      <c r="G181" s="26"/>
      <c r="H181" s="26"/>
      <c r="I181" s="26"/>
      <c r="J181" s="37">
        <f>IF(Source!P180=0,"",Source!P180)</f>
        <v>8107418.07</v>
      </c>
      <c r="K181" s="37"/>
      <c r="AH181" s="77" t="s">
        <v>187</v>
      </c>
    </row>
    <row r="184" spans="1:12" ht="14.25">
      <c r="A184" s="78" t="s">
        <v>425</v>
      </c>
      <c r="B184" s="78"/>
      <c r="C184" s="12" t="s">
        <v>426</v>
      </c>
      <c r="D184" s="79" t="str">
        <f>IF(Source!AC12&lt;&gt;"",Source!AC12," ")</f>
        <v>Вед.инженер по эксплуатации и ремонту</v>
      </c>
      <c r="E184" s="79"/>
      <c r="F184" s="79"/>
      <c r="G184" s="79"/>
      <c r="H184" s="79"/>
      <c r="I184" s="13" t="str">
        <f>IF(Source!AB12&lt;&gt;"",Source!AB12," ")</f>
        <v>Степанова А.М.</v>
      </c>
      <c r="J184" s="13"/>
      <c r="K184" s="13"/>
      <c r="L184" s="13"/>
    </row>
    <row r="185" spans="1:12" ht="14.25">
      <c r="A185" s="13"/>
      <c r="B185" s="13"/>
      <c r="C185" s="12"/>
      <c r="D185" s="80" t="s">
        <v>427</v>
      </c>
      <c r="E185" s="80"/>
      <c r="F185" s="80"/>
      <c r="G185" s="80"/>
      <c r="H185" s="80"/>
      <c r="I185" s="13"/>
      <c r="J185" s="13"/>
      <c r="K185" s="13"/>
      <c r="L185" s="13"/>
    </row>
    <row r="186" spans="1:12" ht="14.25">
      <c r="A186" s="13"/>
      <c r="B186" s="13"/>
      <c r="C186" s="12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4.25">
      <c r="A187" s="78" t="s">
        <v>425</v>
      </c>
      <c r="B187" s="78"/>
      <c r="C187" s="12" t="s">
        <v>428</v>
      </c>
      <c r="D187" s="79" t="str">
        <f>IF(Source!AE12&lt;&gt;"",Source!AE12," ")</f>
        <v>Главный механик</v>
      </c>
      <c r="E187" s="79"/>
      <c r="F187" s="79"/>
      <c r="G187" s="79"/>
      <c r="H187" s="79"/>
      <c r="I187" s="13" t="str">
        <f>IF(Source!AD12&lt;&gt;"",Source!AD12," ")</f>
        <v>Киселев В.А.</v>
      </c>
      <c r="J187" s="13"/>
      <c r="K187" s="13"/>
      <c r="L187" s="13"/>
    </row>
    <row r="188" spans="1:12" ht="14.25">
      <c r="A188" s="13"/>
      <c r="B188" s="13"/>
      <c r="C188" s="13"/>
      <c r="D188" s="80" t="s">
        <v>427</v>
      </c>
      <c r="E188" s="80"/>
      <c r="F188" s="80"/>
      <c r="G188" s="80"/>
      <c r="H188" s="80"/>
      <c r="I188" s="13"/>
      <c r="J188" s="13"/>
      <c r="K188" s="13"/>
      <c r="L188" s="13"/>
    </row>
  </sheetData>
  <sheetProtection/>
  <mergeCells count="130">
    <mergeCell ref="C180:I180"/>
    <mergeCell ref="J180:K180"/>
    <mergeCell ref="C181:I181"/>
    <mergeCell ref="J181:K181"/>
    <mergeCell ref="D185:H185"/>
    <mergeCell ref="D188:H188"/>
    <mergeCell ref="C175:I175"/>
    <mergeCell ref="J175:K175"/>
    <mergeCell ref="A177:F177"/>
    <mergeCell ref="J177:K177"/>
    <mergeCell ref="G177:H177"/>
    <mergeCell ref="C179:I179"/>
    <mergeCell ref="J179:K179"/>
    <mergeCell ref="A170:F170"/>
    <mergeCell ref="J170:K170"/>
    <mergeCell ref="G170:H170"/>
    <mergeCell ref="C173:I173"/>
    <mergeCell ref="J173:K173"/>
    <mergeCell ref="C174:I174"/>
    <mergeCell ref="J174:K174"/>
    <mergeCell ref="G163:H163"/>
    <mergeCell ref="J163:K163"/>
    <mergeCell ref="A165:F165"/>
    <mergeCell ref="J165:K165"/>
    <mergeCell ref="G165:H165"/>
    <mergeCell ref="C168:I168"/>
    <mergeCell ref="J168:K168"/>
    <mergeCell ref="G149:H149"/>
    <mergeCell ref="J149:K149"/>
    <mergeCell ref="G156:H156"/>
    <mergeCell ref="J156:K156"/>
    <mergeCell ref="G161:H161"/>
    <mergeCell ref="J161:K161"/>
    <mergeCell ref="A137:F137"/>
    <mergeCell ref="J137:K137"/>
    <mergeCell ref="G137:H137"/>
    <mergeCell ref="C140:I140"/>
    <mergeCell ref="J140:K140"/>
    <mergeCell ref="A142:L142"/>
    <mergeCell ref="G126:H126"/>
    <mergeCell ref="J126:K126"/>
    <mergeCell ref="F132:G132"/>
    <mergeCell ref="F133:G133"/>
    <mergeCell ref="G135:H135"/>
    <mergeCell ref="J135:K135"/>
    <mergeCell ref="G107:H107"/>
    <mergeCell ref="J107:K107"/>
    <mergeCell ref="F113:G113"/>
    <mergeCell ref="F114:G114"/>
    <mergeCell ref="G116:H116"/>
    <mergeCell ref="J116:K116"/>
    <mergeCell ref="F95:G95"/>
    <mergeCell ref="F96:G96"/>
    <mergeCell ref="G98:H98"/>
    <mergeCell ref="J98:K98"/>
    <mergeCell ref="F104:G104"/>
    <mergeCell ref="F105:G105"/>
    <mergeCell ref="G80:H80"/>
    <mergeCell ref="J80:K80"/>
    <mergeCell ref="F85:G85"/>
    <mergeCell ref="F86:G86"/>
    <mergeCell ref="G89:H89"/>
    <mergeCell ref="J89:K89"/>
    <mergeCell ref="F68:G68"/>
    <mergeCell ref="F69:G69"/>
    <mergeCell ref="G71:H71"/>
    <mergeCell ref="J71:K71"/>
    <mergeCell ref="F77:G77"/>
    <mergeCell ref="F78:G78"/>
    <mergeCell ref="G54:H54"/>
    <mergeCell ref="J54:K54"/>
    <mergeCell ref="F59:G59"/>
    <mergeCell ref="F60:G60"/>
    <mergeCell ref="G62:H62"/>
    <mergeCell ref="J62:K62"/>
    <mergeCell ref="F42:G42"/>
    <mergeCell ref="F43:G43"/>
    <mergeCell ref="G45:H45"/>
    <mergeCell ref="J45:K45"/>
    <mergeCell ref="F51:G51"/>
    <mergeCell ref="F52:G52"/>
    <mergeCell ref="C32:F32"/>
    <mergeCell ref="G32:H32"/>
    <mergeCell ref="I32:J32"/>
    <mergeCell ref="K32:L32"/>
    <mergeCell ref="A34:L34"/>
    <mergeCell ref="A38:L38"/>
    <mergeCell ref="C30:F30"/>
    <mergeCell ref="G30:H30"/>
    <mergeCell ref="I30:J30"/>
    <mergeCell ref="K30:L30"/>
    <mergeCell ref="C31:F31"/>
    <mergeCell ref="G31:H31"/>
    <mergeCell ref="I31:J31"/>
    <mergeCell ref="K31:L31"/>
    <mergeCell ref="C28:F28"/>
    <mergeCell ref="G28:H28"/>
    <mergeCell ref="I28:J28"/>
    <mergeCell ref="K28:L28"/>
    <mergeCell ref="C29:F29"/>
    <mergeCell ref="G29:H29"/>
    <mergeCell ref="I29:J29"/>
    <mergeCell ref="K29:L29"/>
    <mergeCell ref="C26:F26"/>
    <mergeCell ref="G26:H26"/>
    <mergeCell ref="I26:J26"/>
    <mergeCell ref="K26:L26"/>
    <mergeCell ref="C27:F27"/>
    <mergeCell ref="G27:H27"/>
    <mergeCell ref="I27:J27"/>
    <mergeCell ref="K27:L27"/>
    <mergeCell ref="B15:K15"/>
    <mergeCell ref="B17:K17"/>
    <mergeCell ref="B19:K19"/>
    <mergeCell ref="B20:K20"/>
    <mergeCell ref="A22:L22"/>
    <mergeCell ref="G25:H25"/>
    <mergeCell ref="I25:J25"/>
    <mergeCell ref="B7:E7"/>
    <mergeCell ref="H7:L7"/>
    <mergeCell ref="B10:K10"/>
    <mergeCell ref="B11:K11"/>
    <mergeCell ref="F13:G13"/>
    <mergeCell ref="H13:K13"/>
    <mergeCell ref="B3:E3"/>
    <mergeCell ref="H3:L3"/>
    <mergeCell ref="B4:E4"/>
    <mergeCell ref="H4:L4"/>
    <mergeCell ref="B6:E6"/>
    <mergeCell ref="H6:L6"/>
  </mergeCells>
  <printOptions/>
  <pageMargins left="0.4" right="0.2" top="0.2" bottom="0.4" header="0.2" footer="0.2"/>
  <pageSetup horizontalDpi="600" verticalDpi="600" orientation="portrait" paperSize="9" scale="58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22"/>
  <sheetViews>
    <sheetView zoomScalePageLayoutView="0" workbookViewId="0" topLeftCell="A1">
      <selection activeCell="A218" sqref="A218:O218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</row>
    <row r="12" spans="1:133" ht="12.75">
      <c r="A12" s="1">
        <v>1</v>
      </c>
      <c r="B12" s="1">
        <v>214</v>
      </c>
      <c r="C12" s="1">
        <v>0</v>
      </c>
      <c r="D12" s="1">
        <f>ROW(A153)</f>
        <v>153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6</v>
      </c>
      <c r="Z12" s="1" t="s">
        <v>7</v>
      </c>
      <c r="AA12" s="1" t="s">
        <v>3</v>
      </c>
      <c r="AB12" s="1" t="s">
        <v>8</v>
      </c>
      <c r="AC12" s="1" t="s">
        <v>9</v>
      </c>
      <c r="AD12" s="1" t="s">
        <v>10</v>
      </c>
      <c r="AE12" s="1" t="s">
        <v>11</v>
      </c>
      <c r="AF12" s="1" t="s">
        <v>12</v>
      </c>
      <c r="AG12" s="1" t="s">
        <v>13</v>
      </c>
      <c r="AH12" s="1" t="s">
        <v>12</v>
      </c>
      <c r="AI12" s="1" t="s">
        <v>13</v>
      </c>
      <c r="AJ12" s="1" t="s">
        <v>14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15</v>
      </c>
      <c r="BI12" s="1" t="s">
        <v>16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17</v>
      </c>
      <c r="BZ12" s="1" t="s">
        <v>18</v>
      </c>
      <c r="CA12" s="1" t="s">
        <v>19</v>
      </c>
      <c r="CB12" s="1" t="s">
        <v>19</v>
      </c>
      <c r="CC12" s="1" t="s">
        <v>19</v>
      </c>
      <c r="CD12" s="1" t="s">
        <v>19</v>
      </c>
      <c r="CE12" s="1" t="s">
        <v>20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3">
        <v>52</v>
      </c>
      <c r="B18" s="3">
        <f aca="true" t="shared" si="0" ref="B18:G18">B153</f>
        <v>214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Капитальный ремонт и утепление кровли стр. 2 (КОН)</v>
      </c>
      <c r="G18" s="3" t="str">
        <f t="shared" si="0"/>
        <v>Капитальный ремонт и утепление кровли стр. 2 (КОН)_(Копия)</v>
      </c>
      <c r="H18" s="3"/>
      <c r="I18" s="3"/>
      <c r="J18" s="3"/>
      <c r="K18" s="3"/>
      <c r="L18" s="3"/>
      <c r="M18" s="3"/>
      <c r="N18" s="3"/>
      <c r="O18" s="3">
        <f aca="true" t="shared" si="1" ref="O18:AT18">O153</f>
        <v>5220674.47</v>
      </c>
      <c r="P18" s="3">
        <f t="shared" si="1"/>
        <v>3815327.29</v>
      </c>
      <c r="Q18" s="3">
        <f t="shared" si="1"/>
        <v>142937.25</v>
      </c>
      <c r="R18" s="3">
        <f t="shared" si="1"/>
        <v>49248.87</v>
      </c>
      <c r="S18" s="3">
        <f t="shared" si="1"/>
        <v>1262409.93</v>
      </c>
      <c r="T18" s="3">
        <f t="shared" si="1"/>
        <v>0</v>
      </c>
      <c r="U18" s="3">
        <f t="shared" si="1"/>
        <v>5642.841260397185</v>
      </c>
      <c r="V18" s="3">
        <f t="shared" si="1"/>
        <v>168.82634063500004</v>
      </c>
      <c r="W18" s="3">
        <f t="shared" si="1"/>
        <v>223.93</v>
      </c>
      <c r="X18" s="3">
        <f t="shared" si="1"/>
        <v>1195791.17</v>
      </c>
      <c r="Y18" s="3">
        <f t="shared" si="1"/>
        <v>584668.45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7001134.09</v>
      </c>
      <c r="AS18" s="3">
        <f t="shared" si="1"/>
        <v>7001134.09</v>
      </c>
      <c r="AT18" s="3">
        <f t="shared" si="1"/>
        <v>0</v>
      </c>
      <c r="AU18" s="3">
        <f aca="true" t="shared" si="2" ref="AU18:BZ18">AU153</f>
        <v>0</v>
      </c>
      <c r="AV18" s="3">
        <f t="shared" si="2"/>
        <v>3815327.29</v>
      </c>
      <c r="AW18" s="3">
        <f t="shared" si="2"/>
        <v>3815327.29</v>
      </c>
      <c r="AX18" s="3">
        <f t="shared" si="2"/>
        <v>0</v>
      </c>
      <c r="AY18" s="3">
        <f t="shared" si="2"/>
        <v>3815327.29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4">
        <f t="shared" si="2"/>
        <v>5111702.22</v>
      </c>
      <c r="BP18" s="4">
        <f t="shared" si="2"/>
        <v>3722100.33</v>
      </c>
      <c r="BQ18" s="4">
        <f t="shared" si="2"/>
        <v>142413.94</v>
      </c>
      <c r="BR18" s="4">
        <f t="shared" si="2"/>
        <v>48655.04</v>
      </c>
      <c r="BS18" s="4">
        <f t="shared" si="2"/>
        <v>1247187.95</v>
      </c>
      <c r="BT18" s="4">
        <f t="shared" si="2"/>
        <v>0</v>
      </c>
      <c r="BU18" s="4">
        <f t="shared" si="2"/>
        <v>5642.841260397185</v>
      </c>
      <c r="BV18" s="4">
        <f t="shared" si="2"/>
        <v>168.82634063500004</v>
      </c>
      <c r="BW18" s="4">
        <f t="shared" si="2"/>
        <v>223.93</v>
      </c>
      <c r="BX18" s="4">
        <f t="shared" si="2"/>
        <v>1181372.48</v>
      </c>
      <c r="BY18" s="4">
        <f t="shared" si="2"/>
        <v>577618.58</v>
      </c>
      <c r="BZ18" s="4">
        <f t="shared" si="2"/>
        <v>0</v>
      </c>
      <c r="CA18" s="4">
        <f aca="true" t="shared" si="3" ref="CA18:DF18">CA153</f>
        <v>0</v>
      </c>
      <c r="CB18" s="4">
        <f t="shared" si="3"/>
        <v>0</v>
      </c>
      <c r="CC18" s="4">
        <f t="shared" si="3"/>
        <v>0</v>
      </c>
      <c r="CD18" s="4">
        <f t="shared" si="3"/>
        <v>0</v>
      </c>
      <c r="CE18" s="4">
        <f t="shared" si="3"/>
        <v>0</v>
      </c>
      <c r="CF18" s="4">
        <f t="shared" si="3"/>
        <v>0</v>
      </c>
      <c r="CG18" s="4">
        <f t="shared" si="3"/>
        <v>0</v>
      </c>
      <c r="CH18" s="4">
        <f t="shared" si="3"/>
        <v>0</v>
      </c>
      <c r="CI18" s="4">
        <f t="shared" si="3"/>
        <v>0</v>
      </c>
      <c r="CJ18" s="4">
        <f t="shared" si="3"/>
        <v>0</v>
      </c>
      <c r="CK18" s="4">
        <f t="shared" si="3"/>
        <v>0</v>
      </c>
      <c r="CL18" s="4">
        <f t="shared" si="3"/>
        <v>0</v>
      </c>
      <c r="CM18" s="4">
        <f t="shared" si="3"/>
        <v>0</v>
      </c>
      <c r="CN18" s="4">
        <f t="shared" si="3"/>
        <v>0</v>
      </c>
      <c r="CO18" s="4">
        <f t="shared" si="3"/>
        <v>0</v>
      </c>
      <c r="CP18" s="4">
        <f t="shared" si="3"/>
        <v>0</v>
      </c>
      <c r="CQ18" s="4">
        <f t="shared" si="3"/>
        <v>0</v>
      </c>
      <c r="CR18" s="4">
        <f t="shared" si="3"/>
        <v>6870693.28</v>
      </c>
      <c r="CS18" s="4">
        <f t="shared" si="3"/>
        <v>6870693.28</v>
      </c>
      <c r="CT18" s="4">
        <f t="shared" si="3"/>
        <v>0</v>
      </c>
      <c r="CU18" s="4">
        <f t="shared" si="3"/>
        <v>0</v>
      </c>
      <c r="CV18" s="4">
        <f t="shared" si="3"/>
        <v>3722100.33</v>
      </c>
      <c r="CW18" s="4">
        <f t="shared" si="3"/>
        <v>3722100.33</v>
      </c>
      <c r="CX18" s="4">
        <f t="shared" si="3"/>
        <v>0</v>
      </c>
      <c r="CY18" s="4">
        <f t="shared" si="3"/>
        <v>3722100.33</v>
      </c>
      <c r="CZ18" s="4">
        <f t="shared" si="3"/>
        <v>0</v>
      </c>
      <c r="DA18" s="4">
        <f t="shared" si="3"/>
        <v>0</v>
      </c>
      <c r="DB18" s="4">
        <f t="shared" si="3"/>
        <v>0</v>
      </c>
      <c r="DC18" s="4">
        <f t="shared" si="3"/>
        <v>0</v>
      </c>
      <c r="DD18" s="4">
        <f t="shared" si="3"/>
        <v>0</v>
      </c>
      <c r="DE18" s="4">
        <f t="shared" si="3"/>
        <v>0</v>
      </c>
      <c r="DF18" s="4">
        <f t="shared" si="3"/>
        <v>0</v>
      </c>
      <c r="DG18" s="4">
        <f aca="true" t="shared" si="4" ref="DG18:DN18">DG153</f>
        <v>0</v>
      </c>
      <c r="DH18" s="4">
        <f t="shared" si="4"/>
        <v>0</v>
      </c>
      <c r="DI18" s="4">
        <f t="shared" si="4"/>
        <v>0</v>
      </c>
      <c r="DJ18" s="4">
        <f t="shared" si="4"/>
        <v>0</v>
      </c>
      <c r="DK18" s="4">
        <f t="shared" si="4"/>
        <v>0</v>
      </c>
      <c r="DL18" s="4">
        <f t="shared" si="4"/>
        <v>0</v>
      </c>
      <c r="DM18" s="4">
        <f t="shared" si="4"/>
        <v>0</v>
      </c>
      <c r="DN18" s="4">
        <f t="shared" si="4"/>
        <v>0</v>
      </c>
    </row>
    <row r="20" spans="1:88" ht="12.75">
      <c r="A20" s="1">
        <v>3</v>
      </c>
      <c r="B20" s="1">
        <v>1</v>
      </c>
      <c r="C20" s="1"/>
      <c r="D20" s="1">
        <f>ROW(A124)</f>
        <v>124</v>
      </c>
      <c r="E20" s="1"/>
      <c r="F20" s="1" t="s">
        <v>4</v>
      </c>
      <c r="G20" s="1" t="s">
        <v>4</v>
      </c>
      <c r="H20" s="1" t="s">
        <v>3</v>
      </c>
      <c r="I20" s="1">
        <v>0</v>
      </c>
      <c r="J20" s="1" t="s">
        <v>3</v>
      </c>
      <c r="K20" s="1">
        <v>-1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8</v>
      </c>
      <c r="AC20" s="1" t="s">
        <v>21</v>
      </c>
      <c r="AD20" s="1" t="s">
        <v>10</v>
      </c>
      <c r="AE20" s="1" t="s">
        <v>11</v>
      </c>
      <c r="AF20" s="1" t="s">
        <v>12</v>
      </c>
      <c r="AG20" s="1" t="s">
        <v>13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118" ht="12.75">
      <c r="A22" s="3">
        <v>52</v>
      </c>
      <c r="B22" s="3">
        <f aca="true" t="shared" si="5" ref="B22:G22">B124</f>
        <v>1</v>
      </c>
      <c r="C22" s="3">
        <f t="shared" si="5"/>
        <v>3</v>
      </c>
      <c r="D22" s="3">
        <f t="shared" si="5"/>
        <v>20</v>
      </c>
      <c r="E22" s="3">
        <f t="shared" si="5"/>
        <v>0</v>
      </c>
      <c r="F22" s="3" t="str">
        <f t="shared" si="5"/>
        <v>Капитальный ремонт и утепление кровли стр. 2 (КОН)</v>
      </c>
      <c r="G22" s="3" t="str">
        <f t="shared" si="5"/>
        <v>Капитальный ремонт и утепление кровли стр. 2 (КОН)</v>
      </c>
      <c r="H22" s="3"/>
      <c r="I22" s="3"/>
      <c r="J22" s="3"/>
      <c r="K22" s="3"/>
      <c r="L22" s="3"/>
      <c r="M22" s="3"/>
      <c r="N22" s="3"/>
      <c r="O22" s="3">
        <f aca="true" t="shared" si="6" ref="O22:AT22">O124</f>
        <v>5220674.47</v>
      </c>
      <c r="P22" s="3">
        <f t="shared" si="6"/>
        <v>3815327.29</v>
      </c>
      <c r="Q22" s="3">
        <f t="shared" si="6"/>
        <v>142937.25</v>
      </c>
      <c r="R22" s="3">
        <f t="shared" si="6"/>
        <v>49248.87</v>
      </c>
      <c r="S22" s="3">
        <f t="shared" si="6"/>
        <v>1262409.93</v>
      </c>
      <c r="T22" s="3">
        <f t="shared" si="6"/>
        <v>0</v>
      </c>
      <c r="U22" s="3">
        <f t="shared" si="6"/>
        <v>5642.841260397185</v>
      </c>
      <c r="V22" s="3">
        <f t="shared" si="6"/>
        <v>168.82634063500004</v>
      </c>
      <c r="W22" s="3">
        <f t="shared" si="6"/>
        <v>223.93</v>
      </c>
      <c r="X22" s="3">
        <f t="shared" si="6"/>
        <v>1195791.17</v>
      </c>
      <c r="Y22" s="3">
        <f t="shared" si="6"/>
        <v>584668.45</v>
      </c>
      <c r="Z22" s="3">
        <f t="shared" si="6"/>
        <v>0</v>
      </c>
      <c r="AA22" s="3">
        <f t="shared" si="6"/>
        <v>0</v>
      </c>
      <c r="AB22" s="3">
        <f t="shared" si="6"/>
        <v>0</v>
      </c>
      <c r="AC22" s="3">
        <f t="shared" si="6"/>
        <v>0</v>
      </c>
      <c r="AD22" s="3">
        <f t="shared" si="6"/>
        <v>0</v>
      </c>
      <c r="AE22" s="3">
        <f t="shared" si="6"/>
        <v>0</v>
      </c>
      <c r="AF22" s="3">
        <f t="shared" si="6"/>
        <v>0</v>
      </c>
      <c r="AG22" s="3">
        <f t="shared" si="6"/>
        <v>0</v>
      </c>
      <c r="AH22" s="3">
        <f t="shared" si="6"/>
        <v>0</v>
      </c>
      <c r="AI22" s="3">
        <f t="shared" si="6"/>
        <v>0</v>
      </c>
      <c r="AJ22" s="3">
        <f t="shared" si="6"/>
        <v>0</v>
      </c>
      <c r="AK22" s="3">
        <f t="shared" si="6"/>
        <v>0</v>
      </c>
      <c r="AL22" s="3">
        <f t="shared" si="6"/>
        <v>0</v>
      </c>
      <c r="AM22" s="3">
        <f t="shared" si="6"/>
        <v>0</v>
      </c>
      <c r="AN22" s="3">
        <f t="shared" si="6"/>
        <v>0</v>
      </c>
      <c r="AO22" s="3">
        <f t="shared" si="6"/>
        <v>0</v>
      </c>
      <c r="AP22" s="3">
        <f t="shared" si="6"/>
        <v>0</v>
      </c>
      <c r="AQ22" s="3">
        <f t="shared" si="6"/>
        <v>0</v>
      </c>
      <c r="AR22" s="3">
        <f t="shared" si="6"/>
        <v>7001134.09</v>
      </c>
      <c r="AS22" s="3">
        <f t="shared" si="6"/>
        <v>7001134.09</v>
      </c>
      <c r="AT22" s="3">
        <f t="shared" si="6"/>
        <v>0</v>
      </c>
      <c r="AU22" s="3">
        <f aca="true" t="shared" si="7" ref="AU22:BZ22">AU124</f>
        <v>0</v>
      </c>
      <c r="AV22" s="3">
        <f t="shared" si="7"/>
        <v>3815327.29</v>
      </c>
      <c r="AW22" s="3">
        <f t="shared" si="7"/>
        <v>3815327.29</v>
      </c>
      <c r="AX22" s="3">
        <f t="shared" si="7"/>
        <v>0</v>
      </c>
      <c r="AY22" s="3">
        <f t="shared" si="7"/>
        <v>3815327.29</v>
      </c>
      <c r="AZ22" s="3">
        <f t="shared" si="7"/>
        <v>0</v>
      </c>
      <c r="BA22" s="3">
        <f t="shared" si="7"/>
        <v>0</v>
      </c>
      <c r="BB22" s="3">
        <f t="shared" si="7"/>
        <v>0</v>
      </c>
      <c r="BC22" s="3">
        <f t="shared" si="7"/>
        <v>0</v>
      </c>
      <c r="BD22" s="3">
        <f t="shared" si="7"/>
        <v>0</v>
      </c>
      <c r="BE22" s="3">
        <f t="shared" si="7"/>
        <v>0</v>
      </c>
      <c r="BF22" s="3">
        <f t="shared" si="7"/>
        <v>0</v>
      </c>
      <c r="BG22" s="3">
        <f t="shared" si="7"/>
        <v>0</v>
      </c>
      <c r="BH22" s="3">
        <f t="shared" si="7"/>
        <v>0</v>
      </c>
      <c r="BI22" s="3">
        <f t="shared" si="7"/>
        <v>0</v>
      </c>
      <c r="BJ22" s="3">
        <f t="shared" si="7"/>
        <v>0</v>
      </c>
      <c r="BK22" s="3">
        <f t="shared" si="7"/>
        <v>0</v>
      </c>
      <c r="BL22" s="3">
        <f t="shared" si="7"/>
        <v>0</v>
      </c>
      <c r="BM22" s="3">
        <f t="shared" si="7"/>
        <v>0</v>
      </c>
      <c r="BN22" s="3">
        <f t="shared" si="7"/>
        <v>0</v>
      </c>
      <c r="BO22" s="4">
        <f t="shared" si="7"/>
        <v>5111702.22</v>
      </c>
      <c r="BP22" s="4">
        <f t="shared" si="7"/>
        <v>3722100.33</v>
      </c>
      <c r="BQ22" s="4">
        <f t="shared" si="7"/>
        <v>142413.94</v>
      </c>
      <c r="BR22" s="4">
        <f t="shared" si="7"/>
        <v>48655.04</v>
      </c>
      <c r="BS22" s="4">
        <f t="shared" si="7"/>
        <v>1247187.95</v>
      </c>
      <c r="BT22" s="4">
        <f t="shared" si="7"/>
        <v>0</v>
      </c>
      <c r="BU22" s="4">
        <f t="shared" si="7"/>
        <v>5642.841260397185</v>
      </c>
      <c r="BV22" s="4">
        <f t="shared" si="7"/>
        <v>168.82634063500004</v>
      </c>
      <c r="BW22" s="4">
        <f t="shared" si="7"/>
        <v>223.93</v>
      </c>
      <c r="BX22" s="4">
        <f t="shared" si="7"/>
        <v>1181372.48</v>
      </c>
      <c r="BY22" s="4">
        <f t="shared" si="7"/>
        <v>577618.58</v>
      </c>
      <c r="BZ22" s="4">
        <f t="shared" si="7"/>
        <v>0</v>
      </c>
      <c r="CA22" s="4">
        <f aca="true" t="shared" si="8" ref="CA22:DF22">CA124</f>
        <v>0</v>
      </c>
      <c r="CB22" s="4">
        <f t="shared" si="8"/>
        <v>0</v>
      </c>
      <c r="CC22" s="4">
        <f t="shared" si="8"/>
        <v>0</v>
      </c>
      <c r="CD22" s="4">
        <f t="shared" si="8"/>
        <v>0</v>
      </c>
      <c r="CE22" s="4">
        <f t="shared" si="8"/>
        <v>0</v>
      </c>
      <c r="CF22" s="4">
        <f t="shared" si="8"/>
        <v>0</v>
      </c>
      <c r="CG22" s="4">
        <f t="shared" si="8"/>
        <v>0</v>
      </c>
      <c r="CH22" s="4">
        <f t="shared" si="8"/>
        <v>0</v>
      </c>
      <c r="CI22" s="4">
        <f t="shared" si="8"/>
        <v>0</v>
      </c>
      <c r="CJ22" s="4">
        <f t="shared" si="8"/>
        <v>0</v>
      </c>
      <c r="CK22" s="4">
        <f t="shared" si="8"/>
        <v>0</v>
      </c>
      <c r="CL22" s="4">
        <f t="shared" si="8"/>
        <v>0</v>
      </c>
      <c r="CM22" s="4">
        <f t="shared" si="8"/>
        <v>0</v>
      </c>
      <c r="CN22" s="4">
        <f t="shared" si="8"/>
        <v>0</v>
      </c>
      <c r="CO22" s="4">
        <f t="shared" si="8"/>
        <v>0</v>
      </c>
      <c r="CP22" s="4">
        <f t="shared" si="8"/>
        <v>0</v>
      </c>
      <c r="CQ22" s="4">
        <f t="shared" si="8"/>
        <v>0</v>
      </c>
      <c r="CR22" s="4">
        <f t="shared" si="8"/>
        <v>6870693.28</v>
      </c>
      <c r="CS22" s="4">
        <f t="shared" si="8"/>
        <v>6870693.28</v>
      </c>
      <c r="CT22" s="4">
        <f t="shared" si="8"/>
        <v>0</v>
      </c>
      <c r="CU22" s="4">
        <f t="shared" si="8"/>
        <v>0</v>
      </c>
      <c r="CV22" s="4">
        <f t="shared" si="8"/>
        <v>3722100.33</v>
      </c>
      <c r="CW22" s="4">
        <f t="shared" si="8"/>
        <v>3722100.33</v>
      </c>
      <c r="CX22" s="4">
        <f t="shared" si="8"/>
        <v>0</v>
      </c>
      <c r="CY22" s="4">
        <f t="shared" si="8"/>
        <v>3722100.33</v>
      </c>
      <c r="CZ22" s="4">
        <f t="shared" si="8"/>
        <v>0</v>
      </c>
      <c r="DA22" s="4">
        <f t="shared" si="8"/>
        <v>0</v>
      </c>
      <c r="DB22" s="4">
        <f t="shared" si="8"/>
        <v>0</v>
      </c>
      <c r="DC22" s="4">
        <f t="shared" si="8"/>
        <v>0</v>
      </c>
      <c r="DD22" s="4">
        <f t="shared" si="8"/>
        <v>0</v>
      </c>
      <c r="DE22" s="4">
        <f t="shared" si="8"/>
        <v>0</v>
      </c>
      <c r="DF22" s="4">
        <f t="shared" si="8"/>
        <v>0</v>
      </c>
      <c r="DG22" s="4">
        <f aca="true" t="shared" si="9" ref="DG22:DN22">DG124</f>
        <v>0</v>
      </c>
      <c r="DH22" s="4">
        <f t="shared" si="9"/>
        <v>0</v>
      </c>
      <c r="DI22" s="4">
        <f t="shared" si="9"/>
        <v>0</v>
      </c>
      <c r="DJ22" s="4">
        <f t="shared" si="9"/>
        <v>0</v>
      </c>
      <c r="DK22" s="4">
        <f t="shared" si="9"/>
        <v>0</v>
      </c>
      <c r="DL22" s="4">
        <f t="shared" si="9"/>
        <v>0</v>
      </c>
      <c r="DM22" s="4">
        <f t="shared" si="9"/>
        <v>0</v>
      </c>
      <c r="DN22" s="4">
        <f t="shared" si="9"/>
        <v>0</v>
      </c>
    </row>
    <row r="24" spans="1:88" ht="12.75">
      <c r="A24" s="1">
        <v>4</v>
      </c>
      <c r="B24" s="1">
        <v>1</v>
      </c>
      <c r="C24" s="1"/>
      <c r="D24" s="1">
        <f>ROW(A55)</f>
        <v>55</v>
      </c>
      <c r="E24" s="1"/>
      <c r="F24" s="1" t="s">
        <v>22</v>
      </c>
      <c r="G24" s="1" t="s">
        <v>23</v>
      </c>
      <c r="H24" s="1" t="s">
        <v>3</v>
      </c>
      <c r="I24" s="1">
        <v>0</v>
      </c>
      <c r="J24" s="1"/>
      <c r="K24" s="1">
        <v>-1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118" ht="12.75">
      <c r="A26" s="3">
        <v>52</v>
      </c>
      <c r="B26" s="3">
        <f aca="true" t="shared" si="10" ref="B26:G26">B55</f>
        <v>1</v>
      </c>
      <c r="C26" s="3">
        <f t="shared" si="10"/>
        <v>4</v>
      </c>
      <c r="D26" s="3">
        <f t="shared" si="10"/>
        <v>24</v>
      </c>
      <c r="E26" s="3">
        <f t="shared" si="10"/>
        <v>0</v>
      </c>
      <c r="F26" s="3" t="str">
        <f t="shared" si="10"/>
        <v>Новый раздел</v>
      </c>
      <c r="G26" s="3" t="str">
        <f t="shared" si="10"/>
        <v>Ремонт кровли</v>
      </c>
      <c r="H26" s="3"/>
      <c r="I26" s="3"/>
      <c r="J26" s="3"/>
      <c r="K26" s="3"/>
      <c r="L26" s="3"/>
      <c r="M26" s="3"/>
      <c r="N26" s="3"/>
      <c r="O26" s="3">
        <f aca="true" t="shared" si="11" ref="O26:AT26">O55</f>
        <v>5220026.2</v>
      </c>
      <c r="P26" s="3">
        <f t="shared" si="11"/>
        <v>3815282.19</v>
      </c>
      <c r="Q26" s="3">
        <f t="shared" si="11"/>
        <v>142759.21</v>
      </c>
      <c r="R26" s="3">
        <f t="shared" si="11"/>
        <v>49248.87</v>
      </c>
      <c r="S26" s="3">
        <f t="shared" si="11"/>
        <v>1261984.8</v>
      </c>
      <c r="T26" s="3">
        <f t="shared" si="11"/>
        <v>0</v>
      </c>
      <c r="U26" s="3">
        <f t="shared" si="11"/>
        <v>5640.941540609185</v>
      </c>
      <c r="V26" s="3">
        <f t="shared" si="11"/>
        <v>168.82634063500004</v>
      </c>
      <c r="W26" s="3">
        <f t="shared" si="11"/>
        <v>223.93</v>
      </c>
      <c r="X26" s="3">
        <f t="shared" si="11"/>
        <v>1195600.33</v>
      </c>
      <c r="Y26" s="3">
        <f t="shared" si="11"/>
        <v>584552.78</v>
      </c>
      <c r="Z26" s="3">
        <f t="shared" si="11"/>
        <v>0</v>
      </c>
      <c r="AA26" s="3">
        <f t="shared" si="11"/>
        <v>0</v>
      </c>
      <c r="AB26" s="3">
        <f t="shared" si="11"/>
        <v>5220026.2</v>
      </c>
      <c r="AC26" s="3">
        <f t="shared" si="11"/>
        <v>3815282.19</v>
      </c>
      <c r="AD26" s="3">
        <f t="shared" si="11"/>
        <v>142759.21</v>
      </c>
      <c r="AE26" s="3">
        <f t="shared" si="11"/>
        <v>49248.87</v>
      </c>
      <c r="AF26" s="3">
        <f t="shared" si="11"/>
        <v>1261984.8</v>
      </c>
      <c r="AG26" s="3">
        <f t="shared" si="11"/>
        <v>0</v>
      </c>
      <c r="AH26" s="3">
        <f t="shared" si="11"/>
        <v>5640.941540609185</v>
      </c>
      <c r="AI26" s="3">
        <f t="shared" si="11"/>
        <v>168.82634063500004</v>
      </c>
      <c r="AJ26" s="3">
        <f t="shared" si="11"/>
        <v>223.93</v>
      </c>
      <c r="AK26" s="3">
        <f t="shared" si="11"/>
        <v>1195600.33</v>
      </c>
      <c r="AL26" s="3">
        <f t="shared" si="11"/>
        <v>584552.78</v>
      </c>
      <c r="AM26" s="3">
        <f t="shared" si="11"/>
        <v>0</v>
      </c>
      <c r="AN26" s="3">
        <f t="shared" si="11"/>
        <v>0</v>
      </c>
      <c r="AO26" s="3">
        <f t="shared" si="11"/>
        <v>0</v>
      </c>
      <c r="AP26" s="3">
        <f t="shared" si="11"/>
        <v>0</v>
      </c>
      <c r="AQ26" s="3">
        <f t="shared" si="11"/>
        <v>0</v>
      </c>
      <c r="AR26" s="3">
        <f t="shared" si="11"/>
        <v>7000179.31</v>
      </c>
      <c r="AS26" s="3">
        <f t="shared" si="11"/>
        <v>7000179.31</v>
      </c>
      <c r="AT26" s="3">
        <f t="shared" si="11"/>
        <v>0</v>
      </c>
      <c r="AU26" s="3">
        <f aca="true" t="shared" si="12" ref="AU26:BZ26">AU55</f>
        <v>0</v>
      </c>
      <c r="AV26" s="3">
        <f t="shared" si="12"/>
        <v>3815282.19</v>
      </c>
      <c r="AW26" s="3">
        <f t="shared" si="12"/>
        <v>3815282.19</v>
      </c>
      <c r="AX26" s="3">
        <f t="shared" si="12"/>
        <v>0</v>
      </c>
      <c r="AY26" s="3">
        <f t="shared" si="12"/>
        <v>3815282.19</v>
      </c>
      <c r="AZ26" s="3">
        <f t="shared" si="12"/>
        <v>0</v>
      </c>
      <c r="BA26" s="3">
        <f t="shared" si="12"/>
        <v>0</v>
      </c>
      <c r="BB26" s="3">
        <f t="shared" si="12"/>
        <v>0</v>
      </c>
      <c r="BC26" s="3">
        <f t="shared" si="12"/>
        <v>0</v>
      </c>
      <c r="BD26" s="3">
        <f t="shared" si="12"/>
        <v>0</v>
      </c>
      <c r="BE26" s="3">
        <f t="shared" si="12"/>
        <v>7000179.31</v>
      </c>
      <c r="BF26" s="3">
        <f t="shared" si="12"/>
        <v>7000179.31</v>
      </c>
      <c r="BG26" s="3">
        <f t="shared" si="12"/>
        <v>0</v>
      </c>
      <c r="BH26" s="3">
        <f t="shared" si="12"/>
        <v>0</v>
      </c>
      <c r="BI26" s="3">
        <f t="shared" si="12"/>
        <v>3815282.19</v>
      </c>
      <c r="BJ26" s="3">
        <f t="shared" si="12"/>
        <v>3815282.19</v>
      </c>
      <c r="BK26" s="3">
        <f t="shared" si="12"/>
        <v>0</v>
      </c>
      <c r="BL26" s="3">
        <f t="shared" si="12"/>
        <v>3815282.19</v>
      </c>
      <c r="BM26" s="3">
        <f t="shared" si="12"/>
        <v>0</v>
      </c>
      <c r="BN26" s="3">
        <f t="shared" si="12"/>
        <v>0</v>
      </c>
      <c r="BO26" s="4">
        <f t="shared" si="12"/>
        <v>5111061.54</v>
      </c>
      <c r="BP26" s="4">
        <f t="shared" si="12"/>
        <v>3722056.72</v>
      </c>
      <c r="BQ26" s="4">
        <f t="shared" si="12"/>
        <v>142236.88</v>
      </c>
      <c r="BR26" s="4">
        <f t="shared" si="12"/>
        <v>48655.04</v>
      </c>
      <c r="BS26" s="4">
        <f t="shared" si="12"/>
        <v>1246767.94</v>
      </c>
      <c r="BT26" s="4">
        <f t="shared" si="12"/>
        <v>0</v>
      </c>
      <c r="BU26" s="4">
        <f t="shared" si="12"/>
        <v>5640.941540609185</v>
      </c>
      <c r="BV26" s="4">
        <f t="shared" si="12"/>
        <v>168.82634063500004</v>
      </c>
      <c r="BW26" s="4">
        <f t="shared" si="12"/>
        <v>223.93</v>
      </c>
      <c r="BX26" s="4">
        <f t="shared" si="12"/>
        <v>1181183.93</v>
      </c>
      <c r="BY26" s="4">
        <f t="shared" si="12"/>
        <v>577504.31</v>
      </c>
      <c r="BZ26" s="4">
        <f t="shared" si="12"/>
        <v>0</v>
      </c>
      <c r="CA26" s="4">
        <f aca="true" t="shared" si="13" ref="CA26:DF26">CA55</f>
        <v>0</v>
      </c>
      <c r="CB26" s="4">
        <f t="shared" si="13"/>
        <v>5111061.54</v>
      </c>
      <c r="CC26" s="4">
        <f t="shared" si="13"/>
        <v>3722056.72</v>
      </c>
      <c r="CD26" s="4">
        <f t="shared" si="13"/>
        <v>142236.88</v>
      </c>
      <c r="CE26" s="4">
        <f t="shared" si="13"/>
        <v>48655.04</v>
      </c>
      <c r="CF26" s="4">
        <f t="shared" si="13"/>
        <v>1246767.94</v>
      </c>
      <c r="CG26" s="4">
        <f t="shared" si="13"/>
        <v>0</v>
      </c>
      <c r="CH26" s="4">
        <f t="shared" si="13"/>
        <v>5640.941540609185</v>
      </c>
      <c r="CI26" s="4">
        <f t="shared" si="13"/>
        <v>168.82634063500004</v>
      </c>
      <c r="CJ26" s="4">
        <f t="shared" si="13"/>
        <v>223.93</v>
      </c>
      <c r="CK26" s="4">
        <f t="shared" si="13"/>
        <v>1181183.93</v>
      </c>
      <c r="CL26" s="4">
        <f t="shared" si="13"/>
        <v>577504.31</v>
      </c>
      <c r="CM26" s="4">
        <f t="shared" si="13"/>
        <v>0</v>
      </c>
      <c r="CN26" s="4">
        <f t="shared" si="13"/>
        <v>0</v>
      </c>
      <c r="CO26" s="4">
        <f t="shared" si="13"/>
        <v>0</v>
      </c>
      <c r="CP26" s="4">
        <f t="shared" si="13"/>
        <v>0</v>
      </c>
      <c r="CQ26" s="4">
        <f t="shared" si="13"/>
        <v>0</v>
      </c>
      <c r="CR26" s="4">
        <f t="shared" si="13"/>
        <v>6869749.78</v>
      </c>
      <c r="CS26" s="4">
        <f t="shared" si="13"/>
        <v>6869749.78</v>
      </c>
      <c r="CT26" s="4">
        <f t="shared" si="13"/>
        <v>0</v>
      </c>
      <c r="CU26" s="4">
        <f t="shared" si="13"/>
        <v>0</v>
      </c>
      <c r="CV26" s="4">
        <f t="shared" si="13"/>
        <v>3722056.72</v>
      </c>
      <c r="CW26" s="4">
        <f t="shared" si="13"/>
        <v>3722056.72</v>
      </c>
      <c r="CX26" s="4">
        <f t="shared" si="13"/>
        <v>0</v>
      </c>
      <c r="CY26" s="4">
        <f t="shared" si="13"/>
        <v>3722056.72</v>
      </c>
      <c r="CZ26" s="4">
        <f t="shared" si="13"/>
        <v>0</v>
      </c>
      <c r="DA26" s="4">
        <f t="shared" si="13"/>
        <v>0</v>
      </c>
      <c r="DB26" s="4">
        <f t="shared" si="13"/>
        <v>0</v>
      </c>
      <c r="DC26" s="4">
        <f t="shared" si="13"/>
        <v>0</v>
      </c>
      <c r="DD26" s="4">
        <f t="shared" si="13"/>
        <v>0</v>
      </c>
      <c r="DE26" s="4">
        <f t="shared" si="13"/>
        <v>6869749.78</v>
      </c>
      <c r="DF26" s="4">
        <f t="shared" si="13"/>
        <v>6869749.78</v>
      </c>
      <c r="DG26" s="4">
        <f aca="true" t="shared" si="14" ref="DG26:DN26">DG55</f>
        <v>0</v>
      </c>
      <c r="DH26" s="4">
        <f t="shared" si="14"/>
        <v>0</v>
      </c>
      <c r="DI26" s="4">
        <f t="shared" si="14"/>
        <v>3722056.72</v>
      </c>
      <c r="DJ26" s="4">
        <f t="shared" si="14"/>
        <v>3722056.72</v>
      </c>
      <c r="DK26" s="4">
        <f t="shared" si="14"/>
        <v>0</v>
      </c>
      <c r="DL26" s="4">
        <f t="shared" si="14"/>
        <v>3722056.72</v>
      </c>
      <c r="DM26" s="4">
        <f t="shared" si="14"/>
        <v>0</v>
      </c>
      <c r="DN26" s="4">
        <f t="shared" si="14"/>
        <v>0</v>
      </c>
    </row>
    <row r="28" spans="1:255" ht="12.75">
      <c r="A28" s="2">
        <v>17</v>
      </c>
      <c r="B28" s="2">
        <v>1</v>
      </c>
      <c r="C28" s="2">
        <f>ROW(SmtRes!A2)</f>
        <v>2</v>
      </c>
      <c r="D28" s="2">
        <f>ROW(EtalonRes!A2)</f>
        <v>2</v>
      </c>
      <c r="E28" s="2" t="s">
        <v>24</v>
      </c>
      <c r="F28" s="2" t="s">
        <v>25</v>
      </c>
      <c r="G28" s="2" t="s">
        <v>26</v>
      </c>
      <c r="H28" s="2" t="s">
        <v>27</v>
      </c>
      <c r="I28" s="2">
        <v>36.4114</v>
      </c>
      <c r="J28" s="2">
        <v>0</v>
      </c>
      <c r="K28" s="2"/>
      <c r="L28" s="2"/>
      <c r="M28" s="2"/>
      <c r="N28" s="2"/>
      <c r="O28" s="2">
        <f aca="true" t="shared" si="15" ref="O28:O53">ROUND(CP28+GX28,2)</f>
        <v>106314.1</v>
      </c>
      <c r="P28" s="2">
        <f aca="true" t="shared" si="16" ref="P28:P53">ROUND(CQ28*I28,2)</f>
        <v>0</v>
      </c>
      <c r="Q28" s="2">
        <f aca="true" t="shared" si="17" ref="Q28:Q53">ROUND(CR28*I28,2)</f>
        <v>4706.6</v>
      </c>
      <c r="R28" s="2">
        <f aca="true" t="shared" si="18" ref="R28:R53">ROUND(CS28*I28,2)</f>
        <v>0</v>
      </c>
      <c r="S28" s="2">
        <f aca="true" t="shared" si="19" ref="S28:S53">ROUND(CT28*I28,2)</f>
        <v>101607.5</v>
      </c>
      <c r="T28" s="2">
        <f aca="true" t="shared" si="20" ref="T28:T53">ROUND(CU28*I28,2)</f>
        <v>0</v>
      </c>
      <c r="U28" s="2">
        <f aca="true" t="shared" si="21" ref="U28:U53">CV28*I28</f>
        <v>523.5959320000001</v>
      </c>
      <c r="V28" s="2">
        <f aca="true" t="shared" si="22" ref="V28:V53">CW28*I28</f>
        <v>0</v>
      </c>
      <c r="W28" s="2">
        <f aca="true" t="shared" si="23" ref="W28:W53">ROUND(CX28*I28,2)</f>
        <v>0</v>
      </c>
      <c r="X28" s="2">
        <f aca="true" t="shared" si="24" ref="X28:X53">ROUND(CY28,2)</f>
        <v>85350.3</v>
      </c>
      <c r="Y28" s="2">
        <f aca="true" t="shared" si="25" ref="Y28:Y53">ROUND(CZ28,2)</f>
        <v>48771.6</v>
      </c>
      <c r="Z28" s="2"/>
      <c r="AA28" s="2">
        <v>37315861</v>
      </c>
      <c r="AB28" s="2">
        <f aca="true" t="shared" si="26" ref="AB28:AB53">ROUND((AC28+AD28+AF28)+GT28,6)</f>
        <v>153.59</v>
      </c>
      <c r="AC28" s="2">
        <f aca="true" t="shared" si="27" ref="AC28:AC53">ROUND((ES28),6)</f>
        <v>0</v>
      </c>
      <c r="AD28" s="2">
        <f aca="true" t="shared" si="28" ref="AD28:AD53">ROUND((((ET28)-(EU28))+AE28),6)</f>
        <v>41.43</v>
      </c>
      <c r="AE28" s="2">
        <f aca="true" t="shared" si="29" ref="AE28:AE45">ROUND((EU28),6)</f>
        <v>0</v>
      </c>
      <c r="AF28" s="2">
        <f aca="true" t="shared" si="30" ref="AF28:AF45">ROUND((EV28),6)</f>
        <v>112.16</v>
      </c>
      <c r="AG28" s="2">
        <f aca="true" t="shared" si="31" ref="AG28:AG53">ROUND((AP28),6)</f>
        <v>0</v>
      </c>
      <c r="AH28" s="2">
        <f aca="true" t="shared" si="32" ref="AH28:AH45">(EW28)</f>
        <v>14.38</v>
      </c>
      <c r="AI28" s="2">
        <f aca="true" t="shared" si="33" ref="AI28:AI45">(EX28)</f>
        <v>0</v>
      </c>
      <c r="AJ28" s="2">
        <f aca="true" t="shared" si="34" ref="AJ28:AJ53">ROUND((AS28),6)</f>
        <v>0</v>
      </c>
      <c r="AK28" s="2">
        <v>153.59</v>
      </c>
      <c r="AL28" s="2">
        <v>0</v>
      </c>
      <c r="AM28" s="2">
        <v>41.43</v>
      </c>
      <c r="AN28" s="2">
        <v>0</v>
      </c>
      <c r="AO28" s="2">
        <v>112.16</v>
      </c>
      <c r="AP28" s="2">
        <v>0</v>
      </c>
      <c r="AQ28" s="2">
        <v>14.38</v>
      </c>
      <c r="AR28" s="2">
        <v>0</v>
      </c>
      <c r="AS28" s="2">
        <v>0</v>
      </c>
      <c r="AT28" s="2">
        <v>84</v>
      </c>
      <c r="AU28" s="2">
        <v>48</v>
      </c>
      <c r="AV28" s="2">
        <v>1</v>
      </c>
      <c r="AW28" s="2">
        <v>1</v>
      </c>
      <c r="AX28" s="2"/>
      <c r="AY28" s="2"/>
      <c r="AZ28" s="2">
        <v>1</v>
      </c>
      <c r="BA28" s="2">
        <v>24.88</v>
      </c>
      <c r="BB28" s="2">
        <v>3.12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28</v>
      </c>
      <c r="BK28" s="2"/>
      <c r="BL28" s="2"/>
      <c r="BM28" s="2">
        <v>46001</v>
      </c>
      <c r="BN28" s="2">
        <v>0</v>
      </c>
      <c r="BO28" s="2" t="s">
        <v>25</v>
      </c>
      <c r="BP28" s="2">
        <v>1</v>
      </c>
      <c r="BQ28" s="2">
        <v>2</v>
      </c>
      <c r="BR28" s="2">
        <v>0</v>
      </c>
      <c r="BS28" s="2">
        <v>24.88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110</v>
      </c>
      <c r="CA28" s="2">
        <v>70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aca="true" t="shared" si="35" ref="CP28:CP53">(P28+Q28+S28)</f>
        <v>106314.1</v>
      </c>
      <c r="CQ28" s="2">
        <f aca="true" t="shared" si="36" ref="CQ28:CQ53">AC28*BC28</f>
        <v>0</v>
      </c>
      <c r="CR28" s="2">
        <f aca="true" t="shared" si="37" ref="CR28:CR53">AD28*BB28</f>
        <v>129.26160000000002</v>
      </c>
      <c r="CS28" s="2">
        <f aca="true" t="shared" si="38" ref="CS28:CS53">AE28*BS28</f>
        <v>0</v>
      </c>
      <c r="CT28" s="2">
        <f aca="true" t="shared" si="39" ref="CT28:CT53">AF28*BA28</f>
        <v>2790.5407999999998</v>
      </c>
      <c r="CU28" s="2">
        <f aca="true" t="shared" si="40" ref="CU28:CU53">AG28</f>
        <v>0</v>
      </c>
      <c r="CV28" s="2">
        <f aca="true" t="shared" si="41" ref="CV28:CV53">AH28</f>
        <v>14.38</v>
      </c>
      <c r="CW28" s="2">
        <f aca="true" t="shared" si="42" ref="CW28:CW53">AI28</f>
        <v>0</v>
      </c>
      <c r="CX28" s="2">
        <f aca="true" t="shared" si="43" ref="CX28:CX53">AJ28</f>
        <v>0</v>
      </c>
      <c r="CY28" s="2">
        <f aca="true" t="shared" si="44" ref="CY28:CY53">(((S28+R28)*AT28)/100)</f>
        <v>85350.3</v>
      </c>
      <c r="CZ28" s="2">
        <f aca="true" t="shared" si="45" ref="CZ28:CZ53">(((S28+R28)*AU28)/100)</f>
        <v>48771.6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27</v>
      </c>
      <c r="DW28" s="2" t="s">
        <v>27</v>
      </c>
      <c r="DX28" s="2">
        <v>1</v>
      </c>
      <c r="DY28" s="2"/>
      <c r="DZ28" s="2"/>
      <c r="EA28" s="2"/>
      <c r="EB28" s="2"/>
      <c r="EC28" s="2"/>
      <c r="ED28" s="2"/>
      <c r="EE28" s="2">
        <v>35908616</v>
      </c>
      <c r="EF28" s="2">
        <v>2</v>
      </c>
      <c r="EG28" s="2" t="s">
        <v>29</v>
      </c>
      <c r="EH28" s="2">
        <v>0</v>
      </c>
      <c r="EI28" s="2" t="s">
        <v>3</v>
      </c>
      <c r="EJ28" s="2">
        <v>1</v>
      </c>
      <c r="EK28" s="2">
        <v>46001</v>
      </c>
      <c r="EL28" s="2" t="s">
        <v>30</v>
      </c>
      <c r="EM28" s="2" t="s">
        <v>31</v>
      </c>
      <c r="EN28" s="2"/>
      <c r="EO28" s="2" t="s">
        <v>3</v>
      </c>
      <c r="EP28" s="2"/>
      <c r="EQ28" s="2">
        <v>0</v>
      </c>
      <c r="ER28" s="2">
        <v>153.59</v>
      </c>
      <c r="ES28" s="2">
        <v>0</v>
      </c>
      <c r="ET28" s="2">
        <v>41.43</v>
      </c>
      <c r="EU28" s="2">
        <v>0</v>
      </c>
      <c r="EV28" s="2">
        <v>112.16</v>
      </c>
      <c r="EW28" s="2">
        <v>14.38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46" ref="FR28:FR53">ROUND(IF(AND(BH28=3,BI28=3),P28,0),2)</f>
        <v>0</v>
      </c>
      <c r="FS28" s="2">
        <v>0</v>
      </c>
      <c r="FT28" s="2" t="s">
        <v>32</v>
      </c>
      <c r="FU28" s="2" t="s">
        <v>33</v>
      </c>
      <c r="FV28" s="2" t="s">
        <v>33</v>
      </c>
      <c r="FW28" s="2" t="s">
        <v>34</v>
      </c>
      <c r="FX28" s="2">
        <v>99</v>
      </c>
      <c r="FY28" s="2">
        <v>59.5</v>
      </c>
      <c r="FZ28" s="2"/>
      <c r="GA28" s="2" t="s">
        <v>3</v>
      </c>
      <c r="GB28" s="2"/>
      <c r="GC28" s="2"/>
      <c r="GD28" s="2">
        <v>0</v>
      </c>
      <c r="GE28" s="2"/>
      <c r="GF28" s="2">
        <v>1505878277</v>
      </c>
      <c r="GG28" s="2">
        <v>2</v>
      </c>
      <c r="GH28" s="2">
        <v>1</v>
      </c>
      <c r="GI28" s="2">
        <v>2</v>
      </c>
      <c r="GJ28" s="2">
        <v>0</v>
      </c>
      <c r="GK28" s="2">
        <f>ROUND(R28*(R12)/100,2)</f>
        <v>0</v>
      </c>
      <c r="GL28" s="2">
        <f aca="true" t="shared" si="47" ref="GL28:GL53">ROUND(IF(AND(BH28=3,BI28=3,FS28&lt;&gt;0),P28,0),2)</f>
        <v>0</v>
      </c>
      <c r="GM28" s="2">
        <f aca="true" t="shared" si="48" ref="GM28:GM53">O28+X28+Y28+GK28</f>
        <v>240436.00000000003</v>
      </c>
      <c r="GN28" s="2">
        <f aca="true" t="shared" si="49" ref="GN28:GN53">ROUND(IF(OR(BI28=0,BI28=1),O28+X28+Y28+GK28-GX28,0),2)</f>
        <v>240436</v>
      </c>
      <c r="GO28" s="2">
        <f aca="true" t="shared" si="50" ref="GO28:GO53">ROUND(IF(BI28=2,O28+X28+Y28+GK28-GX28,0),2)</f>
        <v>0</v>
      </c>
      <c r="GP28" s="2">
        <f aca="true" t="shared" si="51" ref="GP28:GP53">ROUND(IF(BI28=4,O28+X28+Y28+GK28,GX28),2)</f>
        <v>0</v>
      </c>
      <c r="GQ28" s="2"/>
      <c r="GR28" s="2"/>
      <c r="GS28" s="2"/>
      <c r="GT28" s="2">
        <v>0</v>
      </c>
      <c r="GU28" s="2">
        <v>1</v>
      </c>
      <c r="GV28" s="2">
        <v>0</v>
      </c>
      <c r="GW28" s="2">
        <v>0</v>
      </c>
      <c r="GX28" s="2">
        <f aca="true" t="shared" si="52" ref="GX28:GX53">ROUND(GT28*GU28*I28,2)</f>
        <v>0</v>
      </c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06" ht="12.75">
      <c r="A29">
        <v>17</v>
      </c>
      <c r="B29">
        <v>1</v>
      </c>
      <c r="C29">
        <f>ROW(SmtRes!A4)</f>
        <v>4</v>
      </c>
      <c r="D29">
        <f>ROW(EtalonRes!A4)</f>
        <v>4</v>
      </c>
      <c r="E29" t="s">
        <v>24</v>
      </c>
      <c r="F29" t="s">
        <v>25</v>
      </c>
      <c r="G29" t="s">
        <v>26</v>
      </c>
      <c r="H29" t="s">
        <v>27</v>
      </c>
      <c r="I29">
        <v>36.4114</v>
      </c>
      <c r="J29">
        <v>0</v>
      </c>
      <c r="O29">
        <f t="shared" si="15"/>
        <v>105088.93</v>
      </c>
      <c r="P29">
        <f t="shared" si="16"/>
        <v>0</v>
      </c>
      <c r="Q29">
        <f t="shared" si="17"/>
        <v>4706.6</v>
      </c>
      <c r="R29">
        <f t="shared" si="18"/>
        <v>0</v>
      </c>
      <c r="S29">
        <f t="shared" si="19"/>
        <v>100382.33</v>
      </c>
      <c r="T29">
        <f t="shared" si="20"/>
        <v>0</v>
      </c>
      <c r="U29">
        <f t="shared" si="21"/>
        <v>523.5959320000001</v>
      </c>
      <c r="V29">
        <f t="shared" si="22"/>
        <v>0</v>
      </c>
      <c r="W29">
        <f t="shared" si="23"/>
        <v>0</v>
      </c>
      <c r="X29">
        <f t="shared" si="24"/>
        <v>84321.16</v>
      </c>
      <c r="Y29">
        <f t="shared" si="25"/>
        <v>48183.52</v>
      </c>
      <c r="AA29">
        <v>37315863</v>
      </c>
      <c r="AB29">
        <f t="shared" si="26"/>
        <v>153.59</v>
      </c>
      <c r="AC29">
        <f t="shared" si="27"/>
        <v>0</v>
      </c>
      <c r="AD29">
        <f t="shared" si="28"/>
        <v>41.43</v>
      </c>
      <c r="AE29">
        <f t="shared" si="29"/>
        <v>0</v>
      </c>
      <c r="AF29">
        <f t="shared" si="30"/>
        <v>112.16</v>
      </c>
      <c r="AG29">
        <f t="shared" si="31"/>
        <v>0</v>
      </c>
      <c r="AH29">
        <f t="shared" si="32"/>
        <v>14.38</v>
      </c>
      <c r="AI29">
        <f t="shared" si="33"/>
        <v>0</v>
      </c>
      <c r="AJ29">
        <f t="shared" si="34"/>
        <v>0</v>
      </c>
      <c r="AK29">
        <v>153.59</v>
      </c>
      <c r="AL29">
        <v>0</v>
      </c>
      <c r="AM29">
        <v>41.43</v>
      </c>
      <c r="AN29">
        <v>0</v>
      </c>
      <c r="AO29">
        <v>112.16</v>
      </c>
      <c r="AP29">
        <v>0</v>
      </c>
      <c r="AQ29">
        <v>14.38</v>
      </c>
      <c r="AR29">
        <v>0</v>
      </c>
      <c r="AS29">
        <v>0</v>
      </c>
      <c r="AT29">
        <v>84</v>
      </c>
      <c r="AU29">
        <v>48</v>
      </c>
      <c r="AV29">
        <v>1</v>
      </c>
      <c r="AW29">
        <v>1</v>
      </c>
      <c r="AZ29">
        <v>1</v>
      </c>
      <c r="BA29">
        <v>24.58</v>
      </c>
      <c r="BB29">
        <v>3.12</v>
      </c>
      <c r="BC29">
        <v>1</v>
      </c>
      <c r="BH29">
        <v>0</v>
      </c>
      <c r="BI29">
        <v>1</v>
      </c>
      <c r="BJ29" t="s">
        <v>28</v>
      </c>
      <c r="BM29">
        <v>46001</v>
      </c>
      <c r="BN29">
        <v>0</v>
      </c>
      <c r="BO29" t="s">
        <v>25</v>
      </c>
      <c r="BP29">
        <v>1</v>
      </c>
      <c r="BQ29">
        <v>2</v>
      </c>
      <c r="BR29">
        <v>0</v>
      </c>
      <c r="BS29">
        <v>24.58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110</v>
      </c>
      <c r="CA29">
        <v>70</v>
      </c>
      <c r="CF29">
        <v>0</v>
      </c>
      <c r="CG29">
        <v>0</v>
      </c>
      <c r="CM29">
        <v>0</v>
      </c>
      <c r="CO29">
        <v>0</v>
      </c>
      <c r="CP29">
        <f t="shared" si="35"/>
        <v>105088.93000000001</v>
      </c>
      <c r="CQ29">
        <f t="shared" si="36"/>
        <v>0</v>
      </c>
      <c r="CR29">
        <f t="shared" si="37"/>
        <v>129.26160000000002</v>
      </c>
      <c r="CS29">
        <f t="shared" si="38"/>
        <v>0</v>
      </c>
      <c r="CT29">
        <f t="shared" si="39"/>
        <v>2756.8927999999996</v>
      </c>
      <c r="CU29">
        <f t="shared" si="40"/>
        <v>0</v>
      </c>
      <c r="CV29">
        <f t="shared" si="41"/>
        <v>14.38</v>
      </c>
      <c r="CW29">
        <f t="shared" si="42"/>
        <v>0</v>
      </c>
      <c r="CX29">
        <f t="shared" si="43"/>
        <v>0</v>
      </c>
      <c r="CY29">
        <f t="shared" si="44"/>
        <v>84321.1572</v>
      </c>
      <c r="CZ29">
        <f t="shared" si="45"/>
        <v>48183.5184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27</v>
      </c>
      <c r="DW29" t="s">
        <v>27</v>
      </c>
      <c r="DX29">
        <v>1</v>
      </c>
      <c r="EE29">
        <v>35908616</v>
      </c>
      <c r="EF29">
        <v>2</v>
      </c>
      <c r="EG29" t="s">
        <v>29</v>
      </c>
      <c r="EH29">
        <v>0</v>
      </c>
      <c r="EJ29">
        <v>1</v>
      </c>
      <c r="EK29">
        <v>46001</v>
      </c>
      <c r="EL29" t="s">
        <v>30</v>
      </c>
      <c r="EM29" t="s">
        <v>31</v>
      </c>
      <c r="EQ29">
        <v>0</v>
      </c>
      <c r="ER29">
        <v>153.59</v>
      </c>
      <c r="ES29">
        <v>0</v>
      </c>
      <c r="ET29">
        <v>41.43</v>
      </c>
      <c r="EU29">
        <v>0</v>
      </c>
      <c r="EV29">
        <v>112.16</v>
      </c>
      <c r="EW29">
        <v>14.38</v>
      </c>
      <c r="EX29">
        <v>0</v>
      </c>
      <c r="EY29">
        <v>0</v>
      </c>
      <c r="FQ29">
        <v>0</v>
      </c>
      <c r="FR29">
        <f t="shared" si="46"/>
        <v>0</v>
      </c>
      <c r="FS29">
        <v>0</v>
      </c>
      <c r="FT29" t="s">
        <v>32</v>
      </c>
      <c r="FU29" t="s">
        <v>33</v>
      </c>
      <c r="FV29" t="s">
        <v>33</v>
      </c>
      <c r="FW29" t="s">
        <v>34</v>
      </c>
      <c r="FX29">
        <v>99</v>
      </c>
      <c r="FY29">
        <v>59.5</v>
      </c>
      <c r="GD29">
        <v>0</v>
      </c>
      <c r="GF29">
        <v>1505878277</v>
      </c>
      <c r="GG29">
        <v>2</v>
      </c>
      <c r="GH29">
        <v>1</v>
      </c>
      <c r="GI29">
        <v>2</v>
      </c>
      <c r="GJ29">
        <v>0</v>
      </c>
      <c r="GK29">
        <f>ROUND(R29*(S12)/100,2)</f>
        <v>0</v>
      </c>
      <c r="GL29">
        <f t="shared" si="47"/>
        <v>0</v>
      </c>
      <c r="GM29">
        <f t="shared" si="48"/>
        <v>237593.61</v>
      </c>
      <c r="GN29">
        <f t="shared" si="49"/>
        <v>237593.61</v>
      </c>
      <c r="GO29">
        <f t="shared" si="50"/>
        <v>0</v>
      </c>
      <c r="GP29">
        <f t="shared" si="51"/>
        <v>0</v>
      </c>
      <c r="GT29">
        <v>0</v>
      </c>
      <c r="GU29">
        <v>1</v>
      </c>
      <c r="GV29">
        <v>0</v>
      </c>
      <c r="GW29">
        <v>0</v>
      </c>
      <c r="GX29">
        <f t="shared" si="52"/>
        <v>0</v>
      </c>
    </row>
    <row r="30" spans="1:255" ht="12.75">
      <c r="A30" s="2">
        <v>17</v>
      </c>
      <c r="B30" s="2">
        <v>1</v>
      </c>
      <c r="C30" s="2">
        <f>ROW(SmtRes!A12)</f>
        <v>12</v>
      </c>
      <c r="D30" s="2">
        <f>ROW(EtalonRes!A12)</f>
        <v>12</v>
      </c>
      <c r="E30" s="2" t="s">
        <v>35</v>
      </c>
      <c r="F30" s="2" t="s">
        <v>36</v>
      </c>
      <c r="G30" s="2" t="s">
        <v>37</v>
      </c>
      <c r="H30" s="2" t="s">
        <v>38</v>
      </c>
      <c r="I30" s="2">
        <v>36.4114</v>
      </c>
      <c r="J30" s="2">
        <v>0</v>
      </c>
      <c r="K30" s="2"/>
      <c r="L30" s="2"/>
      <c r="M30" s="2"/>
      <c r="N30" s="2"/>
      <c r="O30" s="2">
        <f t="shared" si="15"/>
        <v>440335.73</v>
      </c>
      <c r="P30" s="2">
        <f t="shared" si="16"/>
        <v>182062.09</v>
      </c>
      <c r="Q30" s="2">
        <f t="shared" si="17"/>
        <v>45220.4</v>
      </c>
      <c r="R30" s="2">
        <f t="shared" si="18"/>
        <v>19803.32</v>
      </c>
      <c r="S30" s="2">
        <f t="shared" si="19"/>
        <v>213053.24</v>
      </c>
      <c r="T30" s="2">
        <f t="shared" si="20"/>
        <v>0</v>
      </c>
      <c r="U30" s="2">
        <f t="shared" si="21"/>
        <v>991.118308</v>
      </c>
      <c r="V30" s="2">
        <f t="shared" si="22"/>
        <v>70.638116</v>
      </c>
      <c r="W30" s="2">
        <f t="shared" si="23"/>
        <v>0</v>
      </c>
      <c r="X30" s="2">
        <f t="shared" si="24"/>
        <v>214228.04</v>
      </c>
      <c r="Y30" s="2">
        <f t="shared" si="25"/>
        <v>102456.89</v>
      </c>
      <c r="Z30" s="2"/>
      <c r="AA30" s="2">
        <v>37315861</v>
      </c>
      <c r="AB30" s="2">
        <f t="shared" si="26"/>
        <v>1257.63</v>
      </c>
      <c r="AC30" s="2">
        <f t="shared" si="27"/>
        <v>831.97</v>
      </c>
      <c r="AD30" s="2">
        <f t="shared" si="28"/>
        <v>190.48</v>
      </c>
      <c r="AE30" s="2">
        <f t="shared" si="29"/>
        <v>21.86</v>
      </c>
      <c r="AF30" s="2">
        <f t="shared" si="30"/>
        <v>235.18</v>
      </c>
      <c r="AG30" s="2">
        <f t="shared" si="31"/>
        <v>0</v>
      </c>
      <c r="AH30" s="2">
        <f t="shared" si="32"/>
        <v>27.22</v>
      </c>
      <c r="AI30" s="2">
        <f t="shared" si="33"/>
        <v>1.94</v>
      </c>
      <c r="AJ30" s="2">
        <f t="shared" si="34"/>
        <v>0</v>
      </c>
      <c r="AK30" s="2">
        <v>1257.63</v>
      </c>
      <c r="AL30" s="2">
        <v>831.97</v>
      </c>
      <c r="AM30" s="2">
        <v>190.48</v>
      </c>
      <c r="AN30" s="2">
        <v>21.86</v>
      </c>
      <c r="AO30" s="2">
        <v>235.18</v>
      </c>
      <c r="AP30" s="2">
        <v>0</v>
      </c>
      <c r="AQ30" s="2">
        <v>27.22</v>
      </c>
      <c r="AR30" s="2">
        <v>1.94</v>
      </c>
      <c r="AS30" s="2">
        <v>0</v>
      </c>
      <c r="AT30" s="2">
        <v>92</v>
      </c>
      <c r="AU30" s="2">
        <v>44</v>
      </c>
      <c r="AV30" s="2">
        <v>1</v>
      </c>
      <c r="AW30" s="2">
        <v>1</v>
      </c>
      <c r="AX30" s="2"/>
      <c r="AY30" s="2"/>
      <c r="AZ30" s="2">
        <v>1</v>
      </c>
      <c r="BA30" s="2">
        <v>24.88</v>
      </c>
      <c r="BB30" s="2">
        <v>6.52</v>
      </c>
      <c r="BC30" s="2">
        <v>6.01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39</v>
      </c>
      <c r="BK30" s="2"/>
      <c r="BL30" s="2"/>
      <c r="BM30" s="2">
        <v>12001</v>
      </c>
      <c r="BN30" s="2">
        <v>0</v>
      </c>
      <c r="BO30" s="2" t="s">
        <v>36</v>
      </c>
      <c r="BP30" s="2">
        <v>1</v>
      </c>
      <c r="BQ30" s="2">
        <v>2</v>
      </c>
      <c r="BR30" s="2">
        <v>0</v>
      </c>
      <c r="BS30" s="2">
        <v>24.88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5"/>
        <v>440335.73</v>
      </c>
      <c r="CQ30" s="2">
        <f t="shared" si="36"/>
        <v>5000.1397</v>
      </c>
      <c r="CR30" s="2">
        <f t="shared" si="37"/>
        <v>1241.9296</v>
      </c>
      <c r="CS30" s="2">
        <f t="shared" si="38"/>
        <v>543.8768</v>
      </c>
      <c r="CT30" s="2">
        <f t="shared" si="39"/>
        <v>5851.2784</v>
      </c>
      <c r="CU30" s="2">
        <f t="shared" si="40"/>
        <v>0</v>
      </c>
      <c r="CV30" s="2">
        <f t="shared" si="41"/>
        <v>27.22</v>
      </c>
      <c r="CW30" s="2">
        <f t="shared" si="42"/>
        <v>1.94</v>
      </c>
      <c r="CX30" s="2">
        <f t="shared" si="43"/>
        <v>0</v>
      </c>
      <c r="CY30" s="2">
        <f t="shared" si="44"/>
        <v>214228.03519999998</v>
      </c>
      <c r="CZ30" s="2">
        <f t="shared" si="45"/>
        <v>102456.8864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38</v>
      </c>
      <c r="DW30" s="2" t="s">
        <v>38</v>
      </c>
      <c r="DX30" s="2">
        <v>1</v>
      </c>
      <c r="DY30" s="2"/>
      <c r="DZ30" s="2"/>
      <c r="EA30" s="2"/>
      <c r="EB30" s="2"/>
      <c r="EC30" s="2"/>
      <c r="ED30" s="2"/>
      <c r="EE30" s="2">
        <v>35908549</v>
      </c>
      <c r="EF30" s="2">
        <v>2</v>
      </c>
      <c r="EG30" s="2" t="s">
        <v>29</v>
      </c>
      <c r="EH30" s="2">
        <v>0</v>
      </c>
      <c r="EI30" s="2" t="s">
        <v>3</v>
      </c>
      <c r="EJ30" s="2">
        <v>1</v>
      </c>
      <c r="EK30" s="2">
        <v>12001</v>
      </c>
      <c r="EL30" s="2" t="s">
        <v>40</v>
      </c>
      <c r="EM30" s="2" t="s">
        <v>41</v>
      </c>
      <c r="EN30" s="2"/>
      <c r="EO30" s="2" t="s">
        <v>3</v>
      </c>
      <c r="EP30" s="2"/>
      <c r="EQ30" s="2">
        <v>0</v>
      </c>
      <c r="ER30" s="2">
        <v>1257.63</v>
      </c>
      <c r="ES30" s="2">
        <v>831.97</v>
      </c>
      <c r="ET30" s="2">
        <v>190.48</v>
      </c>
      <c r="EU30" s="2">
        <v>21.86</v>
      </c>
      <c r="EV30" s="2">
        <v>235.18</v>
      </c>
      <c r="EW30" s="2">
        <v>27.22</v>
      </c>
      <c r="EX30" s="2">
        <v>1.94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6"/>
        <v>0</v>
      </c>
      <c r="FS30" s="2">
        <v>0</v>
      </c>
      <c r="FT30" s="2" t="s">
        <v>32</v>
      </c>
      <c r="FU30" s="2" t="s">
        <v>33</v>
      </c>
      <c r="FV30" s="2" t="s">
        <v>33</v>
      </c>
      <c r="FW30" s="2" t="s">
        <v>34</v>
      </c>
      <c r="FX30" s="2">
        <v>108</v>
      </c>
      <c r="FY30" s="2">
        <v>55.25</v>
      </c>
      <c r="FZ30" s="2"/>
      <c r="GA30" s="2" t="s">
        <v>3</v>
      </c>
      <c r="GB30" s="2"/>
      <c r="GC30" s="2"/>
      <c r="GD30" s="2">
        <v>0</v>
      </c>
      <c r="GE30" s="2"/>
      <c r="GF30" s="2">
        <v>1754189846</v>
      </c>
      <c r="GG30" s="2">
        <v>2</v>
      </c>
      <c r="GH30" s="2">
        <v>1</v>
      </c>
      <c r="GI30" s="2">
        <v>2</v>
      </c>
      <c r="GJ30" s="2">
        <v>0</v>
      </c>
      <c r="GK30" s="2">
        <f>ROUND(R30*(R12)/100,2)</f>
        <v>0</v>
      </c>
      <c r="GL30" s="2">
        <f t="shared" si="47"/>
        <v>0</v>
      </c>
      <c r="GM30" s="2">
        <f t="shared" si="48"/>
        <v>757020.66</v>
      </c>
      <c r="GN30" s="2">
        <f t="shared" si="49"/>
        <v>757020.66</v>
      </c>
      <c r="GO30" s="2">
        <f t="shared" si="50"/>
        <v>0</v>
      </c>
      <c r="GP30" s="2">
        <f t="shared" si="51"/>
        <v>0</v>
      </c>
      <c r="GQ30" s="2"/>
      <c r="GR30" s="2"/>
      <c r="GS30" s="2"/>
      <c r="GT30" s="2">
        <v>0</v>
      </c>
      <c r="GU30" s="2">
        <v>1</v>
      </c>
      <c r="GV30" s="2">
        <v>0</v>
      </c>
      <c r="GW30" s="2">
        <v>0</v>
      </c>
      <c r="GX30" s="2">
        <f t="shared" si="52"/>
        <v>0</v>
      </c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06" ht="12.75">
      <c r="A31">
        <v>17</v>
      </c>
      <c r="B31">
        <v>1</v>
      </c>
      <c r="C31">
        <f>ROW(SmtRes!A20)</f>
        <v>20</v>
      </c>
      <c r="D31">
        <f>ROW(EtalonRes!A20)</f>
        <v>20</v>
      </c>
      <c r="E31" t="s">
        <v>35</v>
      </c>
      <c r="F31" t="s">
        <v>36</v>
      </c>
      <c r="G31" t="s">
        <v>37</v>
      </c>
      <c r="H31" t="s">
        <v>38</v>
      </c>
      <c r="I31">
        <v>36.4114</v>
      </c>
      <c r="J31">
        <v>0</v>
      </c>
      <c r="O31">
        <f t="shared" si="15"/>
        <v>433784.78</v>
      </c>
      <c r="P31">
        <f t="shared" si="16"/>
        <v>178426.9</v>
      </c>
      <c r="Q31">
        <f t="shared" si="17"/>
        <v>44873.61</v>
      </c>
      <c r="R31">
        <f t="shared" si="18"/>
        <v>19564.53</v>
      </c>
      <c r="S31">
        <f t="shared" si="19"/>
        <v>210484.27</v>
      </c>
      <c r="T31">
        <f t="shared" si="20"/>
        <v>0</v>
      </c>
      <c r="U31">
        <f t="shared" si="21"/>
        <v>991.118308</v>
      </c>
      <c r="V31">
        <f t="shared" si="22"/>
        <v>70.638116</v>
      </c>
      <c r="W31">
        <f t="shared" si="23"/>
        <v>0</v>
      </c>
      <c r="X31">
        <f t="shared" si="24"/>
        <v>211644.9</v>
      </c>
      <c r="Y31">
        <f t="shared" si="25"/>
        <v>101221.47</v>
      </c>
      <c r="AA31">
        <v>37315863</v>
      </c>
      <c r="AB31">
        <f t="shared" si="26"/>
        <v>1257.63</v>
      </c>
      <c r="AC31">
        <f t="shared" si="27"/>
        <v>831.97</v>
      </c>
      <c r="AD31">
        <f t="shared" si="28"/>
        <v>190.48</v>
      </c>
      <c r="AE31">
        <f t="shared" si="29"/>
        <v>21.86</v>
      </c>
      <c r="AF31">
        <f t="shared" si="30"/>
        <v>235.18</v>
      </c>
      <c r="AG31">
        <f t="shared" si="31"/>
        <v>0</v>
      </c>
      <c r="AH31">
        <f t="shared" si="32"/>
        <v>27.22</v>
      </c>
      <c r="AI31">
        <f t="shared" si="33"/>
        <v>1.94</v>
      </c>
      <c r="AJ31">
        <f t="shared" si="34"/>
        <v>0</v>
      </c>
      <c r="AK31">
        <v>1257.63</v>
      </c>
      <c r="AL31">
        <v>831.97</v>
      </c>
      <c r="AM31">
        <v>190.48</v>
      </c>
      <c r="AN31">
        <v>21.86</v>
      </c>
      <c r="AO31">
        <v>235.18</v>
      </c>
      <c r="AP31">
        <v>0</v>
      </c>
      <c r="AQ31">
        <v>27.22</v>
      </c>
      <c r="AR31">
        <v>1.94</v>
      </c>
      <c r="AS31">
        <v>0</v>
      </c>
      <c r="AT31">
        <v>92</v>
      </c>
      <c r="AU31">
        <v>44</v>
      </c>
      <c r="AV31">
        <v>1</v>
      </c>
      <c r="AW31">
        <v>1</v>
      </c>
      <c r="AZ31">
        <v>1</v>
      </c>
      <c r="BA31">
        <v>24.58</v>
      </c>
      <c r="BB31">
        <v>6.47</v>
      </c>
      <c r="BC31">
        <v>5.89</v>
      </c>
      <c r="BH31">
        <v>0</v>
      </c>
      <c r="BI31">
        <v>1</v>
      </c>
      <c r="BJ31" t="s">
        <v>39</v>
      </c>
      <c r="BM31">
        <v>12001</v>
      </c>
      <c r="BN31">
        <v>0</v>
      </c>
      <c r="BO31" t="s">
        <v>36</v>
      </c>
      <c r="BP31">
        <v>1</v>
      </c>
      <c r="BQ31">
        <v>2</v>
      </c>
      <c r="BR31">
        <v>0</v>
      </c>
      <c r="BS31">
        <v>24.58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120</v>
      </c>
      <c r="CA31">
        <v>65</v>
      </c>
      <c r="CF31">
        <v>0</v>
      </c>
      <c r="CG31">
        <v>0</v>
      </c>
      <c r="CM31">
        <v>0</v>
      </c>
      <c r="CO31">
        <v>0</v>
      </c>
      <c r="CP31">
        <f t="shared" si="35"/>
        <v>433784.78</v>
      </c>
      <c r="CQ31">
        <f t="shared" si="36"/>
        <v>4900.3033</v>
      </c>
      <c r="CR31">
        <f t="shared" si="37"/>
        <v>1232.4055999999998</v>
      </c>
      <c r="CS31">
        <f t="shared" si="38"/>
        <v>537.3187999999999</v>
      </c>
      <c r="CT31">
        <f t="shared" si="39"/>
        <v>5780.7244</v>
      </c>
      <c r="CU31">
        <f t="shared" si="40"/>
        <v>0</v>
      </c>
      <c r="CV31">
        <f t="shared" si="41"/>
        <v>27.22</v>
      </c>
      <c r="CW31">
        <f t="shared" si="42"/>
        <v>1.94</v>
      </c>
      <c r="CX31">
        <f t="shared" si="43"/>
        <v>0</v>
      </c>
      <c r="CY31">
        <f t="shared" si="44"/>
        <v>211644.89599999998</v>
      </c>
      <c r="CZ31">
        <f t="shared" si="45"/>
        <v>101221.472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38</v>
      </c>
      <c r="DW31" t="s">
        <v>38</v>
      </c>
      <c r="DX31">
        <v>1</v>
      </c>
      <c r="EE31">
        <v>35908549</v>
      </c>
      <c r="EF31">
        <v>2</v>
      </c>
      <c r="EG31" t="s">
        <v>29</v>
      </c>
      <c r="EH31">
        <v>0</v>
      </c>
      <c r="EJ31">
        <v>1</v>
      </c>
      <c r="EK31">
        <v>12001</v>
      </c>
      <c r="EL31" t="s">
        <v>40</v>
      </c>
      <c r="EM31" t="s">
        <v>41</v>
      </c>
      <c r="EQ31">
        <v>0</v>
      </c>
      <c r="ER31">
        <v>1257.63</v>
      </c>
      <c r="ES31">
        <v>831.97</v>
      </c>
      <c r="ET31">
        <v>190.48</v>
      </c>
      <c r="EU31">
        <v>21.86</v>
      </c>
      <c r="EV31">
        <v>235.18</v>
      </c>
      <c r="EW31">
        <v>27.22</v>
      </c>
      <c r="EX31">
        <v>1.94</v>
      </c>
      <c r="EY31">
        <v>0</v>
      </c>
      <c r="FQ31">
        <v>0</v>
      </c>
      <c r="FR31">
        <f t="shared" si="46"/>
        <v>0</v>
      </c>
      <c r="FS31">
        <v>0</v>
      </c>
      <c r="FT31" t="s">
        <v>32</v>
      </c>
      <c r="FU31" t="s">
        <v>33</v>
      </c>
      <c r="FV31" t="s">
        <v>33</v>
      </c>
      <c r="FW31" t="s">
        <v>34</v>
      </c>
      <c r="FX31">
        <v>108</v>
      </c>
      <c r="FY31">
        <v>55.25</v>
      </c>
      <c r="GD31">
        <v>0</v>
      </c>
      <c r="GF31">
        <v>1754189846</v>
      </c>
      <c r="GG31">
        <v>2</v>
      </c>
      <c r="GH31">
        <v>1</v>
      </c>
      <c r="GI31">
        <v>2</v>
      </c>
      <c r="GJ31">
        <v>0</v>
      </c>
      <c r="GK31">
        <f>ROUND(R31*(S12)/100,2)</f>
        <v>0</v>
      </c>
      <c r="GL31">
        <f t="shared" si="47"/>
        <v>0</v>
      </c>
      <c r="GM31">
        <f t="shared" si="48"/>
        <v>746651.15</v>
      </c>
      <c r="GN31">
        <f t="shared" si="49"/>
        <v>746651.15</v>
      </c>
      <c r="GO31">
        <f t="shared" si="50"/>
        <v>0</v>
      </c>
      <c r="GP31">
        <f t="shared" si="51"/>
        <v>0</v>
      </c>
      <c r="GT31">
        <v>0</v>
      </c>
      <c r="GU31">
        <v>1</v>
      </c>
      <c r="GV31">
        <v>0</v>
      </c>
      <c r="GW31">
        <v>0</v>
      </c>
      <c r="GX31">
        <f t="shared" si="52"/>
        <v>0</v>
      </c>
    </row>
    <row r="32" spans="1:255" ht="12.75">
      <c r="A32" s="2">
        <v>17</v>
      </c>
      <c r="B32" s="2">
        <v>1</v>
      </c>
      <c r="C32" s="2">
        <f>ROW(SmtRes!A23)</f>
        <v>23</v>
      </c>
      <c r="D32" s="2">
        <f>ROW(EtalonRes!A23)</f>
        <v>23</v>
      </c>
      <c r="E32" s="2" t="s">
        <v>42</v>
      </c>
      <c r="F32" s="2" t="s">
        <v>43</v>
      </c>
      <c r="G32" s="2" t="s">
        <v>44</v>
      </c>
      <c r="H32" s="2" t="s">
        <v>45</v>
      </c>
      <c r="I32" s="2">
        <v>36.4114</v>
      </c>
      <c r="J32" s="2">
        <v>0</v>
      </c>
      <c r="K32" s="2"/>
      <c r="L32" s="2"/>
      <c r="M32" s="2"/>
      <c r="N32" s="2"/>
      <c r="O32" s="2">
        <f t="shared" si="15"/>
        <v>58878.26</v>
      </c>
      <c r="P32" s="2">
        <f t="shared" si="16"/>
        <v>35752.35</v>
      </c>
      <c r="Q32" s="2">
        <f t="shared" si="17"/>
        <v>958.15</v>
      </c>
      <c r="R32" s="2">
        <f t="shared" si="18"/>
        <v>0</v>
      </c>
      <c r="S32" s="2">
        <f t="shared" si="19"/>
        <v>22167.76</v>
      </c>
      <c r="T32" s="2">
        <f t="shared" si="20"/>
        <v>0</v>
      </c>
      <c r="U32" s="2">
        <f t="shared" si="21"/>
        <v>101.95192</v>
      </c>
      <c r="V32" s="2">
        <f t="shared" si="22"/>
        <v>0</v>
      </c>
      <c r="W32" s="2">
        <f t="shared" si="23"/>
        <v>0</v>
      </c>
      <c r="X32" s="2">
        <f t="shared" si="24"/>
        <v>20394.34</v>
      </c>
      <c r="Y32" s="2">
        <f t="shared" si="25"/>
        <v>9753.81</v>
      </c>
      <c r="Z32" s="2"/>
      <c r="AA32" s="2">
        <v>37315861</v>
      </c>
      <c r="AB32" s="2">
        <f t="shared" si="26"/>
        <v>117.96</v>
      </c>
      <c r="AC32" s="2">
        <f t="shared" si="27"/>
        <v>90</v>
      </c>
      <c r="AD32" s="2">
        <f t="shared" si="28"/>
        <v>3.49</v>
      </c>
      <c r="AE32" s="2">
        <f t="shared" si="29"/>
        <v>0</v>
      </c>
      <c r="AF32" s="2">
        <f t="shared" si="30"/>
        <v>24.47</v>
      </c>
      <c r="AG32" s="2">
        <f t="shared" si="31"/>
        <v>0</v>
      </c>
      <c r="AH32" s="2">
        <f t="shared" si="32"/>
        <v>2.8</v>
      </c>
      <c r="AI32" s="2">
        <f t="shared" si="33"/>
        <v>0</v>
      </c>
      <c r="AJ32" s="2">
        <f t="shared" si="34"/>
        <v>0</v>
      </c>
      <c r="AK32" s="2">
        <v>117.96</v>
      </c>
      <c r="AL32" s="2">
        <v>90</v>
      </c>
      <c r="AM32" s="2">
        <v>3.49</v>
      </c>
      <c r="AN32" s="2">
        <v>0</v>
      </c>
      <c r="AO32" s="2">
        <v>24.47</v>
      </c>
      <c r="AP32" s="2">
        <v>0</v>
      </c>
      <c r="AQ32" s="2">
        <v>2.8</v>
      </c>
      <c r="AR32" s="2">
        <v>0</v>
      </c>
      <c r="AS32" s="2">
        <v>0</v>
      </c>
      <c r="AT32" s="2">
        <v>92</v>
      </c>
      <c r="AU32" s="2">
        <v>44</v>
      </c>
      <c r="AV32" s="2">
        <v>1</v>
      </c>
      <c r="AW32" s="2">
        <v>1</v>
      </c>
      <c r="AX32" s="2"/>
      <c r="AY32" s="2"/>
      <c r="AZ32" s="2">
        <v>1</v>
      </c>
      <c r="BA32" s="2">
        <v>24.88</v>
      </c>
      <c r="BB32" s="2">
        <v>7.54</v>
      </c>
      <c r="BC32" s="2">
        <v>10.91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46</v>
      </c>
      <c r="BK32" s="2"/>
      <c r="BL32" s="2"/>
      <c r="BM32" s="2">
        <v>12001</v>
      </c>
      <c r="BN32" s="2">
        <v>0</v>
      </c>
      <c r="BO32" s="2" t="s">
        <v>43</v>
      </c>
      <c r="BP32" s="2">
        <v>1</v>
      </c>
      <c r="BQ32" s="2">
        <v>2</v>
      </c>
      <c r="BR32" s="2">
        <v>0</v>
      </c>
      <c r="BS32" s="2">
        <v>24.88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120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5"/>
        <v>58878.259999999995</v>
      </c>
      <c r="CQ32" s="2">
        <f t="shared" si="36"/>
        <v>981.9</v>
      </c>
      <c r="CR32" s="2">
        <f t="shared" si="37"/>
        <v>26.314600000000002</v>
      </c>
      <c r="CS32" s="2">
        <f t="shared" si="38"/>
        <v>0</v>
      </c>
      <c r="CT32" s="2">
        <f t="shared" si="39"/>
        <v>608.8136</v>
      </c>
      <c r="CU32" s="2">
        <f t="shared" si="40"/>
        <v>0</v>
      </c>
      <c r="CV32" s="2">
        <f t="shared" si="41"/>
        <v>2.8</v>
      </c>
      <c r="CW32" s="2">
        <f t="shared" si="42"/>
        <v>0</v>
      </c>
      <c r="CX32" s="2">
        <f t="shared" si="43"/>
        <v>0</v>
      </c>
      <c r="CY32" s="2">
        <f t="shared" si="44"/>
        <v>20394.3392</v>
      </c>
      <c r="CZ32" s="2">
        <f t="shared" si="45"/>
        <v>9753.8144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45</v>
      </c>
      <c r="DW32" s="2" t="s">
        <v>45</v>
      </c>
      <c r="DX32" s="2">
        <v>1</v>
      </c>
      <c r="DY32" s="2"/>
      <c r="DZ32" s="2"/>
      <c r="EA32" s="2"/>
      <c r="EB32" s="2"/>
      <c r="EC32" s="2"/>
      <c r="ED32" s="2"/>
      <c r="EE32" s="2">
        <v>35908549</v>
      </c>
      <c r="EF32" s="2">
        <v>2</v>
      </c>
      <c r="EG32" s="2" t="s">
        <v>29</v>
      </c>
      <c r="EH32" s="2">
        <v>0</v>
      </c>
      <c r="EI32" s="2" t="s">
        <v>3</v>
      </c>
      <c r="EJ32" s="2">
        <v>1</v>
      </c>
      <c r="EK32" s="2">
        <v>12001</v>
      </c>
      <c r="EL32" s="2" t="s">
        <v>40</v>
      </c>
      <c r="EM32" s="2" t="s">
        <v>41</v>
      </c>
      <c r="EN32" s="2"/>
      <c r="EO32" s="2" t="s">
        <v>3</v>
      </c>
      <c r="EP32" s="2"/>
      <c r="EQ32" s="2">
        <v>0</v>
      </c>
      <c r="ER32" s="2">
        <v>117.96</v>
      </c>
      <c r="ES32" s="2">
        <v>90</v>
      </c>
      <c r="ET32" s="2">
        <v>3.49</v>
      </c>
      <c r="EU32" s="2">
        <v>0</v>
      </c>
      <c r="EV32" s="2">
        <v>24.47</v>
      </c>
      <c r="EW32" s="2">
        <v>2.8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6"/>
        <v>0</v>
      </c>
      <c r="FS32" s="2">
        <v>0</v>
      </c>
      <c r="FT32" s="2" t="s">
        <v>32</v>
      </c>
      <c r="FU32" s="2" t="s">
        <v>33</v>
      </c>
      <c r="FV32" s="2" t="s">
        <v>33</v>
      </c>
      <c r="FW32" s="2" t="s">
        <v>34</v>
      </c>
      <c r="FX32" s="2">
        <v>108</v>
      </c>
      <c r="FY32" s="2">
        <v>55.25</v>
      </c>
      <c r="FZ32" s="2"/>
      <c r="GA32" s="2" t="s">
        <v>3</v>
      </c>
      <c r="GB32" s="2"/>
      <c r="GC32" s="2"/>
      <c r="GD32" s="2">
        <v>0</v>
      </c>
      <c r="GE32" s="2"/>
      <c r="GF32" s="2">
        <v>-270063308</v>
      </c>
      <c r="GG32" s="2">
        <v>2</v>
      </c>
      <c r="GH32" s="2">
        <v>1</v>
      </c>
      <c r="GI32" s="2">
        <v>2</v>
      </c>
      <c r="GJ32" s="2">
        <v>0</v>
      </c>
      <c r="GK32" s="2">
        <f>ROUND(R32*(R12)/100,2)</f>
        <v>0</v>
      </c>
      <c r="GL32" s="2">
        <f t="shared" si="47"/>
        <v>0</v>
      </c>
      <c r="GM32" s="2">
        <f t="shared" si="48"/>
        <v>89026.41</v>
      </c>
      <c r="GN32" s="2">
        <f t="shared" si="49"/>
        <v>89026.41</v>
      </c>
      <c r="GO32" s="2">
        <f t="shared" si="50"/>
        <v>0</v>
      </c>
      <c r="GP32" s="2">
        <f t="shared" si="51"/>
        <v>0</v>
      </c>
      <c r="GQ32" s="2"/>
      <c r="GR32" s="2"/>
      <c r="GS32" s="2"/>
      <c r="GT32" s="2">
        <v>0</v>
      </c>
      <c r="GU32" s="2">
        <v>1</v>
      </c>
      <c r="GV32" s="2">
        <v>0</v>
      </c>
      <c r="GW32" s="2">
        <v>0</v>
      </c>
      <c r="GX32" s="2">
        <f t="shared" si="52"/>
        <v>0</v>
      </c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06" ht="12.75">
      <c r="A33">
        <v>17</v>
      </c>
      <c r="B33">
        <v>1</v>
      </c>
      <c r="C33">
        <f>ROW(SmtRes!A26)</f>
        <v>26</v>
      </c>
      <c r="D33">
        <f>ROW(EtalonRes!A26)</f>
        <v>26</v>
      </c>
      <c r="E33" t="s">
        <v>42</v>
      </c>
      <c r="F33" t="s">
        <v>43</v>
      </c>
      <c r="G33" t="s">
        <v>44</v>
      </c>
      <c r="H33" t="s">
        <v>45</v>
      </c>
      <c r="I33">
        <v>36.4114</v>
      </c>
      <c r="J33">
        <v>0</v>
      </c>
      <c r="O33">
        <f t="shared" si="15"/>
        <v>57428.69</v>
      </c>
      <c r="P33">
        <f t="shared" si="16"/>
        <v>34572.62</v>
      </c>
      <c r="Q33">
        <f t="shared" si="17"/>
        <v>955.61</v>
      </c>
      <c r="R33">
        <f t="shared" si="18"/>
        <v>0</v>
      </c>
      <c r="S33">
        <f t="shared" si="19"/>
        <v>21900.46</v>
      </c>
      <c r="T33">
        <f t="shared" si="20"/>
        <v>0</v>
      </c>
      <c r="U33">
        <f t="shared" si="21"/>
        <v>101.95192</v>
      </c>
      <c r="V33">
        <f t="shared" si="22"/>
        <v>0</v>
      </c>
      <c r="W33">
        <f t="shared" si="23"/>
        <v>0</v>
      </c>
      <c r="X33">
        <f t="shared" si="24"/>
        <v>20148.42</v>
      </c>
      <c r="Y33">
        <f t="shared" si="25"/>
        <v>9636.2</v>
      </c>
      <c r="AA33">
        <v>37315863</v>
      </c>
      <c r="AB33">
        <f t="shared" si="26"/>
        <v>117.96</v>
      </c>
      <c r="AC33">
        <f t="shared" si="27"/>
        <v>90</v>
      </c>
      <c r="AD33">
        <f t="shared" si="28"/>
        <v>3.49</v>
      </c>
      <c r="AE33">
        <f t="shared" si="29"/>
        <v>0</v>
      </c>
      <c r="AF33">
        <f t="shared" si="30"/>
        <v>24.47</v>
      </c>
      <c r="AG33">
        <f t="shared" si="31"/>
        <v>0</v>
      </c>
      <c r="AH33">
        <f t="shared" si="32"/>
        <v>2.8</v>
      </c>
      <c r="AI33">
        <f t="shared" si="33"/>
        <v>0</v>
      </c>
      <c r="AJ33">
        <f t="shared" si="34"/>
        <v>0</v>
      </c>
      <c r="AK33">
        <v>117.96</v>
      </c>
      <c r="AL33">
        <v>90</v>
      </c>
      <c r="AM33">
        <v>3.49</v>
      </c>
      <c r="AN33">
        <v>0</v>
      </c>
      <c r="AO33">
        <v>24.47</v>
      </c>
      <c r="AP33">
        <v>0</v>
      </c>
      <c r="AQ33">
        <v>2.8</v>
      </c>
      <c r="AR33">
        <v>0</v>
      </c>
      <c r="AS33">
        <v>0</v>
      </c>
      <c r="AT33">
        <v>92</v>
      </c>
      <c r="AU33">
        <v>44</v>
      </c>
      <c r="AV33">
        <v>1</v>
      </c>
      <c r="AW33">
        <v>1</v>
      </c>
      <c r="AZ33">
        <v>1</v>
      </c>
      <c r="BA33">
        <v>24.58</v>
      </c>
      <c r="BB33">
        <v>7.52</v>
      </c>
      <c r="BC33">
        <v>10.55</v>
      </c>
      <c r="BH33">
        <v>0</v>
      </c>
      <c r="BI33">
        <v>1</v>
      </c>
      <c r="BJ33" t="s">
        <v>46</v>
      </c>
      <c r="BM33">
        <v>12001</v>
      </c>
      <c r="BN33">
        <v>0</v>
      </c>
      <c r="BO33" t="s">
        <v>43</v>
      </c>
      <c r="BP33">
        <v>1</v>
      </c>
      <c r="BQ33">
        <v>2</v>
      </c>
      <c r="BR33">
        <v>0</v>
      </c>
      <c r="BS33">
        <v>24.58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120</v>
      </c>
      <c r="CA33">
        <v>65</v>
      </c>
      <c r="CF33">
        <v>0</v>
      </c>
      <c r="CG33">
        <v>0</v>
      </c>
      <c r="CM33">
        <v>0</v>
      </c>
      <c r="CO33">
        <v>0</v>
      </c>
      <c r="CP33">
        <f t="shared" si="35"/>
        <v>57428.69</v>
      </c>
      <c r="CQ33">
        <f t="shared" si="36"/>
        <v>949.5000000000001</v>
      </c>
      <c r="CR33">
        <f t="shared" si="37"/>
        <v>26.2448</v>
      </c>
      <c r="CS33">
        <f t="shared" si="38"/>
        <v>0</v>
      </c>
      <c r="CT33">
        <f t="shared" si="39"/>
        <v>601.4725999999999</v>
      </c>
      <c r="CU33">
        <f t="shared" si="40"/>
        <v>0</v>
      </c>
      <c r="CV33">
        <f t="shared" si="41"/>
        <v>2.8</v>
      </c>
      <c r="CW33">
        <f t="shared" si="42"/>
        <v>0</v>
      </c>
      <c r="CX33">
        <f t="shared" si="43"/>
        <v>0</v>
      </c>
      <c r="CY33">
        <f t="shared" si="44"/>
        <v>20148.423199999997</v>
      </c>
      <c r="CZ33">
        <f t="shared" si="45"/>
        <v>9636.2024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45</v>
      </c>
      <c r="DW33" t="s">
        <v>45</v>
      </c>
      <c r="DX33">
        <v>1</v>
      </c>
      <c r="EE33">
        <v>35908549</v>
      </c>
      <c r="EF33">
        <v>2</v>
      </c>
      <c r="EG33" t="s">
        <v>29</v>
      </c>
      <c r="EH33">
        <v>0</v>
      </c>
      <c r="EJ33">
        <v>1</v>
      </c>
      <c r="EK33">
        <v>12001</v>
      </c>
      <c r="EL33" t="s">
        <v>40</v>
      </c>
      <c r="EM33" t="s">
        <v>41</v>
      </c>
      <c r="EQ33">
        <v>0</v>
      </c>
      <c r="ER33">
        <v>117.96</v>
      </c>
      <c r="ES33">
        <v>90</v>
      </c>
      <c r="ET33">
        <v>3.49</v>
      </c>
      <c r="EU33">
        <v>0</v>
      </c>
      <c r="EV33">
        <v>24.47</v>
      </c>
      <c r="EW33">
        <v>2.8</v>
      </c>
      <c r="EX33">
        <v>0</v>
      </c>
      <c r="EY33">
        <v>0</v>
      </c>
      <c r="FQ33">
        <v>0</v>
      </c>
      <c r="FR33">
        <f t="shared" si="46"/>
        <v>0</v>
      </c>
      <c r="FS33">
        <v>0</v>
      </c>
      <c r="FT33" t="s">
        <v>32</v>
      </c>
      <c r="FU33" t="s">
        <v>33</v>
      </c>
      <c r="FV33" t="s">
        <v>33</v>
      </c>
      <c r="FW33" t="s">
        <v>34</v>
      </c>
      <c r="FX33">
        <v>108</v>
      </c>
      <c r="FY33">
        <v>55.25</v>
      </c>
      <c r="GD33">
        <v>0</v>
      </c>
      <c r="GF33">
        <v>-270063308</v>
      </c>
      <c r="GG33">
        <v>2</v>
      </c>
      <c r="GH33">
        <v>1</v>
      </c>
      <c r="GI33">
        <v>2</v>
      </c>
      <c r="GJ33">
        <v>0</v>
      </c>
      <c r="GK33">
        <f>ROUND(R33*(S12)/100,2)</f>
        <v>0</v>
      </c>
      <c r="GL33">
        <f t="shared" si="47"/>
        <v>0</v>
      </c>
      <c r="GM33">
        <f t="shared" si="48"/>
        <v>87213.31</v>
      </c>
      <c r="GN33">
        <f t="shared" si="49"/>
        <v>87213.31</v>
      </c>
      <c r="GO33">
        <f t="shared" si="50"/>
        <v>0</v>
      </c>
      <c r="GP33">
        <f t="shared" si="51"/>
        <v>0</v>
      </c>
      <c r="GT33">
        <v>0</v>
      </c>
      <c r="GU33">
        <v>1</v>
      </c>
      <c r="GV33">
        <v>0</v>
      </c>
      <c r="GW33">
        <v>0</v>
      </c>
      <c r="GX33">
        <f t="shared" si="52"/>
        <v>0</v>
      </c>
    </row>
    <row r="34" spans="1:255" ht="12.75">
      <c r="A34" s="2">
        <v>17</v>
      </c>
      <c r="B34" s="2">
        <v>1</v>
      </c>
      <c r="C34" s="2">
        <f>ROW(SmtRes!A36)</f>
        <v>36</v>
      </c>
      <c r="D34" s="2">
        <f>ROW(EtalonRes!A36)</f>
        <v>36</v>
      </c>
      <c r="E34" s="2" t="s">
        <v>47</v>
      </c>
      <c r="F34" s="2" t="s">
        <v>48</v>
      </c>
      <c r="G34" s="2" t="s">
        <v>49</v>
      </c>
      <c r="H34" s="2" t="s">
        <v>50</v>
      </c>
      <c r="I34" s="2">
        <v>36.4114</v>
      </c>
      <c r="J34" s="2">
        <v>0</v>
      </c>
      <c r="K34" s="2"/>
      <c r="L34" s="2"/>
      <c r="M34" s="2"/>
      <c r="N34" s="2"/>
      <c r="O34" s="2">
        <f t="shared" si="15"/>
        <v>578746.57</v>
      </c>
      <c r="P34" s="2">
        <f t="shared" si="16"/>
        <v>415801.84</v>
      </c>
      <c r="Q34" s="2">
        <f t="shared" si="17"/>
        <v>13840.08</v>
      </c>
      <c r="R34" s="2">
        <f t="shared" si="18"/>
        <v>2201.37</v>
      </c>
      <c r="S34" s="2">
        <f t="shared" si="19"/>
        <v>149104.65</v>
      </c>
      <c r="T34" s="2">
        <f t="shared" si="20"/>
        <v>0</v>
      </c>
      <c r="U34" s="2">
        <f t="shared" si="21"/>
        <v>637.563614</v>
      </c>
      <c r="V34" s="2">
        <f t="shared" si="22"/>
        <v>6.5540519999999995</v>
      </c>
      <c r="W34" s="2">
        <f t="shared" si="23"/>
        <v>0</v>
      </c>
      <c r="X34" s="2">
        <f t="shared" si="24"/>
        <v>139201.54</v>
      </c>
      <c r="Y34" s="2">
        <f t="shared" si="25"/>
        <v>66574.65</v>
      </c>
      <c r="Z34" s="2"/>
      <c r="AA34" s="2">
        <v>37315861</v>
      </c>
      <c r="AB34" s="2">
        <f t="shared" si="26"/>
        <v>1786.05</v>
      </c>
      <c r="AC34" s="2">
        <f t="shared" si="27"/>
        <v>1541.1</v>
      </c>
      <c r="AD34" s="2">
        <f t="shared" si="28"/>
        <v>80.36</v>
      </c>
      <c r="AE34" s="2">
        <f t="shared" si="29"/>
        <v>2.43</v>
      </c>
      <c r="AF34" s="2">
        <f t="shared" si="30"/>
        <v>164.59</v>
      </c>
      <c r="AG34" s="2">
        <f t="shared" si="31"/>
        <v>0</v>
      </c>
      <c r="AH34" s="2">
        <f t="shared" si="32"/>
        <v>17.51</v>
      </c>
      <c r="AI34" s="2">
        <f t="shared" si="33"/>
        <v>0.18</v>
      </c>
      <c r="AJ34" s="2">
        <f t="shared" si="34"/>
        <v>0</v>
      </c>
      <c r="AK34" s="2">
        <v>1786.05</v>
      </c>
      <c r="AL34" s="2">
        <v>1541.1</v>
      </c>
      <c r="AM34" s="2">
        <v>80.36</v>
      </c>
      <c r="AN34" s="2">
        <v>2.43</v>
      </c>
      <c r="AO34" s="2">
        <v>164.59</v>
      </c>
      <c r="AP34" s="2">
        <v>0</v>
      </c>
      <c r="AQ34" s="2">
        <v>17.51</v>
      </c>
      <c r="AR34" s="2">
        <v>0.18</v>
      </c>
      <c r="AS34" s="2">
        <v>0</v>
      </c>
      <c r="AT34" s="2">
        <v>92</v>
      </c>
      <c r="AU34" s="2">
        <v>44</v>
      </c>
      <c r="AV34" s="2">
        <v>1</v>
      </c>
      <c r="AW34" s="2">
        <v>1</v>
      </c>
      <c r="AX34" s="2"/>
      <c r="AY34" s="2"/>
      <c r="AZ34" s="2">
        <v>1</v>
      </c>
      <c r="BA34" s="2">
        <v>24.88</v>
      </c>
      <c r="BB34" s="2">
        <v>4.73</v>
      </c>
      <c r="BC34" s="2">
        <v>7.41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1</v>
      </c>
      <c r="BJ34" s="2" t="s">
        <v>51</v>
      </c>
      <c r="BK34" s="2"/>
      <c r="BL34" s="2"/>
      <c r="BM34" s="2">
        <v>12001</v>
      </c>
      <c r="BN34" s="2">
        <v>0</v>
      </c>
      <c r="BO34" s="2" t="s">
        <v>48</v>
      </c>
      <c r="BP34" s="2">
        <v>1</v>
      </c>
      <c r="BQ34" s="2">
        <v>2</v>
      </c>
      <c r="BR34" s="2">
        <v>0</v>
      </c>
      <c r="BS34" s="2">
        <v>24.88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120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5"/>
        <v>578746.5700000001</v>
      </c>
      <c r="CQ34" s="2">
        <f t="shared" si="36"/>
        <v>11419.551</v>
      </c>
      <c r="CR34" s="2">
        <f t="shared" si="37"/>
        <v>380.10280000000006</v>
      </c>
      <c r="CS34" s="2">
        <f t="shared" si="38"/>
        <v>60.458400000000005</v>
      </c>
      <c r="CT34" s="2">
        <f t="shared" si="39"/>
        <v>4094.9991999999997</v>
      </c>
      <c r="CU34" s="2">
        <f t="shared" si="40"/>
        <v>0</v>
      </c>
      <c r="CV34" s="2">
        <f t="shared" si="41"/>
        <v>17.51</v>
      </c>
      <c r="CW34" s="2">
        <f t="shared" si="42"/>
        <v>0.18</v>
      </c>
      <c r="CX34" s="2">
        <f t="shared" si="43"/>
        <v>0</v>
      </c>
      <c r="CY34" s="2">
        <f t="shared" si="44"/>
        <v>139201.5384</v>
      </c>
      <c r="CZ34" s="2">
        <f t="shared" si="45"/>
        <v>66574.6488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1005</v>
      </c>
      <c r="DV34" s="2" t="s">
        <v>50</v>
      </c>
      <c r="DW34" s="2" t="s">
        <v>50</v>
      </c>
      <c r="DX34" s="2">
        <v>100</v>
      </c>
      <c r="DY34" s="2"/>
      <c r="DZ34" s="2"/>
      <c r="EA34" s="2"/>
      <c r="EB34" s="2"/>
      <c r="EC34" s="2"/>
      <c r="ED34" s="2"/>
      <c r="EE34" s="2">
        <v>35908549</v>
      </c>
      <c r="EF34" s="2">
        <v>2</v>
      </c>
      <c r="EG34" s="2" t="s">
        <v>29</v>
      </c>
      <c r="EH34" s="2">
        <v>0</v>
      </c>
      <c r="EI34" s="2" t="s">
        <v>3</v>
      </c>
      <c r="EJ34" s="2">
        <v>1</v>
      </c>
      <c r="EK34" s="2">
        <v>12001</v>
      </c>
      <c r="EL34" s="2" t="s">
        <v>40</v>
      </c>
      <c r="EM34" s="2" t="s">
        <v>41</v>
      </c>
      <c r="EN34" s="2"/>
      <c r="EO34" s="2" t="s">
        <v>3</v>
      </c>
      <c r="EP34" s="2"/>
      <c r="EQ34" s="2">
        <v>0</v>
      </c>
      <c r="ER34" s="2">
        <v>1786.05</v>
      </c>
      <c r="ES34" s="2">
        <v>1541.1</v>
      </c>
      <c r="ET34" s="2">
        <v>80.36</v>
      </c>
      <c r="EU34" s="2">
        <v>2.43</v>
      </c>
      <c r="EV34" s="2">
        <v>164.59</v>
      </c>
      <c r="EW34" s="2">
        <v>17.51</v>
      </c>
      <c r="EX34" s="2">
        <v>0.18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6"/>
        <v>0</v>
      </c>
      <c r="FS34" s="2">
        <v>0</v>
      </c>
      <c r="FT34" s="2" t="s">
        <v>32</v>
      </c>
      <c r="FU34" s="2" t="s">
        <v>33</v>
      </c>
      <c r="FV34" s="2" t="s">
        <v>33</v>
      </c>
      <c r="FW34" s="2" t="s">
        <v>34</v>
      </c>
      <c r="FX34" s="2">
        <v>108</v>
      </c>
      <c r="FY34" s="2">
        <v>55.25</v>
      </c>
      <c r="FZ34" s="2"/>
      <c r="GA34" s="2" t="s">
        <v>3</v>
      </c>
      <c r="GB34" s="2"/>
      <c r="GC34" s="2"/>
      <c r="GD34" s="2">
        <v>0</v>
      </c>
      <c r="GE34" s="2"/>
      <c r="GF34" s="2">
        <v>-1270404725</v>
      </c>
      <c r="GG34" s="2">
        <v>2</v>
      </c>
      <c r="GH34" s="2">
        <v>1</v>
      </c>
      <c r="GI34" s="2">
        <v>2</v>
      </c>
      <c r="GJ34" s="2">
        <v>0</v>
      </c>
      <c r="GK34" s="2">
        <f>ROUND(R34*(R12)/100,2)</f>
        <v>0</v>
      </c>
      <c r="GL34" s="2">
        <f t="shared" si="47"/>
        <v>0</v>
      </c>
      <c r="GM34" s="2">
        <f t="shared" si="48"/>
        <v>784522.76</v>
      </c>
      <c r="GN34" s="2">
        <f t="shared" si="49"/>
        <v>784522.76</v>
      </c>
      <c r="GO34" s="2">
        <f t="shared" si="50"/>
        <v>0</v>
      </c>
      <c r="GP34" s="2">
        <f t="shared" si="51"/>
        <v>0</v>
      </c>
      <c r="GQ34" s="2"/>
      <c r="GR34" s="2"/>
      <c r="GS34" s="2"/>
      <c r="GT34" s="2">
        <v>0</v>
      </c>
      <c r="GU34" s="2">
        <v>1</v>
      </c>
      <c r="GV34" s="2">
        <v>0</v>
      </c>
      <c r="GW34" s="2">
        <v>0</v>
      </c>
      <c r="GX34" s="2">
        <f t="shared" si="52"/>
        <v>0</v>
      </c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06" ht="12.75">
      <c r="A35">
        <v>17</v>
      </c>
      <c r="B35">
        <v>1</v>
      </c>
      <c r="C35">
        <f>ROW(SmtRes!A46)</f>
        <v>46</v>
      </c>
      <c r="D35">
        <f>ROW(EtalonRes!A46)</f>
        <v>46</v>
      </c>
      <c r="E35" t="s">
        <v>47</v>
      </c>
      <c r="F35" t="s">
        <v>48</v>
      </c>
      <c r="G35" t="s">
        <v>49</v>
      </c>
      <c r="H35" t="s">
        <v>50</v>
      </c>
      <c r="I35">
        <v>36.4114</v>
      </c>
      <c r="J35">
        <v>0</v>
      </c>
      <c r="O35">
        <f t="shared" si="15"/>
        <v>567438.64</v>
      </c>
      <c r="P35">
        <f t="shared" si="16"/>
        <v>406262.53</v>
      </c>
      <c r="Q35">
        <f t="shared" si="17"/>
        <v>13869.34</v>
      </c>
      <c r="R35">
        <f t="shared" si="18"/>
        <v>2174.83</v>
      </c>
      <c r="S35">
        <f t="shared" si="19"/>
        <v>147306.77</v>
      </c>
      <c r="T35">
        <f t="shared" si="20"/>
        <v>0</v>
      </c>
      <c r="U35">
        <f t="shared" si="21"/>
        <v>637.563614</v>
      </c>
      <c r="V35">
        <f t="shared" si="22"/>
        <v>6.5540519999999995</v>
      </c>
      <c r="W35">
        <f t="shared" si="23"/>
        <v>0</v>
      </c>
      <c r="X35">
        <f t="shared" si="24"/>
        <v>137523.07</v>
      </c>
      <c r="Y35">
        <f t="shared" si="25"/>
        <v>65771.9</v>
      </c>
      <c r="AA35">
        <v>37315863</v>
      </c>
      <c r="AB35">
        <f t="shared" si="26"/>
        <v>1786.05</v>
      </c>
      <c r="AC35">
        <f t="shared" si="27"/>
        <v>1541.1</v>
      </c>
      <c r="AD35">
        <f t="shared" si="28"/>
        <v>80.36</v>
      </c>
      <c r="AE35">
        <f t="shared" si="29"/>
        <v>2.43</v>
      </c>
      <c r="AF35">
        <f t="shared" si="30"/>
        <v>164.59</v>
      </c>
      <c r="AG35">
        <f t="shared" si="31"/>
        <v>0</v>
      </c>
      <c r="AH35">
        <f t="shared" si="32"/>
        <v>17.51</v>
      </c>
      <c r="AI35">
        <f t="shared" si="33"/>
        <v>0.18</v>
      </c>
      <c r="AJ35">
        <f t="shared" si="34"/>
        <v>0</v>
      </c>
      <c r="AK35">
        <v>1786.05</v>
      </c>
      <c r="AL35">
        <v>1541.1</v>
      </c>
      <c r="AM35">
        <v>80.36</v>
      </c>
      <c r="AN35">
        <v>2.43</v>
      </c>
      <c r="AO35">
        <v>164.59</v>
      </c>
      <c r="AP35">
        <v>0</v>
      </c>
      <c r="AQ35">
        <v>17.51</v>
      </c>
      <c r="AR35">
        <v>0.18</v>
      </c>
      <c r="AS35">
        <v>0</v>
      </c>
      <c r="AT35">
        <v>92</v>
      </c>
      <c r="AU35">
        <v>44</v>
      </c>
      <c r="AV35">
        <v>1</v>
      </c>
      <c r="AW35">
        <v>1</v>
      </c>
      <c r="AZ35">
        <v>1</v>
      </c>
      <c r="BA35">
        <v>24.58</v>
      </c>
      <c r="BB35">
        <v>4.74</v>
      </c>
      <c r="BC35">
        <v>7.24</v>
      </c>
      <c r="BH35">
        <v>0</v>
      </c>
      <c r="BI35">
        <v>1</v>
      </c>
      <c r="BJ35" t="s">
        <v>51</v>
      </c>
      <c r="BM35">
        <v>12001</v>
      </c>
      <c r="BN35">
        <v>0</v>
      </c>
      <c r="BO35" t="s">
        <v>48</v>
      </c>
      <c r="BP35">
        <v>1</v>
      </c>
      <c r="BQ35">
        <v>2</v>
      </c>
      <c r="BR35">
        <v>0</v>
      </c>
      <c r="BS35">
        <v>24.58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120</v>
      </c>
      <c r="CA35">
        <v>65</v>
      </c>
      <c r="CF35">
        <v>0</v>
      </c>
      <c r="CG35">
        <v>0</v>
      </c>
      <c r="CM35">
        <v>0</v>
      </c>
      <c r="CO35">
        <v>0</v>
      </c>
      <c r="CP35">
        <f t="shared" si="35"/>
        <v>567438.64</v>
      </c>
      <c r="CQ35">
        <f t="shared" si="36"/>
        <v>11157.564</v>
      </c>
      <c r="CR35">
        <f t="shared" si="37"/>
        <v>380.9064</v>
      </c>
      <c r="CS35">
        <f t="shared" si="38"/>
        <v>59.7294</v>
      </c>
      <c r="CT35">
        <f t="shared" si="39"/>
        <v>4045.6222</v>
      </c>
      <c r="CU35">
        <f t="shared" si="40"/>
        <v>0</v>
      </c>
      <c r="CV35">
        <f t="shared" si="41"/>
        <v>17.51</v>
      </c>
      <c r="CW35">
        <f t="shared" si="42"/>
        <v>0.18</v>
      </c>
      <c r="CX35">
        <f t="shared" si="43"/>
        <v>0</v>
      </c>
      <c r="CY35">
        <f t="shared" si="44"/>
        <v>137523.072</v>
      </c>
      <c r="CZ35">
        <f t="shared" si="45"/>
        <v>65771.90399999998</v>
      </c>
      <c r="DN35">
        <v>0</v>
      </c>
      <c r="DO35">
        <v>0</v>
      </c>
      <c r="DP35">
        <v>1</v>
      </c>
      <c r="DQ35">
        <v>1</v>
      </c>
      <c r="DU35">
        <v>1005</v>
      </c>
      <c r="DV35" t="s">
        <v>50</v>
      </c>
      <c r="DW35" t="s">
        <v>50</v>
      </c>
      <c r="DX35">
        <v>100</v>
      </c>
      <c r="EE35">
        <v>35908549</v>
      </c>
      <c r="EF35">
        <v>2</v>
      </c>
      <c r="EG35" t="s">
        <v>29</v>
      </c>
      <c r="EH35">
        <v>0</v>
      </c>
      <c r="EJ35">
        <v>1</v>
      </c>
      <c r="EK35">
        <v>12001</v>
      </c>
      <c r="EL35" t="s">
        <v>40</v>
      </c>
      <c r="EM35" t="s">
        <v>41</v>
      </c>
      <c r="EQ35">
        <v>0</v>
      </c>
      <c r="ER35">
        <v>1786.05</v>
      </c>
      <c r="ES35">
        <v>1541.1</v>
      </c>
      <c r="ET35">
        <v>80.36</v>
      </c>
      <c r="EU35">
        <v>2.43</v>
      </c>
      <c r="EV35">
        <v>164.59</v>
      </c>
      <c r="EW35">
        <v>17.51</v>
      </c>
      <c r="EX35">
        <v>0.18</v>
      </c>
      <c r="EY35">
        <v>0</v>
      </c>
      <c r="FQ35">
        <v>0</v>
      </c>
      <c r="FR35">
        <f t="shared" si="46"/>
        <v>0</v>
      </c>
      <c r="FS35">
        <v>0</v>
      </c>
      <c r="FT35" t="s">
        <v>32</v>
      </c>
      <c r="FU35" t="s">
        <v>33</v>
      </c>
      <c r="FV35" t="s">
        <v>33</v>
      </c>
      <c r="FW35" t="s">
        <v>34</v>
      </c>
      <c r="FX35">
        <v>108</v>
      </c>
      <c r="FY35">
        <v>55.25</v>
      </c>
      <c r="GD35">
        <v>0</v>
      </c>
      <c r="GF35">
        <v>-1270404725</v>
      </c>
      <c r="GG35">
        <v>2</v>
      </c>
      <c r="GH35">
        <v>1</v>
      </c>
      <c r="GI35">
        <v>2</v>
      </c>
      <c r="GJ35">
        <v>0</v>
      </c>
      <c r="GK35">
        <f>ROUND(R35*(S12)/100,2)</f>
        <v>0</v>
      </c>
      <c r="GL35">
        <f t="shared" si="47"/>
        <v>0</v>
      </c>
      <c r="GM35">
        <f t="shared" si="48"/>
        <v>770733.61</v>
      </c>
      <c r="GN35">
        <f t="shared" si="49"/>
        <v>770733.61</v>
      </c>
      <c r="GO35">
        <f t="shared" si="50"/>
        <v>0</v>
      </c>
      <c r="GP35">
        <f t="shared" si="51"/>
        <v>0</v>
      </c>
      <c r="GT35">
        <v>0</v>
      </c>
      <c r="GU35">
        <v>1</v>
      </c>
      <c r="GV35">
        <v>0</v>
      </c>
      <c r="GW35">
        <v>0</v>
      </c>
      <c r="GX35">
        <f t="shared" si="52"/>
        <v>0</v>
      </c>
    </row>
    <row r="36" spans="1:255" ht="12.75">
      <c r="A36" s="2">
        <v>17</v>
      </c>
      <c r="B36" s="2">
        <v>1</v>
      </c>
      <c r="C36" s="2">
        <f>ROW(SmtRes!A56)</f>
        <v>56</v>
      </c>
      <c r="D36" s="2">
        <f>ROW(EtalonRes!A56)</f>
        <v>56</v>
      </c>
      <c r="E36" s="2" t="s">
        <v>52</v>
      </c>
      <c r="F36" s="2" t="s">
        <v>53</v>
      </c>
      <c r="G36" s="2" t="s">
        <v>54</v>
      </c>
      <c r="H36" s="2" t="s">
        <v>55</v>
      </c>
      <c r="I36" s="2">
        <v>32.8475</v>
      </c>
      <c r="J36" s="2">
        <v>0</v>
      </c>
      <c r="K36" s="2"/>
      <c r="L36" s="2"/>
      <c r="M36" s="2"/>
      <c r="N36" s="2"/>
      <c r="O36" s="2">
        <f t="shared" si="15"/>
        <v>1274334.97</v>
      </c>
      <c r="P36" s="2">
        <f t="shared" si="16"/>
        <v>896154.01</v>
      </c>
      <c r="Q36" s="2">
        <f t="shared" si="17"/>
        <v>24239.98</v>
      </c>
      <c r="R36" s="2">
        <f t="shared" si="18"/>
        <v>6072.14</v>
      </c>
      <c r="S36" s="2">
        <f t="shared" si="19"/>
        <v>353940.98</v>
      </c>
      <c r="T36" s="2">
        <f t="shared" si="20"/>
        <v>0</v>
      </c>
      <c r="U36" s="2">
        <f t="shared" si="21"/>
        <v>1495.8751499999998</v>
      </c>
      <c r="V36" s="2">
        <f t="shared" si="22"/>
        <v>18.066125</v>
      </c>
      <c r="W36" s="2">
        <f t="shared" si="23"/>
        <v>0</v>
      </c>
      <c r="X36" s="2">
        <f t="shared" si="24"/>
        <v>331212.07</v>
      </c>
      <c r="Y36" s="2">
        <f t="shared" si="25"/>
        <v>158405.77</v>
      </c>
      <c r="Z36" s="2"/>
      <c r="AA36" s="2">
        <v>37315861</v>
      </c>
      <c r="AB36" s="2">
        <f t="shared" si="26"/>
        <v>4711.58</v>
      </c>
      <c r="AC36" s="2">
        <f t="shared" si="27"/>
        <v>4146.24</v>
      </c>
      <c r="AD36" s="2">
        <f t="shared" si="28"/>
        <v>132.25</v>
      </c>
      <c r="AE36" s="2">
        <f t="shared" si="29"/>
        <v>7.43</v>
      </c>
      <c r="AF36" s="2">
        <f t="shared" si="30"/>
        <v>433.09</v>
      </c>
      <c r="AG36" s="2">
        <f t="shared" si="31"/>
        <v>0</v>
      </c>
      <c r="AH36" s="2">
        <f t="shared" si="32"/>
        <v>45.54</v>
      </c>
      <c r="AI36" s="2">
        <f t="shared" si="33"/>
        <v>0.55</v>
      </c>
      <c r="AJ36" s="2">
        <f t="shared" si="34"/>
        <v>0</v>
      </c>
      <c r="AK36" s="2">
        <v>4711.58</v>
      </c>
      <c r="AL36" s="2">
        <v>4146.24</v>
      </c>
      <c r="AM36" s="2">
        <v>132.25</v>
      </c>
      <c r="AN36" s="2">
        <v>7.43</v>
      </c>
      <c r="AO36" s="2">
        <v>433.09</v>
      </c>
      <c r="AP36" s="2">
        <v>0</v>
      </c>
      <c r="AQ36" s="2">
        <v>45.54</v>
      </c>
      <c r="AR36" s="2">
        <v>0.55</v>
      </c>
      <c r="AS36" s="2">
        <v>0</v>
      </c>
      <c r="AT36" s="2">
        <v>92</v>
      </c>
      <c r="AU36" s="2">
        <v>44</v>
      </c>
      <c r="AV36" s="2">
        <v>1</v>
      </c>
      <c r="AW36" s="2">
        <v>1</v>
      </c>
      <c r="AX36" s="2"/>
      <c r="AY36" s="2"/>
      <c r="AZ36" s="2">
        <v>1</v>
      </c>
      <c r="BA36" s="2">
        <v>24.88</v>
      </c>
      <c r="BB36" s="2">
        <v>5.58</v>
      </c>
      <c r="BC36" s="2">
        <v>6.58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56</v>
      </c>
      <c r="BK36" s="2"/>
      <c r="BL36" s="2"/>
      <c r="BM36" s="2">
        <v>12001</v>
      </c>
      <c r="BN36" s="2">
        <v>0</v>
      </c>
      <c r="BO36" s="2" t="s">
        <v>53</v>
      </c>
      <c r="BP36" s="2">
        <v>1</v>
      </c>
      <c r="BQ36" s="2">
        <v>2</v>
      </c>
      <c r="BR36" s="2">
        <v>0</v>
      </c>
      <c r="BS36" s="2">
        <v>24.88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120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5"/>
        <v>1274334.97</v>
      </c>
      <c r="CQ36" s="2">
        <f t="shared" si="36"/>
        <v>27282.2592</v>
      </c>
      <c r="CR36" s="2">
        <f t="shared" si="37"/>
        <v>737.955</v>
      </c>
      <c r="CS36" s="2">
        <f t="shared" si="38"/>
        <v>184.8584</v>
      </c>
      <c r="CT36" s="2">
        <f t="shared" si="39"/>
        <v>10775.279199999999</v>
      </c>
      <c r="CU36" s="2">
        <f t="shared" si="40"/>
        <v>0</v>
      </c>
      <c r="CV36" s="2">
        <f t="shared" si="41"/>
        <v>45.54</v>
      </c>
      <c r="CW36" s="2">
        <f t="shared" si="42"/>
        <v>0.55</v>
      </c>
      <c r="CX36" s="2">
        <f t="shared" si="43"/>
        <v>0</v>
      </c>
      <c r="CY36" s="2">
        <f t="shared" si="44"/>
        <v>331212.07039999997</v>
      </c>
      <c r="CZ36" s="2">
        <f t="shared" si="45"/>
        <v>158405.7728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55</v>
      </c>
      <c r="DW36" s="2" t="s">
        <v>55</v>
      </c>
      <c r="DX36" s="2">
        <v>1</v>
      </c>
      <c r="DY36" s="2"/>
      <c r="DZ36" s="2"/>
      <c r="EA36" s="2"/>
      <c r="EB36" s="2"/>
      <c r="EC36" s="2"/>
      <c r="ED36" s="2"/>
      <c r="EE36" s="2">
        <v>35908549</v>
      </c>
      <c r="EF36" s="2">
        <v>2</v>
      </c>
      <c r="EG36" s="2" t="s">
        <v>29</v>
      </c>
      <c r="EH36" s="2">
        <v>0</v>
      </c>
      <c r="EI36" s="2" t="s">
        <v>3</v>
      </c>
      <c r="EJ36" s="2">
        <v>1</v>
      </c>
      <c r="EK36" s="2">
        <v>12001</v>
      </c>
      <c r="EL36" s="2" t="s">
        <v>40</v>
      </c>
      <c r="EM36" s="2" t="s">
        <v>41</v>
      </c>
      <c r="EN36" s="2"/>
      <c r="EO36" s="2" t="s">
        <v>3</v>
      </c>
      <c r="EP36" s="2"/>
      <c r="EQ36" s="2">
        <v>0</v>
      </c>
      <c r="ER36" s="2">
        <v>4711.58</v>
      </c>
      <c r="ES36" s="2">
        <v>4146.24</v>
      </c>
      <c r="ET36" s="2">
        <v>132.25</v>
      </c>
      <c r="EU36" s="2">
        <v>7.43</v>
      </c>
      <c r="EV36" s="2">
        <v>433.09</v>
      </c>
      <c r="EW36" s="2">
        <v>45.54</v>
      </c>
      <c r="EX36" s="2">
        <v>0.55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6"/>
        <v>0</v>
      </c>
      <c r="FS36" s="2">
        <v>0</v>
      </c>
      <c r="FT36" s="2" t="s">
        <v>32</v>
      </c>
      <c r="FU36" s="2" t="s">
        <v>33</v>
      </c>
      <c r="FV36" s="2" t="s">
        <v>33</v>
      </c>
      <c r="FW36" s="2" t="s">
        <v>34</v>
      </c>
      <c r="FX36" s="2">
        <v>108</v>
      </c>
      <c r="FY36" s="2">
        <v>55.25</v>
      </c>
      <c r="FZ36" s="2"/>
      <c r="GA36" s="2" t="s">
        <v>3</v>
      </c>
      <c r="GB36" s="2"/>
      <c r="GC36" s="2"/>
      <c r="GD36" s="2">
        <v>0</v>
      </c>
      <c r="GE36" s="2"/>
      <c r="GF36" s="2">
        <v>-2078396433</v>
      </c>
      <c r="GG36" s="2">
        <v>2</v>
      </c>
      <c r="GH36" s="2">
        <v>1</v>
      </c>
      <c r="GI36" s="2">
        <v>2</v>
      </c>
      <c r="GJ36" s="2">
        <v>0</v>
      </c>
      <c r="GK36" s="2">
        <f>ROUND(R36*(R12)/100,2)</f>
        <v>0</v>
      </c>
      <c r="GL36" s="2">
        <f t="shared" si="47"/>
        <v>0</v>
      </c>
      <c r="GM36" s="2">
        <f t="shared" si="48"/>
        <v>1763952.81</v>
      </c>
      <c r="GN36" s="2">
        <f t="shared" si="49"/>
        <v>1763952.81</v>
      </c>
      <c r="GO36" s="2">
        <f t="shared" si="50"/>
        <v>0</v>
      </c>
      <c r="GP36" s="2">
        <f t="shared" si="51"/>
        <v>0</v>
      </c>
      <c r="GQ36" s="2"/>
      <c r="GR36" s="2"/>
      <c r="GS36" s="2"/>
      <c r="GT36" s="2">
        <v>0</v>
      </c>
      <c r="GU36" s="2">
        <v>1</v>
      </c>
      <c r="GV36" s="2">
        <v>0</v>
      </c>
      <c r="GW36" s="2">
        <v>0</v>
      </c>
      <c r="GX36" s="2">
        <f t="shared" si="52"/>
        <v>0</v>
      </c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06" ht="12.75">
      <c r="A37">
        <v>17</v>
      </c>
      <c r="B37">
        <v>1</v>
      </c>
      <c r="C37">
        <f>ROW(SmtRes!A66)</f>
        <v>66</v>
      </c>
      <c r="D37">
        <f>ROW(EtalonRes!A66)</f>
        <v>66</v>
      </c>
      <c r="E37" t="s">
        <v>52</v>
      </c>
      <c r="F37" t="s">
        <v>53</v>
      </c>
      <c r="G37" t="s">
        <v>54</v>
      </c>
      <c r="H37" t="s">
        <v>55</v>
      </c>
      <c r="I37">
        <v>32.8475</v>
      </c>
      <c r="J37">
        <v>0</v>
      </c>
      <c r="O37">
        <f t="shared" si="15"/>
        <v>1248363.1</v>
      </c>
      <c r="P37">
        <f t="shared" si="16"/>
        <v>874363.03</v>
      </c>
      <c r="Q37">
        <f t="shared" si="17"/>
        <v>24326.86</v>
      </c>
      <c r="R37">
        <f t="shared" si="18"/>
        <v>5998.92</v>
      </c>
      <c r="S37">
        <f t="shared" si="19"/>
        <v>349673.21</v>
      </c>
      <c r="T37">
        <f t="shared" si="20"/>
        <v>0</v>
      </c>
      <c r="U37">
        <f t="shared" si="21"/>
        <v>1495.8751499999998</v>
      </c>
      <c r="V37">
        <f t="shared" si="22"/>
        <v>18.066125</v>
      </c>
      <c r="W37">
        <f t="shared" si="23"/>
        <v>0</v>
      </c>
      <c r="X37">
        <f t="shared" si="24"/>
        <v>327218.36</v>
      </c>
      <c r="Y37">
        <f t="shared" si="25"/>
        <v>156495.74</v>
      </c>
      <c r="AA37">
        <v>37315863</v>
      </c>
      <c r="AB37">
        <f t="shared" si="26"/>
        <v>4711.58</v>
      </c>
      <c r="AC37">
        <f t="shared" si="27"/>
        <v>4146.24</v>
      </c>
      <c r="AD37">
        <f t="shared" si="28"/>
        <v>132.25</v>
      </c>
      <c r="AE37">
        <f t="shared" si="29"/>
        <v>7.43</v>
      </c>
      <c r="AF37">
        <f t="shared" si="30"/>
        <v>433.09</v>
      </c>
      <c r="AG37">
        <f t="shared" si="31"/>
        <v>0</v>
      </c>
      <c r="AH37">
        <f t="shared" si="32"/>
        <v>45.54</v>
      </c>
      <c r="AI37">
        <f t="shared" si="33"/>
        <v>0.55</v>
      </c>
      <c r="AJ37">
        <f t="shared" si="34"/>
        <v>0</v>
      </c>
      <c r="AK37">
        <v>4711.58</v>
      </c>
      <c r="AL37">
        <v>4146.24</v>
      </c>
      <c r="AM37">
        <v>132.25</v>
      </c>
      <c r="AN37">
        <v>7.43</v>
      </c>
      <c r="AO37">
        <v>433.09</v>
      </c>
      <c r="AP37">
        <v>0</v>
      </c>
      <c r="AQ37">
        <v>45.54</v>
      </c>
      <c r="AR37">
        <v>0.55</v>
      </c>
      <c r="AS37">
        <v>0</v>
      </c>
      <c r="AT37">
        <v>92</v>
      </c>
      <c r="AU37">
        <v>44</v>
      </c>
      <c r="AV37">
        <v>1</v>
      </c>
      <c r="AW37">
        <v>1</v>
      </c>
      <c r="AZ37">
        <v>1</v>
      </c>
      <c r="BA37">
        <v>24.58</v>
      </c>
      <c r="BB37">
        <v>5.6</v>
      </c>
      <c r="BC37">
        <v>6.42</v>
      </c>
      <c r="BH37">
        <v>0</v>
      </c>
      <c r="BI37">
        <v>1</v>
      </c>
      <c r="BJ37" t="s">
        <v>56</v>
      </c>
      <c r="BM37">
        <v>12001</v>
      </c>
      <c r="BN37">
        <v>0</v>
      </c>
      <c r="BO37" t="s">
        <v>53</v>
      </c>
      <c r="BP37">
        <v>1</v>
      </c>
      <c r="BQ37">
        <v>2</v>
      </c>
      <c r="BR37">
        <v>0</v>
      </c>
      <c r="BS37">
        <v>24.58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120</v>
      </c>
      <c r="CA37">
        <v>65</v>
      </c>
      <c r="CF37">
        <v>0</v>
      </c>
      <c r="CG37">
        <v>0</v>
      </c>
      <c r="CM37">
        <v>0</v>
      </c>
      <c r="CO37">
        <v>0</v>
      </c>
      <c r="CP37">
        <f t="shared" si="35"/>
        <v>1248363.1</v>
      </c>
      <c r="CQ37">
        <f t="shared" si="36"/>
        <v>26618.8608</v>
      </c>
      <c r="CR37">
        <f t="shared" si="37"/>
        <v>740.5999999999999</v>
      </c>
      <c r="CS37">
        <f t="shared" si="38"/>
        <v>182.62939999999998</v>
      </c>
      <c r="CT37">
        <f t="shared" si="39"/>
        <v>10645.3522</v>
      </c>
      <c r="CU37">
        <f t="shared" si="40"/>
        <v>0</v>
      </c>
      <c r="CV37">
        <f t="shared" si="41"/>
        <v>45.54</v>
      </c>
      <c r="CW37">
        <f t="shared" si="42"/>
        <v>0.55</v>
      </c>
      <c r="CX37">
        <f t="shared" si="43"/>
        <v>0</v>
      </c>
      <c r="CY37">
        <f t="shared" si="44"/>
        <v>327218.3596</v>
      </c>
      <c r="CZ37">
        <f t="shared" si="45"/>
        <v>156495.7372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55</v>
      </c>
      <c r="DW37" t="s">
        <v>55</v>
      </c>
      <c r="DX37">
        <v>1</v>
      </c>
      <c r="EE37">
        <v>35908549</v>
      </c>
      <c r="EF37">
        <v>2</v>
      </c>
      <c r="EG37" t="s">
        <v>29</v>
      </c>
      <c r="EH37">
        <v>0</v>
      </c>
      <c r="EJ37">
        <v>1</v>
      </c>
      <c r="EK37">
        <v>12001</v>
      </c>
      <c r="EL37" t="s">
        <v>40</v>
      </c>
      <c r="EM37" t="s">
        <v>41</v>
      </c>
      <c r="EQ37">
        <v>0</v>
      </c>
      <c r="ER37">
        <v>4711.58</v>
      </c>
      <c r="ES37">
        <v>4146.24</v>
      </c>
      <c r="ET37">
        <v>132.25</v>
      </c>
      <c r="EU37">
        <v>7.43</v>
      </c>
      <c r="EV37">
        <v>433.09</v>
      </c>
      <c r="EW37">
        <v>45.54</v>
      </c>
      <c r="EX37">
        <v>0.55</v>
      </c>
      <c r="EY37">
        <v>0</v>
      </c>
      <c r="FQ37">
        <v>0</v>
      </c>
      <c r="FR37">
        <f t="shared" si="46"/>
        <v>0</v>
      </c>
      <c r="FS37">
        <v>0</v>
      </c>
      <c r="FT37" t="s">
        <v>32</v>
      </c>
      <c r="FU37" t="s">
        <v>33</v>
      </c>
      <c r="FV37" t="s">
        <v>33</v>
      </c>
      <c r="FW37" t="s">
        <v>34</v>
      </c>
      <c r="FX37">
        <v>108</v>
      </c>
      <c r="FY37">
        <v>55.25</v>
      </c>
      <c r="GD37">
        <v>0</v>
      </c>
      <c r="GF37">
        <v>-2078396433</v>
      </c>
      <c r="GG37">
        <v>2</v>
      </c>
      <c r="GH37">
        <v>1</v>
      </c>
      <c r="GI37">
        <v>2</v>
      </c>
      <c r="GJ37">
        <v>0</v>
      </c>
      <c r="GK37">
        <f>ROUND(R37*(S12)/100,2)</f>
        <v>0</v>
      </c>
      <c r="GL37">
        <f t="shared" si="47"/>
        <v>0</v>
      </c>
      <c r="GM37">
        <f t="shared" si="48"/>
        <v>1732077.2</v>
      </c>
      <c r="GN37">
        <f t="shared" si="49"/>
        <v>1732077.2</v>
      </c>
      <c r="GO37">
        <f t="shared" si="50"/>
        <v>0</v>
      </c>
      <c r="GP37">
        <f t="shared" si="51"/>
        <v>0</v>
      </c>
      <c r="GT37">
        <v>0</v>
      </c>
      <c r="GU37">
        <v>1</v>
      </c>
      <c r="GV37">
        <v>0</v>
      </c>
      <c r="GW37">
        <v>0</v>
      </c>
      <c r="GX37">
        <f t="shared" si="52"/>
        <v>0</v>
      </c>
    </row>
    <row r="38" spans="1:255" ht="12.75">
      <c r="A38" s="2">
        <v>17</v>
      </c>
      <c r="B38" s="2">
        <v>1</v>
      </c>
      <c r="C38" s="2">
        <f>ROW(SmtRes!A71)</f>
        <v>71</v>
      </c>
      <c r="D38" s="2">
        <f>ROW(EtalonRes!A71)</f>
        <v>71</v>
      </c>
      <c r="E38" s="2" t="s">
        <v>57</v>
      </c>
      <c r="F38" s="2" t="s">
        <v>58</v>
      </c>
      <c r="G38" s="2" t="s">
        <v>59</v>
      </c>
      <c r="H38" s="2" t="s">
        <v>60</v>
      </c>
      <c r="I38" s="2">
        <v>3.28475</v>
      </c>
      <c r="J38" s="2">
        <v>0</v>
      </c>
      <c r="K38" s="2"/>
      <c r="L38" s="2"/>
      <c r="M38" s="2"/>
      <c r="N38" s="2"/>
      <c r="O38" s="2">
        <f t="shared" si="15"/>
        <v>9587.56</v>
      </c>
      <c r="P38" s="2">
        <f t="shared" si="16"/>
        <v>0</v>
      </c>
      <c r="Q38" s="2">
        <f t="shared" si="17"/>
        <v>373.93</v>
      </c>
      <c r="R38" s="2">
        <f t="shared" si="18"/>
        <v>77.64</v>
      </c>
      <c r="S38" s="2">
        <f t="shared" si="19"/>
        <v>9213.63</v>
      </c>
      <c r="T38" s="2">
        <f t="shared" si="20"/>
        <v>0</v>
      </c>
      <c r="U38" s="2">
        <f t="shared" si="21"/>
        <v>40.8294425</v>
      </c>
      <c r="V38" s="2">
        <f t="shared" si="22"/>
        <v>0.2299325</v>
      </c>
      <c r="W38" s="2">
        <f t="shared" si="23"/>
        <v>0</v>
      </c>
      <c r="X38" s="2">
        <f t="shared" si="24"/>
        <v>10127.48</v>
      </c>
      <c r="Y38" s="2">
        <f t="shared" si="25"/>
        <v>6039.33</v>
      </c>
      <c r="Z38" s="2"/>
      <c r="AA38" s="2">
        <v>37315861</v>
      </c>
      <c r="AB38" s="2">
        <f t="shared" si="26"/>
        <v>128.42</v>
      </c>
      <c r="AC38" s="2">
        <f t="shared" si="27"/>
        <v>0</v>
      </c>
      <c r="AD38" s="2">
        <f t="shared" si="28"/>
        <v>15.68</v>
      </c>
      <c r="AE38" s="2">
        <f t="shared" si="29"/>
        <v>0.95</v>
      </c>
      <c r="AF38" s="2">
        <f t="shared" si="30"/>
        <v>112.74</v>
      </c>
      <c r="AG38" s="2">
        <f t="shared" si="31"/>
        <v>0</v>
      </c>
      <c r="AH38" s="2">
        <f t="shared" si="32"/>
        <v>12.43</v>
      </c>
      <c r="AI38" s="2">
        <f t="shared" si="33"/>
        <v>0.07</v>
      </c>
      <c r="AJ38" s="2">
        <f t="shared" si="34"/>
        <v>0</v>
      </c>
      <c r="AK38" s="2">
        <v>128.42</v>
      </c>
      <c r="AL38" s="2">
        <v>0</v>
      </c>
      <c r="AM38" s="2">
        <v>15.68</v>
      </c>
      <c r="AN38" s="2">
        <v>0.95</v>
      </c>
      <c r="AO38" s="2">
        <v>112.74</v>
      </c>
      <c r="AP38" s="2">
        <v>0</v>
      </c>
      <c r="AQ38" s="2">
        <v>12.43</v>
      </c>
      <c r="AR38" s="2">
        <v>0.07</v>
      </c>
      <c r="AS38" s="2">
        <v>0</v>
      </c>
      <c r="AT38" s="2">
        <v>109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24.88</v>
      </c>
      <c r="BB38" s="2">
        <v>7.26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61</v>
      </c>
      <c r="BK38" s="2"/>
      <c r="BL38" s="2"/>
      <c r="BM38" s="2">
        <v>27001</v>
      </c>
      <c r="BN38" s="2">
        <v>0</v>
      </c>
      <c r="BO38" s="2" t="s">
        <v>58</v>
      </c>
      <c r="BP38" s="2">
        <v>1</v>
      </c>
      <c r="BQ38" s="2">
        <v>2</v>
      </c>
      <c r="BR38" s="2">
        <v>0</v>
      </c>
      <c r="BS38" s="2">
        <v>24.88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142</v>
      </c>
      <c r="CA38" s="2">
        <v>95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5"/>
        <v>9587.56</v>
      </c>
      <c r="CQ38" s="2">
        <f t="shared" si="36"/>
        <v>0</v>
      </c>
      <c r="CR38" s="2">
        <f t="shared" si="37"/>
        <v>113.8368</v>
      </c>
      <c r="CS38" s="2">
        <f t="shared" si="38"/>
        <v>23.636</v>
      </c>
      <c r="CT38" s="2">
        <f t="shared" si="39"/>
        <v>2804.9712</v>
      </c>
      <c r="CU38" s="2">
        <f t="shared" si="40"/>
        <v>0</v>
      </c>
      <c r="CV38" s="2">
        <f t="shared" si="41"/>
        <v>12.43</v>
      </c>
      <c r="CW38" s="2">
        <f t="shared" si="42"/>
        <v>0.07</v>
      </c>
      <c r="CX38" s="2">
        <f t="shared" si="43"/>
        <v>0</v>
      </c>
      <c r="CY38" s="2">
        <f t="shared" si="44"/>
        <v>10127.484299999998</v>
      </c>
      <c r="CZ38" s="2">
        <f t="shared" si="45"/>
        <v>6039.325499999999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60</v>
      </c>
      <c r="DW38" s="2" t="s">
        <v>60</v>
      </c>
      <c r="DX38" s="2">
        <v>1</v>
      </c>
      <c r="DY38" s="2"/>
      <c r="DZ38" s="2"/>
      <c r="EA38" s="2"/>
      <c r="EB38" s="2"/>
      <c r="EC38" s="2"/>
      <c r="ED38" s="2"/>
      <c r="EE38" s="2">
        <v>35908588</v>
      </c>
      <c r="EF38" s="2">
        <v>2</v>
      </c>
      <c r="EG38" s="2" t="s">
        <v>29</v>
      </c>
      <c r="EH38" s="2">
        <v>0</v>
      </c>
      <c r="EI38" s="2" t="s">
        <v>3</v>
      </c>
      <c r="EJ38" s="2">
        <v>1</v>
      </c>
      <c r="EK38" s="2">
        <v>27001</v>
      </c>
      <c r="EL38" s="2" t="s">
        <v>62</v>
      </c>
      <c r="EM38" s="2" t="s">
        <v>63</v>
      </c>
      <c r="EN38" s="2"/>
      <c r="EO38" s="2" t="s">
        <v>3</v>
      </c>
      <c r="EP38" s="2"/>
      <c r="EQ38" s="2">
        <v>0</v>
      </c>
      <c r="ER38" s="2">
        <v>128.42</v>
      </c>
      <c r="ES38" s="2">
        <v>0</v>
      </c>
      <c r="ET38" s="2">
        <v>15.68</v>
      </c>
      <c r="EU38" s="2">
        <v>0.95</v>
      </c>
      <c r="EV38" s="2">
        <v>112.74</v>
      </c>
      <c r="EW38" s="2">
        <v>12.43</v>
      </c>
      <c r="EX38" s="2">
        <v>0.07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6"/>
        <v>0</v>
      </c>
      <c r="FS38" s="2">
        <v>0</v>
      </c>
      <c r="FT38" s="2" t="s">
        <v>32</v>
      </c>
      <c r="FU38" s="2" t="s">
        <v>33</v>
      </c>
      <c r="FV38" s="2" t="s">
        <v>33</v>
      </c>
      <c r="FW38" s="2" t="s">
        <v>34</v>
      </c>
      <c r="FX38" s="2">
        <v>127.8</v>
      </c>
      <c r="FY38" s="2">
        <v>80.75</v>
      </c>
      <c r="FZ38" s="2"/>
      <c r="GA38" s="2" t="s">
        <v>3</v>
      </c>
      <c r="GB38" s="2"/>
      <c r="GC38" s="2"/>
      <c r="GD38" s="2">
        <v>0</v>
      </c>
      <c r="GE38" s="2"/>
      <c r="GF38" s="2">
        <v>1878877624</v>
      </c>
      <c r="GG38" s="2">
        <v>2</v>
      </c>
      <c r="GH38" s="2">
        <v>1</v>
      </c>
      <c r="GI38" s="2">
        <v>2</v>
      </c>
      <c r="GJ38" s="2">
        <v>0</v>
      </c>
      <c r="GK38" s="2">
        <f>ROUND(R38*(R12)/100,2)</f>
        <v>0</v>
      </c>
      <c r="GL38" s="2">
        <f t="shared" si="47"/>
        <v>0</v>
      </c>
      <c r="GM38" s="2">
        <f t="shared" si="48"/>
        <v>25754.370000000003</v>
      </c>
      <c r="GN38" s="2">
        <f t="shared" si="49"/>
        <v>25754.37</v>
      </c>
      <c r="GO38" s="2">
        <f t="shared" si="50"/>
        <v>0</v>
      </c>
      <c r="GP38" s="2">
        <f t="shared" si="51"/>
        <v>0</v>
      </c>
      <c r="GQ38" s="2"/>
      <c r="GR38" s="2"/>
      <c r="GS38" s="2"/>
      <c r="GT38" s="2">
        <v>0</v>
      </c>
      <c r="GU38" s="2">
        <v>1</v>
      </c>
      <c r="GV38" s="2">
        <v>0</v>
      </c>
      <c r="GW38" s="2">
        <v>0</v>
      </c>
      <c r="GX38" s="2">
        <f t="shared" si="52"/>
        <v>0</v>
      </c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06" ht="12.75">
      <c r="A39">
        <v>17</v>
      </c>
      <c r="B39">
        <v>1</v>
      </c>
      <c r="C39">
        <f>ROW(SmtRes!A76)</f>
        <v>76</v>
      </c>
      <c r="D39">
        <f>ROW(EtalonRes!A76)</f>
        <v>76</v>
      </c>
      <c r="E39" t="s">
        <v>57</v>
      </c>
      <c r="F39" t="s">
        <v>58</v>
      </c>
      <c r="G39" t="s">
        <v>59</v>
      </c>
      <c r="H39" t="s">
        <v>60</v>
      </c>
      <c r="I39">
        <v>3.28475</v>
      </c>
      <c r="J39">
        <v>0</v>
      </c>
      <c r="O39">
        <f t="shared" si="15"/>
        <v>9480.58</v>
      </c>
      <c r="P39">
        <f t="shared" si="16"/>
        <v>0</v>
      </c>
      <c r="Q39">
        <f t="shared" si="17"/>
        <v>378.05</v>
      </c>
      <c r="R39">
        <f t="shared" si="18"/>
        <v>76.7</v>
      </c>
      <c r="S39">
        <f t="shared" si="19"/>
        <v>9102.53</v>
      </c>
      <c r="T39">
        <f t="shared" si="20"/>
        <v>0</v>
      </c>
      <c r="U39">
        <f t="shared" si="21"/>
        <v>40.8294425</v>
      </c>
      <c r="V39">
        <f t="shared" si="22"/>
        <v>0.2299325</v>
      </c>
      <c r="W39">
        <f t="shared" si="23"/>
        <v>0</v>
      </c>
      <c r="X39">
        <f t="shared" si="24"/>
        <v>10005.36</v>
      </c>
      <c r="Y39">
        <f t="shared" si="25"/>
        <v>5966.5</v>
      </c>
      <c r="AA39">
        <v>37315863</v>
      </c>
      <c r="AB39">
        <f t="shared" si="26"/>
        <v>128.42</v>
      </c>
      <c r="AC39">
        <f t="shared" si="27"/>
        <v>0</v>
      </c>
      <c r="AD39">
        <f t="shared" si="28"/>
        <v>15.68</v>
      </c>
      <c r="AE39">
        <f t="shared" si="29"/>
        <v>0.95</v>
      </c>
      <c r="AF39">
        <f t="shared" si="30"/>
        <v>112.74</v>
      </c>
      <c r="AG39">
        <f t="shared" si="31"/>
        <v>0</v>
      </c>
      <c r="AH39">
        <f t="shared" si="32"/>
        <v>12.43</v>
      </c>
      <c r="AI39">
        <f t="shared" si="33"/>
        <v>0.07</v>
      </c>
      <c r="AJ39">
        <f t="shared" si="34"/>
        <v>0</v>
      </c>
      <c r="AK39">
        <v>128.42</v>
      </c>
      <c r="AL39">
        <v>0</v>
      </c>
      <c r="AM39">
        <v>15.68</v>
      </c>
      <c r="AN39">
        <v>0.95</v>
      </c>
      <c r="AO39">
        <v>112.74</v>
      </c>
      <c r="AP39">
        <v>0</v>
      </c>
      <c r="AQ39">
        <v>12.43</v>
      </c>
      <c r="AR39">
        <v>0.07</v>
      </c>
      <c r="AS39">
        <v>0</v>
      </c>
      <c r="AT39">
        <v>109</v>
      </c>
      <c r="AU39">
        <v>65</v>
      </c>
      <c r="AV39">
        <v>1</v>
      </c>
      <c r="AW39">
        <v>1</v>
      </c>
      <c r="AZ39">
        <v>1</v>
      </c>
      <c r="BA39">
        <v>24.58</v>
      </c>
      <c r="BB39">
        <v>7.34</v>
      </c>
      <c r="BC39">
        <v>1</v>
      </c>
      <c r="BH39">
        <v>0</v>
      </c>
      <c r="BI39">
        <v>1</v>
      </c>
      <c r="BJ39" t="s">
        <v>61</v>
      </c>
      <c r="BM39">
        <v>27001</v>
      </c>
      <c r="BN39">
        <v>0</v>
      </c>
      <c r="BO39" t="s">
        <v>58</v>
      </c>
      <c r="BP39">
        <v>1</v>
      </c>
      <c r="BQ39">
        <v>2</v>
      </c>
      <c r="BR39">
        <v>0</v>
      </c>
      <c r="BS39">
        <v>24.58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142</v>
      </c>
      <c r="CA39">
        <v>95</v>
      </c>
      <c r="CF39">
        <v>0</v>
      </c>
      <c r="CG39">
        <v>0</v>
      </c>
      <c r="CM39">
        <v>0</v>
      </c>
      <c r="CO39">
        <v>0</v>
      </c>
      <c r="CP39">
        <f t="shared" si="35"/>
        <v>9480.58</v>
      </c>
      <c r="CQ39">
        <f t="shared" si="36"/>
        <v>0</v>
      </c>
      <c r="CR39">
        <f t="shared" si="37"/>
        <v>115.0912</v>
      </c>
      <c r="CS39">
        <f t="shared" si="38"/>
        <v>23.350999999999996</v>
      </c>
      <c r="CT39">
        <f t="shared" si="39"/>
        <v>2771.1492</v>
      </c>
      <c r="CU39">
        <f t="shared" si="40"/>
        <v>0</v>
      </c>
      <c r="CV39">
        <f t="shared" si="41"/>
        <v>12.43</v>
      </c>
      <c r="CW39">
        <f t="shared" si="42"/>
        <v>0.07</v>
      </c>
      <c r="CX39">
        <f t="shared" si="43"/>
        <v>0</v>
      </c>
      <c r="CY39">
        <f t="shared" si="44"/>
        <v>10005.360700000001</v>
      </c>
      <c r="CZ39">
        <f t="shared" si="45"/>
        <v>5966.499500000001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60</v>
      </c>
      <c r="DW39" t="s">
        <v>60</v>
      </c>
      <c r="DX39">
        <v>1</v>
      </c>
      <c r="EE39">
        <v>35908588</v>
      </c>
      <c r="EF39">
        <v>2</v>
      </c>
      <c r="EG39" t="s">
        <v>29</v>
      </c>
      <c r="EH39">
        <v>0</v>
      </c>
      <c r="EJ39">
        <v>1</v>
      </c>
      <c r="EK39">
        <v>27001</v>
      </c>
      <c r="EL39" t="s">
        <v>62</v>
      </c>
      <c r="EM39" t="s">
        <v>63</v>
      </c>
      <c r="EQ39">
        <v>0</v>
      </c>
      <c r="ER39">
        <v>128.42</v>
      </c>
      <c r="ES39">
        <v>0</v>
      </c>
      <c r="ET39">
        <v>15.68</v>
      </c>
      <c r="EU39">
        <v>0.95</v>
      </c>
      <c r="EV39">
        <v>112.74</v>
      </c>
      <c r="EW39">
        <v>12.43</v>
      </c>
      <c r="EX39">
        <v>0.07</v>
      </c>
      <c r="EY39">
        <v>0</v>
      </c>
      <c r="FQ39">
        <v>0</v>
      </c>
      <c r="FR39">
        <f t="shared" si="46"/>
        <v>0</v>
      </c>
      <c r="FS39">
        <v>0</v>
      </c>
      <c r="FT39" t="s">
        <v>32</v>
      </c>
      <c r="FU39" t="s">
        <v>33</v>
      </c>
      <c r="FV39" t="s">
        <v>33</v>
      </c>
      <c r="FW39" t="s">
        <v>34</v>
      </c>
      <c r="FX39">
        <v>127.8</v>
      </c>
      <c r="FY39">
        <v>80.75</v>
      </c>
      <c r="GD39">
        <v>0</v>
      </c>
      <c r="GF39">
        <v>1878877624</v>
      </c>
      <c r="GG39">
        <v>2</v>
      </c>
      <c r="GH39">
        <v>1</v>
      </c>
      <c r="GI39">
        <v>2</v>
      </c>
      <c r="GJ39">
        <v>0</v>
      </c>
      <c r="GK39">
        <f>ROUND(R39*(S12)/100,2)</f>
        <v>0</v>
      </c>
      <c r="GL39">
        <f t="shared" si="47"/>
        <v>0</v>
      </c>
      <c r="GM39">
        <f t="shared" si="48"/>
        <v>25452.440000000002</v>
      </c>
      <c r="GN39">
        <f t="shared" si="49"/>
        <v>25452.44</v>
      </c>
      <c r="GO39">
        <f t="shared" si="50"/>
        <v>0</v>
      </c>
      <c r="GP39">
        <f t="shared" si="51"/>
        <v>0</v>
      </c>
      <c r="GT39">
        <v>0</v>
      </c>
      <c r="GU39">
        <v>1</v>
      </c>
      <c r="GV39">
        <v>0</v>
      </c>
      <c r="GW39">
        <v>0</v>
      </c>
      <c r="GX39">
        <f t="shared" si="52"/>
        <v>0</v>
      </c>
    </row>
    <row r="40" spans="1:255" ht="12.75">
      <c r="A40" s="2">
        <v>18</v>
      </c>
      <c r="B40" s="2">
        <v>1</v>
      </c>
      <c r="C40" s="2">
        <v>71</v>
      </c>
      <c r="D40" s="2"/>
      <c r="E40" s="2" t="s">
        <v>64</v>
      </c>
      <c r="F40" s="2" t="s">
        <v>65</v>
      </c>
      <c r="G40" s="2" t="s">
        <v>66</v>
      </c>
      <c r="H40" s="2" t="s">
        <v>67</v>
      </c>
      <c r="I40" s="2">
        <f>I38*J40</f>
        <v>6.5533</v>
      </c>
      <c r="J40" s="2">
        <v>1.9950681178171856</v>
      </c>
      <c r="K40" s="2"/>
      <c r="L40" s="2"/>
      <c r="M40" s="2"/>
      <c r="N40" s="2"/>
      <c r="O40" s="2">
        <f t="shared" si="15"/>
        <v>409099.19</v>
      </c>
      <c r="P40" s="2">
        <f t="shared" si="16"/>
        <v>409099.19</v>
      </c>
      <c r="Q40" s="2">
        <f t="shared" si="17"/>
        <v>0</v>
      </c>
      <c r="R40" s="2">
        <f t="shared" si="18"/>
        <v>0</v>
      </c>
      <c r="S40" s="2">
        <f t="shared" si="19"/>
        <v>0</v>
      </c>
      <c r="T40" s="2">
        <f t="shared" si="20"/>
        <v>0</v>
      </c>
      <c r="U40" s="2">
        <f t="shared" si="21"/>
        <v>0</v>
      </c>
      <c r="V40" s="2">
        <f t="shared" si="22"/>
        <v>0</v>
      </c>
      <c r="W40" s="2">
        <f t="shared" si="23"/>
        <v>223.93</v>
      </c>
      <c r="X40" s="2">
        <f t="shared" si="24"/>
        <v>0</v>
      </c>
      <c r="Y40" s="2">
        <f t="shared" si="25"/>
        <v>0</v>
      </c>
      <c r="Z40" s="2"/>
      <c r="AA40" s="2">
        <v>37315861</v>
      </c>
      <c r="AB40" s="2">
        <f t="shared" si="26"/>
        <v>8780.09</v>
      </c>
      <c r="AC40" s="2">
        <f t="shared" si="27"/>
        <v>8780.09</v>
      </c>
      <c r="AD40" s="2">
        <f t="shared" si="28"/>
        <v>0</v>
      </c>
      <c r="AE40" s="2">
        <f t="shared" si="29"/>
        <v>0</v>
      </c>
      <c r="AF40" s="2">
        <f t="shared" si="30"/>
        <v>0</v>
      </c>
      <c r="AG40" s="2">
        <f t="shared" si="31"/>
        <v>0</v>
      </c>
      <c r="AH40" s="2">
        <f t="shared" si="32"/>
        <v>0</v>
      </c>
      <c r="AI40" s="2">
        <f t="shared" si="33"/>
        <v>0</v>
      </c>
      <c r="AJ40" s="2">
        <f t="shared" si="34"/>
        <v>34.17</v>
      </c>
      <c r="AK40" s="2">
        <v>8780.09</v>
      </c>
      <c r="AL40" s="2">
        <v>8780.09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34.17</v>
      </c>
      <c r="AT40" s="2">
        <v>109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7.11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3</v>
      </c>
      <c r="BI40" s="2">
        <v>1</v>
      </c>
      <c r="BJ40" s="2" t="s">
        <v>68</v>
      </c>
      <c r="BK40" s="2"/>
      <c r="BL40" s="2"/>
      <c r="BM40" s="2">
        <v>27001</v>
      </c>
      <c r="BN40" s="2">
        <v>0</v>
      </c>
      <c r="BO40" s="2" t="s">
        <v>65</v>
      </c>
      <c r="BP40" s="2">
        <v>1</v>
      </c>
      <c r="BQ40" s="2">
        <v>2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142</v>
      </c>
      <c r="CA40" s="2">
        <v>95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5"/>
        <v>409099.19</v>
      </c>
      <c r="CQ40" s="2">
        <f t="shared" si="36"/>
        <v>62426.439900000005</v>
      </c>
      <c r="CR40" s="2">
        <f t="shared" si="37"/>
        <v>0</v>
      </c>
      <c r="CS40" s="2">
        <f t="shared" si="38"/>
        <v>0</v>
      </c>
      <c r="CT40" s="2">
        <f t="shared" si="39"/>
        <v>0</v>
      </c>
      <c r="CU40" s="2">
        <f t="shared" si="40"/>
        <v>0</v>
      </c>
      <c r="CV40" s="2">
        <f t="shared" si="41"/>
        <v>0</v>
      </c>
      <c r="CW40" s="2">
        <f t="shared" si="42"/>
        <v>0</v>
      </c>
      <c r="CX40" s="2">
        <f t="shared" si="43"/>
        <v>34.17</v>
      </c>
      <c r="CY40" s="2">
        <f t="shared" si="44"/>
        <v>0</v>
      </c>
      <c r="CZ40" s="2">
        <f t="shared" si="45"/>
        <v>0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67</v>
      </c>
      <c r="DW40" s="2" t="s">
        <v>67</v>
      </c>
      <c r="DX40" s="2">
        <v>1000</v>
      </c>
      <c r="DY40" s="2"/>
      <c r="DZ40" s="2"/>
      <c r="EA40" s="2"/>
      <c r="EB40" s="2"/>
      <c r="EC40" s="2"/>
      <c r="ED40" s="2"/>
      <c r="EE40" s="2">
        <v>35908588</v>
      </c>
      <c r="EF40" s="2">
        <v>2</v>
      </c>
      <c r="EG40" s="2" t="s">
        <v>29</v>
      </c>
      <c r="EH40" s="2">
        <v>0</v>
      </c>
      <c r="EI40" s="2" t="s">
        <v>3</v>
      </c>
      <c r="EJ40" s="2">
        <v>1</v>
      </c>
      <c r="EK40" s="2">
        <v>27001</v>
      </c>
      <c r="EL40" s="2" t="s">
        <v>62</v>
      </c>
      <c r="EM40" s="2" t="s">
        <v>63</v>
      </c>
      <c r="EN40" s="2"/>
      <c r="EO40" s="2" t="s">
        <v>3</v>
      </c>
      <c r="EP40" s="2"/>
      <c r="EQ40" s="2">
        <v>0</v>
      </c>
      <c r="ER40" s="2">
        <v>8780.09</v>
      </c>
      <c r="ES40" s="2">
        <v>8780.09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6"/>
        <v>0</v>
      </c>
      <c r="FS40" s="2">
        <v>0</v>
      </c>
      <c r="FT40" s="2" t="s">
        <v>32</v>
      </c>
      <c r="FU40" s="2" t="s">
        <v>33</v>
      </c>
      <c r="FV40" s="2" t="s">
        <v>33</v>
      </c>
      <c r="FW40" s="2" t="s">
        <v>34</v>
      </c>
      <c r="FX40" s="2">
        <v>127.8</v>
      </c>
      <c r="FY40" s="2">
        <v>80.75</v>
      </c>
      <c r="FZ40" s="2"/>
      <c r="GA40" s="2" t="s">
        <v>3</v>
      </c>
      <c r="GB40" s="2"/>
      <c r="GC40" s="2"/>
      <c r="GD40" s="2">
        <v>0</v>
      </c>
      <c r="GE40" s="2"/>
      <c r="GF40" s="2">
        <v>368500752</v>
      </c>
      <c r="GG40" s="2">
        <v>2</v>
      </c>
      <c r="GH40" s="2">
        <v>1</v>
      </c>
      <c r="GI40" s="2">
        <v>2</v>
      </c>
      <c r="GJ40" s="2">
        <v>0</v>
      </c>
      <c r="GK40" s="2">
        <f>ROUND(R40*(R12)/100,2)</f>
        <v>0</v>
      </c>
      <c r="GL40" s="2">
        <f t="shared" si="47"/>
        <v>0</v>
      </c>
      <c r="GM40" s="2">
        <f t="shared" si="48"/>
        <v>409099.19</v>
      </c>
      <c r="GN40" s="2">
        <f t="shared" si="49"/>
        <v>409099.19</v>
      </c>
      <c r="GO40" s="2">
        <f t="shared" si="50"/>
        <v>0</v>
      </c>
      <c r="GP40" s="2">
        <f t="shared" si="51"/>
        <v>0</v>
      </c>
      <c r="GQ40" s="2"/>
      <c r="GR40" s="2"/>
      <c r="GS40" s="2"/>
      <c r="GT40" s="2">
        <v>0</v>
      </c>
      <c r="GU40" s="2">
        <v>1</v>
      </c>
      <c r="GV40" s="2">
        <v>0</v>
      </c>
      <c r="GW40" s="2">
        <v>0</v>
      </c>
      <c r="GX40" s="2">
        <f t="shared" si="52"/>
        <v>0</v>
      </c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06" ht="12.75">
      <c r="A41">
        <v>18</v>
      </c>
      <c r="B41">
        <v>1</v>
      </c>
      <c r="C41">
        <v>76</v>
      </c>
      <c r="E41" t="s">
        <v>64</v>
      </c>
      <c r="F41" t="s">
        <v>65</v>
      </c>
      <c r="G41" t="s">
        <v>66</v>
      </c>
      <c r="H41" t="s">
        <v>67</v>
      </c>
      <c r="I41">
        <f>I39*J41</f>
        <v>6.5533</v>
      </c>
      <c r="J41">
        <v>1.9950681178171856</v>
      </c>
      <c r="O41">
        <f t="shared" si="15"/>
        <v>408523.8</v>
      </c>
      <c r="P41">
        <f t="shared" si="16"/>
        <v>408523.8</v>
      </c>
      <c r="Q41">
        <f t="shared" si="17"/>
        <v>0</v>
      </c>
      <c r="R41">
        <f t="shared" si="18"/>
        <v>0</v>
      </c>
      <c r="S41">
        <f t="shared" si="19"/>
        <v>0</v>
      </c>
      <c r="T41">
        <f t="shared" si="20"/>
        <v>0</v>
      </c>
      <c r="U41">
        <f t="shared" si="21"/>
        <v>0</v>
      </c>
      <c r="V41">
        <f t="shared" si="22"/>
        <v>0</v>
      </c>
      <c r="W41">
        <f t="shared" si="23"/>
        <v>223.93</v>
      </c>
      <c r="X41">
        <f t="shared" si="24"/>
        <v>0</v>
      </c>
      <c r="Y41">
        <f t="shared" si="25"/>
        <v>0</v>
      </c>
      <c r="AA41">
        <v>37315863</v>
      </c>
      <c r="AB41">
        <f t="shared" si="26"/>
        <v>8780.09</v>
      </c>
      <c r="AC41">
        <f t="shared" si="27"/>
        <v>8780.09</v>
      </c>
      <c r="AD41">
        <f t="shared" si="28"/>
        <v>0</v>
      </c>
      <c r="AE41">
        <f t="shared" si="29"/>
        <v>0</v>
      </c>
      <c r="AF41">
        <f t="shared" si="30"/>
        <v>0</v>
      </c>
      <c r="AG41">
        <f t="shared" si="31"/>
        <v>0</v>
      </c>
      <c r="AH41">
        <f t="shared" si="32"/>
        <v>0</v>
      </c>
      <c r="AI41">
        <f t="shared" si="33"/>
        <v>0</v>
      </c>
      <c r="AJ41">
        <f t="shared" si="34"/>
        <v>34.17</v>
      </c>
      <c r="AK41">
        <v>8780.09</v>
      </c>
      <c r="AL41">
        <v>8780.09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34.17</v>
      </c>
      <c r="AT41">
        <v>109</v>
      </c>
      <c r="AU41">
        <v>65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7.1</v>
      </c>
      <c r="BH41">
        <v>3</v>
      </c>
      <c r="BI41">
        <v>1</v>
      </c>
      <c r="BJ41" t="s">
        <v>68</v>
      </c>
      <c r="BM41">
        <v>27001</v>
      </c>
      <c r="BN41">
        <v>0</v>
      </c>
      <c r="BO41" t="s">
        <v>65</v>
      </c>
      <c r="BP41">
        <v>1</v>
      </c>
      <c r="BQ41">
        <v>2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142</v>
      </c>
      <c r="CA41">
        <v>95</v>
      </c>
      <c r="CF41">
        <v>0</v>
      </c>
      <c r="CG41">
        <v>0</v>
      </c>
      <c r="CM41">
        <v>0</v>
      </c>
      <c r="CO41">
        <v>0</v>
      </c>
      <c r="CP41">
        <f t="shared" si="35"/>
        <v>408523.8</v>
      </c>
      <c r="CQ41">
        <f t="shared" si="36"/>
        <v>62338.638999999996</v>
      </c>
      <c r="CR41">
        <f t="shared" si="37"/>
        <v>0</v>
      </c>
      <c r="CS41">
        <f t="shared" si="38"/>
        <v>0</v>
      </c>
      <c r="CT41">
        <f t="shared" si="39"/>
        <v>0</v>
      </c>
      <c r="CU41">
        <f t="shared" si="40"/>
        <v>0</v>
      </c>
      <c r="CV41">
        <f t="shared" si="41"/>
        <v>0</v>
      </c>
      <c r="CW41">
        <f t="shared" si="42"/>
        <v>0</v>
      </c>
      <c r="CX41">
        <f t="shared" si="43"/>
        <v>34.17</v>
      </c>
      <c r="CY41">
        <f t="shared" si="44"/>
        <v>0</v>
      </c>
      <c r="CZ41">
        <f t="shared" si="45"/>
        <v>0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67</v>
      </c>
      <c r="DW41" t="s">
        <v>67</v>
      </c>
      <c r="DX41">
        <v>1000</v>
      </c>
      <c r="EE41">
        <v>35908588</v>
      </c>
      <c r="EF41">
        <v>2</v>
      </c>
      <c r="EG41" t="s">
        <v>29</v>
      </c>
      <c r="EH41">
        <v>0</v>
      </c>
      <c r="EJ41">
        <v>1</v>
      </c>
      <c r="EK41">
        <v>27001</v>
      </c>
      <c r="EL41" t="s">
        <v>62</v>
      </c>
      <c r="EM41" t="s">
        <v>63</v>
      </c>
      <c r="EQ41">
        <v>0</v>
      </c>
      <c r="ER41">
        <v>8780.09</v>
      </c>
      <c r="ES41">
        <v>8780.09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6"/>
        <v>0</v>
      </c>
      <c r="FS41">
        <v>0</v>
      </c>
      <c r="FT41" t="s">
        <v>32</v>
      </c>
      <c r="FU41" t="s">
        <v>33</v>
      </c>
      <c r="FV41" t="s">
        <v>33</v>
      </c>
      <c r="FW41" t="s">
        <v>34</v>
      </c>
      <c r="FX41">
        <v>127.8</v>
      </c>
      <c r="FY41">
        <v>80.75</v>
      </c>
      <c r="GD41">
        <v>0</v>
      </c>
      <c r="GF41">
        <v>368500752</v>
      </c>
      <c r="GG41">
        <v>2</v>
      </c>
      <c r="GH41">
        <v>1</v>
      </c>
      <c r="GI41">
        <v>2</v>
      </c>
      <c r="GJ41">
        <v>0</v>
      </c>
      <c r="GK41">
        <f>ROUND(R41*(S12)/100,2)</f>
        <v>0</v>
      </c>
      <c r="GL41">
        <f t="shared" si="47"/>
        <v>0</v>
      </c>
      <c r="GM41">
        <f t="shared" si="48"/>
        <v>408523.8</v>
      </c>
      <c r="GN41">
        <f t="shared" si="49"/>
        <v>408523.8</v>
      </c>
      <c r="GO41">
        <f t="shared" si="50"/>
        <v>0</v>
      </c>
      <c r="GP41">
        <f t="shared" si="51"/>
        <v>0</v>
      </c>
      <c r="GT41">
        <v>0</v>
      </c>
      <c r="GU41">
        <v>1</v>
      </c>
      <c r="GV41">
        <v>0</v>
      </c>
      <c r="GW41">
        <v>0</v>
      </c>
      <c r="GX41">
        <f t="shared" si="52"/>
        <v>0</v>
      </c>
    </row>
    <row r="42" spans="1:255" ht="12.75">
      <c r="A42" s="2">
        <v>17</v>
      </c>
      <c r="B42" s="2">
        <v>1</v>
      </c>
      <c r="C42" s="2">
        <f>ROW(SmtRes!A84)</f>
        <v>84</v>
      </c>
      <c r="D42" s="2">
        <f>ROW(EtalonRes!A84)</f>
        <v>84</v>
      </c>
      <c r="E42" s="2" t="s">
        <v>69</v>
      </c>
      <c r="F42" s="2" t="s">
        <v>36</v>
      </c>
      <c r="G42" s="2" t="s">
        <v>70</v>
      </c>
      <c r="H42" s="2" t="s">
        <v>38</v>
      </c>
      <c r="I42" s="2">
        <v>32.8475</v>
      </c>
      <c r="J42" s="2">
        <v>0</v>
      </c>
      <c r="K42" s="2"/>
      <c r="L42" s="2"/>
      <c r="M42" s="2"/>
      <c r="N42" s="2"/>
      <c r="O42" s="2">
        <f t="shared" si="15"/>
        <v>397236.24</v>
      </c>
      <c r="P42" s="2">
        <f t="shared" si="16"/>
        <v>164242.09</v>
      </c>
      <c r="Q42" s="2">
        <f t="shared" si="17"/>
        <v>40794.28</v>
      </c>
      <c r="R42" s="2">
        <f t="shared" si="18"/>
        <v>17864.99</v>
      </c>
      <c r="S42" s="2">
        <f t="shared" si="19"/>
        <v>192199.87</v>
      </c>
      <c r="T42" s="2">
        <f t="shared" si="20"/>
        <v>0</v>
      </c>
      <c r="U42" s="2">
        <f t="shared" si="21"/>
        <v>894.1089499999998</v>
      </c>
      <c r="V42" s="2">
        <f t="shared" si="22"/>
        <v>63.724149999999995</v>
      </c>
      <c r="W42" s="2">
        <f t="shared" si="23"/>
        <v>0</v>
      </c>
      <c r="X42" s="2">
        <f t="shared" si="24"/>
        <v>193259.67</v>
      </c>
      <c r="Y42" s="2">
        <f t="shared" si="25"/>
        <v>92428.54</v>
      </c>
      <c r="Z42" s="2"/>
      <c r="AA42" s="2">
        <v>37315861</v>
      </c>
      <c r="AB42" s="2">
        <f t="shared" si="26"/>
        <v>1257.63</v>
      </c>
      <c r="AC42" s="2">
        <f t="shared" si="27"/>
        <v>831.97</v>
      </c>
      <c r="AD42" s="2">
        <f t="shared" si="28"/>
        <v>190.48</v>
      </c>
      <c r="AE42" s="2">
        <f t="shared" si="29"/>
        <v>21.86</v>
      </c>
      <c r="AF42" s="2">
        <f t="shared" si="30"/>
        <v>235.18</v>
      </c>
      <c r="AG42" s="2">
        <f t="shared" si="31"/>
        <v>0</v>
      </c>
      <c r="AH42" s="2">
        <f t="shared" si="32"/>
        <v>27.22</v>
      </c>
      <c r="AI42" s="2">
        <f t="shared" si="33"/>
        <v>1.94</v>
      </c>
      <c r="AJ42" s="2">
        <f t="shared" si="34"/>
        <v>0</v>
      </c>
      <c r="AK42" s="2">
        <v>1257.63</v>
      </c>
      <c r="AL42" s="2">
        <v>831.97</v>
      </c>
      <c r="AM42" s="2">
        <v>190.48</v>
      </c>
      <c r="AN42" s="2">
        <v>21.86</v>
      </c>
      <c r="AO42" s="2">
        <v>235.18</v>
      </c>
      <c r="AP42" s="2">
        <v>0</v>
      </c>
      <c r="AQ42" s="2">
        <v>27.22</v>
      </c>
      <c r="AR42" s="2">
        <v>1.94</v>
      </c>
      <c r="AS42" s="2">
        <v>0</v>
      </c>
      <c r="AT42" s="2">
        <v>92</v>
      </c>
      <c r="AU42" s="2">
        <v>44</v>
      </c>
      <c r="AV42" s="2">
        <v>1</v>
      </c>
      <c r="AW42" s="2">
        <v>1</v>
      </c>
      <c r="AX42" s="2"/>
      <c r="AY42" s="2"/>
      <c r="AZ42" s="2">
        <v>1</v>
      </c>
      <c r="BA42" s="2">
        <v>24.88</v>
      </c>
      <c r="BB42" s="2">
        <v>6.52</v>
      </c>
      <c r="BC42" s="2">
        <v>6.01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39</v>
      </c>
      <c r="BK42" s="2"/>
      <c r="BL42" s="2"/>
      <c r="BM42" s="2">
        <v>12001</v>
      </c>
      <c r="BN42" s="2">
        <v>0</v>
      </c>
      <c r="BO42" s="2" t="s">
        <v>36</v>
      </c>
      <c r="BP42" s="2">
        <v>1</v>
      </c>
      <c r="BQ42" s="2">
        <v>2</v>
      </c>
      <c r="BR42" s="2">
        <v>0</v>
      </c>
      <c r="BS42" s="2">
        <v>24.88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120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5"/>
        <v>397236.24</v>
      </c>
      <c r="CQ42" s="2">
        <f t="shared" si="36"/>
        <v>5000.1397</v>
      </c>
      <c r="CR42" s="2">
        <f t="shared" si="37"/>
        <v>1241.9296</v>
      </c>
      <c r="CS42" s="2">
        <f t="shared" si="38"/>
        <v>543.8768</v>
      </c>
      <c r="CT42" s="2">
        <f t="shared" si="39"/>
        <v>5851.2784</v>
      </c>
      <c r="CU42" s="2">
        <f t="shared" si="40"/>
        <v>0</v>
      </c>
      <c r="CV42" s="2">
        <f t="shared" si="41"/>
        <v>27.22</v>
      </c>
      <c r="CW42" s="2">
        <f t="shared" si="42"/>
        <v>1.94</v>
      </c>
      <c r="CX42" s="2">
        <f t="shared" si="43"/>
        <v>0</v>
      </c>
      <c r="CY42" s="2">
        <f t="shared" si="44"/>
        <v>193259.67119999998</v>
      </c>
      <c r="CZ42" s="2">
        <f t="shared" si="45"/>
        <v>92428.5384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38</v>
      </c>
      <c r="DW42" s="2" t="s">
        <v>38</v>
      </c>
      <c r="DX42" s="2">
        <v>1</v>
      </c>
      <c r="DY42" s="2"/>
      <c r="DZ42" s="2"/>
      <c r="EA42" s="2"/>
      <c r="EB42" s="2"/>
      <c r="EC42" s="2"/>
      <c r="ED42" s="2"/>
      <c r="EE42" s="2">
        <v>35908549</v>
      </c>
      <c r="EF42" s="2">
        <v>2</v>
      </c>
      <c r="EG42" s="2" t="s">
        <v>29</v>
      </c>
      <c r="EH42" s="2">
        <v>0</v>
      </c>
      <c r="EI42" s="2" t="s">
        <v>3</v>
      </c>
      <c r="EJ42" s="2">
        <v>1</v>
      </c>
      <c r="EK42" s="2">
        <v>12001</v>
      </c>
      <c r="EL42" s="2" t="s">
        <v>40</v>
      </c>
      <c r="EM42" s="2" t="s">
        <v>41</v>
      </c>
      <c r="EN42" s="2"/>
      <c r="EO42" s="2" t="s">
        <v>3</v>
      </c>
      <c r="EP42" s="2"/>
      <c r="EQ42" s="2">
        <v>0</v>
      </c>
      <c r="ER42" s="2">
        <v>1257.63</v>
      </c>
      <c r="ES42" s="2">
        <v>831.97</v>
      </c>
      <c r="ET42" s="2">
        <v>190.48</v>
      </c>
      <c r="EU42" s="2">
        <v>21.86</v>
      </c>
      <c r="EV42" s="2">
        <v>235.18</v>
      </c>
      <c r="EW42" s="2">
        <v>27.22</v>
      </c>
      <c r="EX42" s="2">
        <v>1.94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6"/>
        <v>0</v>
      </c>
      <c r="FS42" s="2">
        <v>0</v>
      </c>
      <c r="FT42" s="2" t="s">
        <v>32</v>
      </c>
      <c r="FU42" s="2" t="s">
        <v>33</v>
      </c>
      <c r="FV42" s="2" t="s">
        <v>33</v>
      </c>
      <c r="FW42" s="2" t="s">
        <v>34</v>
      </c>
      <c r="FX42" s="2">
        <v>108</v>
      </c>
      <c r="FY42" s="2">
        <v>55.25</v>
      </c>
      <c r="FZ42" s="2"/>
      <c r="GA42" s="2" t="s">
        <v>3</v>
      </c>
      <c r="GB42" s="2"/>
      <c r="GC42" s="2"/>
      <c r="GD42" s="2">
        <v>0</v>
      </c>
      <c r="GE42" s="2"/>
      <c r="GF42" s="2">
        <v>2123697505</v>
      </c>
      <c r="GG42" s="2">
        <v>2</v>
      </c>
      <c r="GH42" s="2">
        <v>1</v>
      </c>
      <c r="GI42" s="2">
        <v>2</v>
      </c>
      <c r="GJ42" s="2">
        <v>0</v>
      </c>
      <c r="GK42" s="2">
        <f>ROUND(R42*(R12)/100,2)</f>
        <v>0</v>
      </c>
      <c r="GL42" s="2">
        <f t="shared" si="47"/>
        <v>0</v>
      </c>
      <c r="GM42" s="2">
        <f t="shared" si="48"/>
        <v>682924.4500000001</v>
      </c>
      <c r="GN42" s="2">
        <f t="shared" si="49"/>
        <v>682924.45</v>
      </c>
      <c r="GO42" s="2">
        <f t="shared" si="50"/>
        <v>0</v>
      </c>
      <c r="GP42" s="2">
        <f t="shared" si="51"/>
        <v>0</v>
      </c>
      <c r="GQ42" s="2"/>
      <c r="GR42" s="2"/>
      <c r="GS42" s="2"/>
      <c r="GT42" s="2">
        <v>0</v>
      </c>
      <c r="GU42" s="2">
        <v>1</v>
      </c>
      <c r="GV42" s="2">
        <v>0</v>
      </c>
      <c r="GW42" s="2">
        <v>0</v>
      </c>
      <c r="GX42" s="2">
        <f t="shared" si="52"/>
        <v>0</v>
      </c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06" ht="12.75">
      <c r="A43">
        <v>17</v>
      </c>
      <c r="B43">
        <v>1</v>
      </c>
      <c r="C43">
        <f>ROW(SmtRes!A92)</f>
        <v>92</v>
      </c>
      <c r="D43">
        <f>ROW(EtalonRes!A92)</f>
        <v>92</v>
      </c>
      <c r="E43" t="s">
        <v>69</v>
      </c>
      <c r="F43" t="s">
        <v>36</v>
      </c>
      <c r="G43" t="s">
        <v>70</v>
      </c>
      <c r="H43" t="s">
        <v>38</v>
      </c>
      <c r="I43">
        <v>32.8475</v>
      </c>
      <c r="J43">
        <v>0</v>
      </c>
      <c r="O43">
        <f t="shared" si="15"/>
        <v>391326.49</v>
      </c>
      <c r="P43">
        <f t="shared" si="16"/>
        <v>160962.71</v>
      </c>
      <c r="Q43">
        <f t="shared" si="17"/>
        <v>40481.44</v>
      </c>
      <c r="R43">
        <f t="shared" si="18"/>
        <v>17649.58</v>
      </c>
      <c r="S43">
        <f t="shared" si="19"/>
        <v>189882.34</v>
      </c>
      <c r="T43">
        <f t="shared" si="20"/>
        <v>0</v>
      </c>
      <c r="U43">
        <f t="shared" si="21"/>
        <v>894.1089499999998</v>
      </c>
      <c r="V43">
        <f t="shared" si="22"/>
        <v>63.724149999999995</v>
      </c>
      <c r="W43">
        <f t="shared" si="23"/>
        <v>0</v>
      </c>
      <c r="X43">
        <f t="shared" si="24"/>
        <v>190929.37</v>
      </c>
      <c r="Y43">
        <f t="shared" si="25"/>
        <v>91314.04</v>
      </c>
      <c r="AA43">
        <v>37315863</v>
      </c>
      <c r="AB43">
        <f t="shared" si="26"/>
        <v>1257.63</v>
      </c>
      <c r="AC43">
        <f t="shared" si="27"/>
        <v>831.97</v>
      </c>
      <c r="AD43">
        <f t="shared" si="28"/>
        <v>190.48</v>
      </c>
      <c r="AE43">
        <f t="shared" si="29"/>
        <v>21.86</v>
      </c>
      <c r="AF43">
        <f t="shared" si="30"/>
        <v>235.18</v>
      </c>
      <c r="AG43">
        <f t="shared" si="31"/>
        <v>0</v>
      </c>
      <c r="AH43">
        <f t="shared" si="32"/>
        <v>27.22</v>
      </c>
      <c r="AI43">
        <f t="shared" si="33"/>
        <v>1.94</v>
      </c>
      <c r="AJ43">
        <f t="shared" si="34"/>
        <v>0</v>
      </c>
      <c r="AK43">
        <v>1257.63</v>
      </c>
      <c r="AL43">
        <v>831.97</v>
      </c>
      <c r="AM43">
        <v>190.48</v>
      </c>
      <c r="AN43">
        <v>21.86</v>
      </c>
      <c r="AO43">
        <v>235.18</v>
      </c>
      <c r="AP43">
        <v>0</v>
      </c>
      <c r="AQ43">
        <v>27.22</v>
      </c>
      <c r="AR43">
        <v>1.94</v>
      </c>
      <c r="AS43">
        <v>0</v>
      </c>
      <c r="AT43">
        <v>92</v>
      </c>
      <c r="AU43">
        <v>44</v>
      </c>
      <c r="AV43">
        <v>1</v>
      </c>
      <c r="AW43">
        <v>1</v>
      </c>
      <c r="AZ43">
        <v>1</v>
      </c>
      <c r="BA43">
        <v>24.58</v>
      </c>
      <c r="BB43">
        <v>6.47</v>
      </c>
      <c r="BC43">
        <v>5.89</v>
      </c>
      <c r="BH43">
        <v>0</v>
      </c>
      <c r="BI43">
        <v>1</v>
      </c>
      <c r="BJ43" t="s">
        <v>39</v>
      </c>
      <c r="BM43">
        <v>12001</v>
      </c>
      <c r="BN43">
        <v>0</v>
      </c>
      <c r="BO43" t="s">
        <v>36</v>
      </c>
      <c r="BP43">
        <v>1</v>
      </c>
      <c r="BQ43">
        <v>2</v>
      </c>
      <c r="BR43">
        <v>0</v>
      </c>
      <c r="BS43">
        <v>24.58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120</v>
      </c>
      <c r="CA43">
        <v>65</v>
      </c>
      <c r="CF43">
        <v>0</v>
      </c>
      <c r="CG43">
        <v>0</v>
      </c>
      <c r="CM43">
        <v>0</v>
      </c>
      <c r="CO43">
        <v>0</v>
      </c>
      <c r="CP43">
        <f t="shared" si="35"/>
        <v>391326.49</v>
      </c>
      <c r="CQ43">
        <f t="shared" si="36"/>
        <v>4900.3033</v>
      </c>
      <c r="CR43">
        <f t="shared" si="37"/>
        <v>1232.4055999999998</v>
      </c>
      <c r="CS43">
        <f t="shared" si="38"/>
        <v>537.3187999999999</v>
      </c>
      <c r="CT43">
        <f t="shared" si="39"/>
        <v>5780.7244</v>
      </c>
      <c r="CU43">
        <f t="shared" si="40"/>
        <v>0</v>
      </c>
      <c r="CV43">
        <f t="shared" si="41"/>
        <v>27.22</v>
      </c>
      <c r="CW43">
        <f t="shared" si="42"/>
        <v>1.94</v>
      </c>
      <c r="CX43">
        <f t="shared" si="43"/>
        <v>0</v>
      </c>
      <c r="CY43">
        <f t="shared" si="44"/>
        <v>190929.36639999997</v>
      </c>
      <c r="CZ43">
        <f t="shared" si="45"/>
        <v>91314.04479999999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38</v>
      </c>
      <c r="DW43" t="s">
        <v>38</v>
      </c>
      <c r="DX43">
        <v>1</v>
      </c>
      <c r="EE43">
        <v>35908549</v>
      </c>
      <c r="EF43">
        <v>2</v>
      </c>
      <c r="EG43" t="s">
        <v>29</v>
      </c>
      <c r="EH43">
        <v>0</v>
      </c>
      <c r="EJ43">
        <v>1</v>
      </c>
      <c r="EK43">
        <v>12001</v>
      </c>
      <c r="EL43" t="s">
        <v>40</v>
      </c>
      <c r="EM43" t="s">
        <v>41</v>
      </c>
      <c r="EQ43">
        <v>0</v>
      </c>
      <c r="ER43">
        <v>1257.63</v>
      </c>
      <c r="ES43">
        <v>831.97</v>
      </c>
      <c r="ET43">
        <v>190.48</v>
      </c>
      <c r="EU43">
        <v>21.86</v>
      </c>
      <c r="EV43">
        <v>235.18</v>
      </c>
      <c r="EW43">
        <v>27.22</v>
      </c>
      <c r="EX43">
        <v>1.94</v>
      </c>
      <c r="EY43">
        <v>0</v>
      </c>
      <c r="FQ43">
        <v>0</v>
      </c>
      <c r="FR43">
        <f t="shared" si="46"/>
        <v>0</v>
      </c>
      <c r="FS43">
        <v>0</v>
      </c>
      <c r="FT43" t="s">
        <v>32</v>
      </c>
      <c r="FU43" t="s">
        <v>33</v>
      </c>
      <c r="FV43" t="s">
        <v>33</v>
      </c>
      <c r="FW43" t="s">
        <v>34</v>
      </c>
      <c r="FX43">
        <v>108</v>
      </c>
      <c r="FY43">
        <v>55.25</v>
      </c>
      <c r="GD43">
        <v>0</v>
      </c>
      <c r="GF43">
        <v>2123697505</v>
      </c>
      <c r="GG43">
        <v>2</v>
      </c>
      <c r="GH43">
        <v>1</v>
      </c>
      <c r="GI43">
        <v>2</v>
      </c>
      <c r="GJ43">
        <v>0</v>
      </c>
      <c r="GK43">
        <f>ROUND(R43*(S12)/100,2)</f>
        <v>0</v>
      </c>
      <c r="GL43">
        <f t="shared" si="47"/>
        <v>0</v>
      </c>
      <c r="GM43">
        <f t="shared" si="48"/>
        <v>673569.9</v>
      </c>
      <c r="GN43">
        <f t="shared" si="49"/>
        <v>673569.9</v>
      </c>
      <c r="GO43">
        <f t="shared" si="50"/>
        <v>0</v>
      </c>
      <c r="GP43">
        <f t="shared" si="51"/>
        <v>0</v>
      </c>
      <c r="GT43">
        <v>0</v>
      </c>
      <c r="GU43">
        <v>1</v>
      </c>
      <c r="GV43">
        <v>0</v>
      </c>
      <c r="GW43">
        <v>0</v>
      </c>
      <c r="GX43">
        <f t="shared" si="52"/>
        <v>0</v>
      </c>
    </row>
    <row r="44" spans="1:255" ht="12.75">
      <c r="A44" s="2">
        <v>17</v>
      </c>
      <c r="B44" s="2">
        <v>1</v>
      </c>
      <c r="C44" s="2">
        <f>ROW(SmtRes!A101)</f>
        <v>101</v>
      </c>
      <c r="D44" s="2">
        <f>ROW(EtalonRes!A101)</f>
        <v>101</v>
      </c>
      <c r="E44" s="2" t="s">
        <v>71</v>
      </c>
      <c r="F44" s="2" t="s">
        <v>72</v>
      </c>
      <c r="G44" s="2" t="s">
        <v>73</v>
      </c>
      <c r="H44" s="2" t="s">
        <v>45</v>
      </c>
      <c r="I44" s="2">
        <v>36.4114</v>
      </c>
      <c r="J44" s="2">
        <v>0</v>
      </c>
      <c r="K44" s="2"/>
      <c r="L44" s="2"/>
      <c r="M44" s="2"/>
      <c r="N44" s="2"/>
      <c r="O44" s="2">
        <f t="shared" si="15"/>
        <v>1627789.74</v>
      </c>
      <c r="P44" s="2">
        <f t="shared" si="16"/>
        <v>1497446.86</v>
      </c>
      <c r="Q44" s="2">
        <f t="shared" si="17"/>
        <v>8062.39</v>
      </c>
      <c r="R44" s="2">
        <f t="shared" si="18"/>
        <v>2445.97</v>
      </c>
      <c r="S44" s="2">
        <f t="shared" si="19"/>
        <v>122280.49</v>
      </c>
      <c r="T44" s="2">
        <f t="shared" si="20"/>
        <v>0</v>
      </c>
      <c r="U44" s="2">
        <f t="shared" si="21"/>
        <v>522.867704</v>
      </c>
      <c r="V44" s="2">
        <f t="shared" si="22"/>
        <v>7.28228</v>
      </c>
      <c r="W44" s="2">
        <f t="shared" si="23"/>
        <v>0</v>
      </c>
      <c r="X44" s="2">
        <f t="shared" si="24"/>
        <v>114748.34</v>
      </c>
      <c r="Y44" s="2">
        <f t="shared" si="25"/>
        <v>54879.64</v>
      </c>
      <c r="Z44" s="2"/>
      <c r="AA44" s="2">
        <v>37315861</v>
      </c>
      <c r="AB44" s="2">
        <f t="shared" si="26"/>
        <v>9969.33</v>
      </c>
      <c r="AC44" s="2">
        <f t="shared" si="27"/>
        <v>9791.85</v>
      </c>
      <c r="AD44" s="2">
        <f t="shared" si="28"/>
        <v>42.5</v>
      </c>
      <c r="AE44" s="2">
        <f t="shared" si="29"/>
        <v>2.7</v>
      </c>
      <c r="AF44" s="2">
        <f t="shared" si="30"/>
        <v>134.98</v>
      </c>
      <c r="AG44" s="2">
        <f t="shared" si="31"/>
        <v>0</v>
      </c>
      <c r="AH44" s="2">
        <f t="shared" si="32"/>
        <v>14.36</v>
      </c>
      <c r="AI44" s="2">
        <f t="shared" si="33"/>
        <v>0.2</v>
      </c>
      <c r="AJ44" s="2">
        <f t="shared" si="34"/>
        <v>0</v>
      </c>
      <c r="AK44" s="2">
        <v>9969.33</v>
      </c>
      <c r="AL44" s="2">
        <v>9791.85</v>
      </c>
      <c r="AM44" s="2">
        <v>42.5</v>
      </c>
      <c r="AN44" s="2">
        <v>2.7</v>
      </c>
      <c r="AO44" s="2">
        <v>134.98</v>
      </c>
      <c r="AP44" s="2">
        <v>0</v>
      </c>
      <c r="AQ44" s="2">
        <v>14.36</v>
      </c>
      <c r="AR44" s="2">
        <v>0.2</v>
      </c>
      <c r="AS44" s="2">
        <v>0</v>
      </c>
      <c r="AT44" s="2">
        <v>92</v>
      </c>
      <c r="AU44" s="2">
        <v>44</v>
      </c>
      <c r="AV44" s="2">
        <v>1</v>
      </c>
      <c r="AW44" s="2">
        <v>1</v>
      </c>
      <c r="AX44" s="2"/>
      <c r="AY44" s="2"/>
      <c r="AZ44" s="2">
        <v>1</v>
      </c>
      <c r="BA44" s="2">
        <v>24.88</v>
      </c>
      <c r="BB44" s="2">
        <v>5.21</v>
      </c>
      <c r="BC44" s="2">
        <v>4.2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74</v>
      </c>
      <c r="BK44" s="2"/>
      <c r="BL44" s="2"/>
      <c r="BM44" s="2">
        <v>12001</v>
      </c>
      <c r="BN44" s="2">
        <v>0</v>
      </c>
      <c r="BO44" s="2" t="s">
        <v>72</v>
      </c>
      <c r="BP44" s="2">
        <v>1</v>
      </c>
      <c r="BQ44" s="2">
        <v>2</v>
      </c>
      <c r="BR44" s="2">
        <v>0</v>
      </c>
      <c r="BS44" s="2">
        <v>24.88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120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5"/>
        <v>1627789.74</v>
      </c>
      <c r="CQ44" s="2">
        <f t="shared" si="36"/>
        <v>41125.770000000004</v>
      </c>
      <c r="CR44" s="2">
        <f t="shared" si="37"/>
        <v>221.425</v>
      </c>
      <c r="CS44" s="2">
        <f t="shared" si="38"/>
        <v>67.176</v>
      </c>
      <c r="CT44" s="2">
        <f t="shared" si="39"/>
        <v>3358.3023999999996</v>
      </c>
      <c r="CU44" s="2">
        <f t="shared" si="40"/>
        <v>0</v>
      </c>
      <c r="CV44" s="2">
        <f t="shared" si="41"/>
        <v>14.36</v>
      </c>
      <c r="CW44" s="2">
        <f t="shared" si="42"/>
        <v>0.2</v>
      </c>
      <c r="CX44" s="2">
        <f t="shared" si="43"/>
        <v>0</v>
      </c>
      <c r="CY44" s="2">
        <f t="shared" si="44"/>
        <v>114748.3432</v>
      </c>
      <c r="CZ44" s="2">
        <f t="shared" si="45"/>
        <v>54879.642400000004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45</v>
      </c>
      <c r="DW44" s="2" t="s">
        <v>45</v>
      </c>
      <c r="DX44" s="2">
        <v>1</v>
      </c>
      <c r="DY44" s="2"/>
      <c r="DZ44" s="2"/>
      <c r="EA44" s="2"/>
      <c r="EB44" s="2"/>
      <c r="EC44" s="2"/>
      <c r="ED44" s="2"/>
      <c r="EE44" s="2">
        <v>35908549</v>
      </c>
      <c r="EF44" s="2">
        <v>2</v>
      </c>
      <c r="EG44" s="2" t="s">
        <v>29</v>
      </c>
      <c r="EH44" s="2">
        <v>0</v>
      </c>
      <c r="EI44" s="2" t="s">
        <v>3</v>
      </c>
      <c r="EJ44" s="2">
        <v>1</v>
      </c>
      <c r="EK44" s="2">
        <v>12001</v>
      </c>
      <c r="EL44" s="2" t="s">
        <v>40</v>
      </c>
      <c r="EM44" s="2" t="s">
        <v>41</v>
      </c>
      <c r="EN44" s="2"/>
      <c r="EO44" s="2" t="s">
        <v>3</v>
      </c>
      <c r="EP44" s="2"/>
      <c r="EQ44" s="2">
        <v>0</v>
      </c>
      <c r="ER44" s="2">
        <v>9969.33</v>
      </c>
      <c r="ES44" s="2">
        <v>9791.85</v>
      </c>
      <c r="ET44" s="2">
        <v>42.5</v>
      </c>
      <c r="EU44" s="2">
        <v>2.7</v>
      </c>
      <c r="EV44" s="2">
        <v>134.98</v>
      </c>
      <c r="EW44" s="2">
        <v>14.36</v>
      </c>
      <c r="EX44" s="2">
        <v>0.2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6"/>
        <v>0</v>
      </c>
      <c r="FS44" s="2">
        <v>0</v>
      </c>
      <c r="FT44" s="2" t="s">
        <v>32</v>
      </c>
      <c r="FU44" s="2" t="s">
        <v>33</v>
      </c>
      <c r="FV44" s="2" t="s">
        <v>33</v>
      </c>
      <c r="FW44" s="2" t="s">
        <v>34</v>
      </c>
      <c r="FX44" s="2">
        <v>108</v>
      </c>
      <c r="FY44" s="2">
        <v>55.25</v>
      </c>
      <c r="FZ44" s="2"/>
      <c r="GA44" s="2" t="s">
        <v>3</v>
      </c>
      <c r="GB44" s="2"/>
      <c r="GC44" s="2"/>
      <c r="GD44" s="2">
        <v>0</v>
      </c>
      <c r="GE44" s="2"/>
      <c r="GF44" s="2">
        <v>-897248044</v>
      </c>
      <c r="GG44" s="2">
        <v>2</v>
      </c>
      <c r="GH44" s="2">
        <v>1</v>
      </c>
      <c r="GI44" s="2">
        <v>2</v>
      </c>
      <c r="GJ44" s="2">
        <v>0</v>
      </c>
      <c r="GK44" s="2">
        <f>ROUND(R44*(R12)/100,2)</f>
        <v>0</v>
      </c>
      <c r="GL44" s="2">
        <f t="shared" si="47"/>
        <v>0</v>
      </c>
      <c r="GM44" s="2">
        <f t="shared" si="48"/>
        <v>1797417.72</v>
      </c>
      <c r="GN44" s="2">
        <f t="shared" si="49"/>
        <v>1797417.72</v>
      </c>
      <c r="GO44" s="2">
        <f t="shared" si="50"/>
        <v>0</v>
      </c>
      <c r="GP44" s="2">
        <f t="shared" si="51"/>
        <v>0</v>
      </c>
      <c r="GQ44" s="2"/>
      <c r="GR44" s="2"/>
      <c r="GS44" s="2"/>
      <c r="GT44" s="2">
        <v>0</v>
      </c>
      <c r="GU44" s="2">
        <v>1</v>
      </c>
      <c r="GV44" s="2">
        <v>0</v>
      </c>
      <c r="GW44" s="2">
        <v>0</v>
      </c>
      <c r="GX44" s="2">
        <f t="shared" si="52"/>
        <v>0</v>
      </c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06" ht="12.75">
      <c r="A45">
        <v>17</v>
      </c>
      <c r="B45">
        <v>1</v>
      </c>
      <c r="C45">
        <f>ROW(SmtRes!A110)</f>
        <v>110</v>
      </c>
      <c r="D45">
        <f>ROW(EtalonRes!A110)</f>
        <v>110</v>
      </c>
      <c r="E45" t="s">
        <v>71</v>
      </c>
      <c r="F45" t="s">
        <v>72</v>
      </c>
      <c r="G45" t="s">
        <v>73</v>
      </c>
      <c r="H45" t="s">
        <v>45</v>
      </c>
      <c r="I45">
        <v>36.4114</v>
      </c>
      <c r="J45">
        <v>0</v>
      </c>
      <c r="O45">
        <f t="shared" si="15"/>
        <v>1579981.24</v>
      </c>
      <c r="P45">
        <f t="shared" si="16"/>
        <v>1451097.32</v>
      </c>
      <c r="Q45">
        <f t="shared" si="17"/>
        <v>8077.87</v>
      </c>
      <c r="R45">
        <f t="shared" si="18"/>
        <v>2416.48</v>
      </c>
      <c r="S45">
        <f t="shared" si="19"/>
        <v>120806.05</v>
      </c>
      <c r="T45">
        <f t="shared" si="20"/>
        <v>0</v>
      </c>
      <c r="U45">
        <f t="shared" si="21"/>
        <v>522.867704</v>
      </c>
      <c r="V45">
        <f t="shared" si="22"/>
        <v>7.28228</v>
      </c>
      <c r="W45">
        <f t="shared" si="23"/>
        <v>0</v>
      </c>
      <c r="X45">
        <f t="shared" si="24"/>
        <v>113364.73</v>
      </c>
      <c r="Y45">
        <f t="shared" si="25"/>
        <v>54217.91</v>
      </c>
      <c r="AA45">
        <v>37315863</v>
      </c>
      <c r="AB45">
        <f t="shared" si="26"/>
        <v>9969.33</v>
      </c>
      <c r="AC45">
        <f t="shared" si="27"/>
        <v>9791.85</v>
      </c>
      <c r="AD45">
        <f t="shared" si="28"/>
        <v>42.5</v>
      </c>
      <c r="AE45">
        <f t="shared" si="29"/>
        <v>2.7</v>
      </c>
      <c r="AF45">
        <f t="shared" si="30"/>
        <v>134.98</v>
      </c>
      <c r="AG45">
        <f t="shared" si="31"/>
        <v>0</v>
      </c>
      <c r="AH45">
        <f t="shared" si="32"/>
        <v>14.36</v>
      </c>
      <c r="AI45">
        <f t="shared" si="33"/>
        <v>0.2</v>
      </c>
      <c r="AJ45">
        <f t="shared" si="34"/>
        <v>0</v>
      </c>
      <c r="AK45">
        <v>9969.33</v>
      </c>
      <c r="AL45">
        <v>9791.85</v>
      </c>
      <c r="AM45">
        <v>42.5</v>
      </c>
      <c r="AN45">
        <v>2.7</v>
      </c>
      <c r="AO45">
        <v>134.98</v>
      </c>
      <c r="AP45">
        <v>0</v>
      </c>
      <c r="AQ45">
        <v>14.36</v>
      </c>
      <c r="AR45">
        <v>0.2</v>
      </c>
      <c r="AS45">
        <v>0</v>
      </c>
      <c r="AT45">
        <v>92</v>
      </c>
      <c r="AU45">
        <v>44</v>
      </c>
      <c r="AV45">
        <v>1</v>
      </c>
      <c r="AW45">
        <v>1</v>
      </c>
      <c r="AZ45">
        <v>1</v>
      </c>
      <c r="BA45">
        <v>24.58</v>
      </c>
      <c r="BB45">
        <v>5.22</v>
      </c>
      <c r="BC45">
        <v>4.07</v>
      </c>
      <c r="BH45">
        <v>0</v>
      </c>
      <c r="BI45">
        <v>1</v>
      </c>
      <c r="BJ45" t="s">
        <v>74</v>
      </c>
      <c r="BM45">
        <v>12001</v>
      </c>
      <c r="BN45">
        <v>0</v>
      </c>
      <c r="BO45" t="s">
        <v>72</v>
      </c>
      <c r="BP45">
        <v>1</v>
      </c>
      <c r="BQ45">
        <v>2</v>
      </c>
      <c r="BR45">
        <v>0</v>
      </c>
      <c r="BS45">
        <v>24.58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120</v>
      </c>
      <c r="CA45">
        <v>65</v>
      </c>
      <c r="CF45">
        <v>0</v>
      </c>
      <c r="CG45">
        <v>0</v>
      </c>
      <c r="CM45">
        <v>0</v>
      </c>
      <c r="CO45">
        <v>0</v>
      </c>
      <c r="CP45">
        <f t="shared" si="35"/>
        <v>1579981.2400000002</v>
      </c>
      <c r="CQ45">
        <f t="shared" si="36"/>
        <v>39852.82950000001</v>
      </c>
      <c r="CR45">
        <f t="shared" si="37"/>
        <v>221.85</v>
      </c>
      <c r="CS45">
        <f t="shared" si="38"/>
        <v>66.366</v>
      </c>
      <c r="CT45">
        <f t="shared" si="39"/>
        <v>3317.8083999999994</v>
      </c>
      <c r="CU45">
        <f t="shared" si="40"/>
        <v>0</v>
      </c>
      <c r="CV45">
        <f t="shared" si="41"/>
        <v>14.36</v>
      </c>
      <c r="CW45">
        <f t="shared" si="42"/>
        <v>0.2</v>
      </c>
      <c r="CX45">
        <f t="shared" si="43"/>
        <v>0</v>
      </c>
      <c r="CY45">
        <f t="shared" si="44"/>
        <v>113364.7276</v>
      </c>
      <c r="CZ45">
        <f t="shared" si="45"/>
        <v>54217.9132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45</v>
      </c>
      <c r="DW45" t="s">
        <v>45</v>
      </c>
      <c r="DX45">
        <v>1</v>
      </c>
      <c r="EE45">
        <v>35908549</v>
      </c>
      <c r="EF45">
        <v>2</v>
      </c>
      <c r="EG45" t="s">
        <v>29</v>
      </c>
      <c r="EH45">
        <v>0</v>
      </c>
      <c r="EJ45">
        <v>1</v>
      </c>
      <c r="EK45">
        <v>12001</v>
      </c>
      <c r="EL45" t="s">
        <v>40</v>
      </c>
      <c r="EM45" t="s">
        <v>41</v>
      </c>
      <c r="EQ45">
        <v>0</v>
      </c>
      <c r="ER45">
        <v>9969.33</v>
      </c>
      <c r="ES45">
        <v>9791.85</v>
      </c>
      <c r="ET45">
        <v>42.5</v>
      </c>
      <c r="EU45">
        <v>2.7</v>
      </c>
      <c r="EV45">
        <v>134.98</v>
      </c>
      <c r="EW45">
        <v>14.36</v>
      </c>
      <c r="EX45">
        <v>0.2</v>
      </c>
      <c r="EY45">
        <v>0</v>
      </c>
      <c r="FQ45">
        <v>0</v>
      </c>
      <c r="FR45">
        <f t="shared" si="46"/>
        <v>0</v>
      </c>
      <c r="FS45">
        <v>0</v>
      </c>
      <c r="FT45" t="s">
        <v>32</v>
      </c>
      <c r="FU45" t="s">
        <v>33</v>
      </c>
      <c r="FV45" t="s">
        <v>33</v>
      </c>
      <c r="FW45" t="s">
        <v>34</v>
      </c>
      <c r="FX45">
        <v>108</v>
      </c>
      <c r="FY45">
        <v>55.25</v>
      </c>
      <c r="GD45">
        <v>0</v>
      </c>
      <c r="GF45">
        <v>-897248044</v>
      </c>
      <c r="GG45">
        <v>2</v>
      </c>
      <c r="GH45">
        <v>1</v>
      </c>
      <c r="GI45">
        <v>2</v>
      </c>
      <c r="GJ45">
        <v>0</v>
      </c>
      <c r="GK45">
        <f>ROUND(R45*(S12)/100,2)</f>
        <v>0</v>
      </c>
      <c r="GL45">
        <f t="shared" si="47"/>
        <v>0</v>
      </c>
      <c r="GM45">
        <f t="shared" si="48"/>
        <v>1747563.88</v>
      </c>
      <c r="GN45">
        <f t="shared" si="49"/>
        <v>1747563.88</v>
      </c>
      <c r="GO45">
        <f t="shared" si="50"/>
        <v>0</v>
      </c>
      <c r="GP45">
        <f t="shared" si="51"/>
        <v>0</v>
      </c>
      <c r="GT45">
        <v>0</v>
      </c>
      <c r="GU45">
        <v>1</v>
      </c>
      <c r="GV45">
        <v>0</v>
      </c>
      <c r="GW45">
        <v>0</v>
      </c>
      <c r="GX45">
        <f t="shared" si="52"/>
        <v>0</v>
      </c>
    </row>
    <row r="46" spans="1:255" ht="12.75">
      <c r="A46" s="2">
        <v>17</v>
      </c>
      <c r="B46" s="2">
        <v>1</v>
      </c>
      <c r="C46" s="2">
        <f>ROW(SmtRes!A122)</f>
        <v>122</v>
      </c>
      <c r="D46" s="2">
        <f>ROW(EtalonRes!A122)</f>
        <v>122</v>
      </c>
      <c r="E46" s="2" t="s">
        <v>75</v>
      </c>
      <c r="F46" s="2" t="s">
        <v>76</v>
      </c>
      <c r="G46" s="2" t="s">
        <v>77</v>
      </c>
      <c r="H46" s="2" t="s">
        <v>78</v>
      </c>
      <c r="I46" s="2">
        <v>2.2610059</v>
      </c>
      <c r="J46" s="2">
        <v>0</v>
      </c>
      <c r="K46" s="2"/>
      <c r="L46" s="2"/>
      <c r="M46" s="2"/>
      <c r="N46" s="2"/>
      <c r="O46" s="2">
        <f t="shared" si="15"/>
        <v>156166.25</v>
      </c>
      <c r="P46" s="2">
        <f t="shared" si="16"/>
        <v>110179.45</v>
      </c>
      <c r="Q46" s="2">
        <f t="shared" si="17"/>
        <v>2078.15</v>
      </c>
      <c r="R46" s="2">
        <f t="shared" si="18"/>
        <v>342.02</v>
      </c>
      <c r="S46" s="2">
        <f t="shared" si="19"/>
        <v>43908.65</v>
      </c>
      <c r="T46" s="2">
        <f t="shared" si="20"/>
        <v>0</v>
      </c>
      <c r="U46" s="2">
        <f t="shared" si="21"/>
        <v>187.747486069185</v>
      </c>
      <c r="V46" s="2">
        <f t="shared" si="22"/>
        <v>1.017452655</v>
      </c>
      <c r="W46" s="2">
        <f t="shared" si="23"/>
        <v>0</v>
      </c>
      <c r="X46" s="2">
        <f t="shared" si="24"/>
        <v>40710.62</v>
      </c>
      <c r="Y46" s="2">
        <f t="shared" si="25"/>
        <v>19470.29</v>
      </c>
      <c r="Z46" s="2"/>
      <c r="AA46" s="2">
        <v>37315861</v>
      </c>
      <c r="AB46" s="2">
        <f t="shared" si="26"/>
        <v>13248.67515</v>
      </c>
      <c r="AC46" s="2">
        <f t="shared" si="27"/>
        <v>12274.63</v>
      </c>
      <c r="AD46" s="2">
        <f t="shared" si="28"/>
        <v>193.5</v>
      </c>
      <c r="AE46" s="2">
        <f aca="true" t="shared" si="53" ref="AE46:AE53">ROUND((EU46),6)</f>
        <v>6.08</v>
      </c>
      <c r="AF46" s="2">
        <f>ROUND(((EV46*(1+(0.005*3)))),6)</f>
        <v>780.54515</v>
      </c>
      <c r="AG46" s="2">
        <f t="shared" si="31"/>
        <v>0</v>
      </c>
      <c r="AH46" s="2">
        <f>((EW46*(1+(0.005*3))))</f>
        <v>83.03715</v>
      </c>
      <c r="AI46" s="2">
        <f aca="true" t="shared" si="54" ref="AI46:AI53">(EX46)</f>
        <v>0.45</v>
      </c>
      <c r="AJ46" s="2">
        <f t="shared" si="34"/>
        <v>0</v>
      </c>
      <c r="AK46" s="2">
        <v>13237.14</v>
      </c>
      <c r="AL46" s="2">
        <v>12274.63</v>
      </c>
      <c r="AM46" s="2">
        <v>193.5</v>
      </c>
      <c r="AN46" s="2">
        <v>6.08</v>
      </c>
      <c r="AO46" s="2">
        <v>769.01</v>
      </c>
      <c r="AP46" s="2">
        <v>0</v>
      </c>
      <c r="AQ46" s="2">
        <v>81.81</v>
      </c>
      <c r="AR46" s="2">
        <v>0.45</v>
      </c>
      <c r="AS46" s="2">
        <v>0</v>
      </c>
      <c r="AT46" s="2">
        <v>92</v>
      </c>
      <c r="AU46" s="2">
        <v>44</v>
      </c>
      <c r="AV46" s="2">
        <v>1</v>
      </c>
      <c r="AW46" s="2">
        <v>1</v>
      </c>
      <c r="AX46" s="2"/>
      <c r="AY46" s="2"/>
      <c r="AZ46" s="2">
        <v>1</v>
      </c>
      <c r="BA46" s="2">
        <v>24.88</v>
      </c>
      <c r="BB46" s="2">
        <v>4.75</v>
      </c>
      <c r="BC46" s="2">
        <v>3.97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12001</v>
      </c>
      <c r="BN46" s="2">
        <v>0</v>
      </c>
      <c r="BO46" s="2" t="s">
        <v>76</v>
      </c>
      <c r="BP46" s="2">
        <v>1</v>
      </c>
      <c r="BQ46" s="2">
        <v>2</v>
      </c>
      <c r="BR46" s="2">
        <v>0</v>
      </c>
      <c r="BS46" s="2">
        <v>24.88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120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80</v>
      </c>
      <c r="CO46" s="2">
        <v>0</v>
      </c>
      <c r="CP46" s="2">
        <f t="shared" si="35"/>
        <v>156166.25</v>
      </c>
      <c r="CQ46" s="2">
        <f t="shared" si="36"/>
        <v>48730.2811</v>
      </c>
      <c r="CR46" s="2">
        <f t="shared" si="37"/>
        <v>919.125</v>
      </c>
      <c r="CS46" s="2">
        <f t="shared" si="38"/>
        <v>151.2704</v>
      </c>
      <c r="CT46" s="2">
        <f t="shared" si="39"/>
        <v>19419.963332</v>
      </c>
      <c r="CU46" s="2">
        <f t="shared" si="40"/>
        <v>0</v>
      </c>
      <c r="CV46" s="2">
        <f t="shared" si="41"/>
        <v>83.03715</v>
      </c>
      <c r="CW46" s="2">
        <f t="shared" si="42"/>
        <v>0.45</v>
      </c>
      <c r="CX46" s="2">
        <f t="shared" si="43"/>
        <v>0</v>
      </c>
      <c r="CY46" s="2">
        <f t="shared" si="44"/>
        <v>40710.6164</v>
      </c>
      <c r="CZ46" s="2">
        <f t="shared" si="45"/>
        <v>19470.2948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81</v>
      </c>
      <c r="DH46" s="2" t="s">
        <v>3</v>
      </c>
      <c r="DI46" s="2" t="s">
        <v>81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78</v>
      </c>
      <c r="DW46" s="2" t="s">
        <v>78</v>
      </c>
      <c r="DX46" s="2">
        <v>1</v>
      </c>
      <c r="DY46" s="2"/>
      <c r="DZ46" s="2"/>
      <c r="EA46" s="2"/>
      <c r="EB46" s="2"/>
      <c r="EC46" s="2"/>
      <c r="ED46" s="2"/>
      <c r="EE46" s="2">
        <v>35908549</v>
      </c>
      <c r="EF46" s="2">
        <v>2</v>
      </c>
      <c r="EG46" s="2" t="s">
        <v>29</v>
      </c>
      <c r="EH46" s="2">
        <v>0</v>
      </c>
      <c r="EI46" s="2" t="s">
        <v>3</v>
      </c>
      <c r="EJ46" s="2">
        <v>1</v>
      </c>
      <c r="EK46" s="2">
        <v>12001</v>
      </c>
      <c r="EL46" s="2" t="s">
        <v>40</v>
      </c>
      <c r="EM46" s="2" t="s">
        <v>41</v>
      </c>
      <c r="EN46" s="2"/>
      <c r="EO46" s="2" t="s">
        <v>82</v>
      </c>
      <c r="EP46" s="2"/>
      <c r="EQ46" s="2">
        <v>0</v>
      </c>
      <c r="ER46" s="2">
        <v>13237.14</v>
      </c>
      <c r="ES46" s="2">
        <v>12274.63</v>
      </c>
      <c r="ET46" s="2">
        <v>193.5</v>
      </c>
      <c r="EU46" s="2">
        <v>6.08</v>
      </c>
      <c r="EV46" s="2">
        <v>769.01</v>
      </c>
      <c r="EW46" s="2">
        <v>81.81</v>
      </c>
      <c r="EX46" s="2">
        <v>0.45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6"/>
        <v>0</v>
      </c>
      <c r="FS46" s="2">
        <v>0</v>
      </c>
      <c r="FT46" s="2" t="s">
        <v>32</v>
      </c>
      <c r="FU46" s="2" t="s">
        <v>33</v>
      </c>
      <c r="FV46" s="2" t="s">
        <v>33</v>
      </c>
      <c r="FW46" s="2" t="s">
        <v>34</v>
      </c>
      <c r="FX46" s="2">
        <v>108</v>
      </c>
      <c r="FY46" s="2">
        <v>55.25</v>
      </c>
      <c r="FZ46" s="2"/>
      <c r="GA46" s="2" t="s">
        <v>3</v>
      </c>
      <c r="GB46" s="2"/>
      <c r="GC46" s="2"/>
      <c r="GD46" s="2">
        <v>0</v>
      </c>
      <c r="GE46" s="2"/>
      <c r="GF46" s="2">
        <v>1145398472</v>
      </c>
      <c r="GG46" s="2">
        <v>2</v>
      </c>
      <c r="GH46" s="2">
        <v>1</v>
      </c>
      <c r="GI46" s="2">
        <v>2</v>
      </c>
      <c r="GJ46" s="2">
        <v>0</v>
      </c>
      <c r="GK46" s="2">
        <f>ROUND(R46*(R12)/100,2)</f>
        <v>0</v>
      </c>
      <c r="GL46" s="2">
        <f t="shared" si="47"/>
        <v>0</v>
      </c>
      <c r="GM46" s="2">
        <f t="shared" si="48"/>
        <v>216347.16</v>
      </c>
      <c r="GN46" s="2">
        <f t="shared" si="49"/>
        <v>216347.16</v>
      </c>
      <c r="GO46" s="2">
        <f t="shared" si="50"/>
        <v>0</v>
      </c>
      <c r="GP46" s="2">
        <f t="shared" si="51"/>
        <v>0</v>
      </c>
      <c r="GQ46" s="2"/>
      <c r="GR46" s="2"/>
      <c r="GS46" s="2"/>
      <c r="GT46" s="2">
        <v>0</v>
      </c>
      <c r="GU46" s="2">
        <v>1</v>
      </c>
      <c r="GV46" s="2">
        <v>0</v>
      </c>
      <c r="GW46" s="2">
        <v>0</v>
      </c>
      <c r="GX46" s="2">
        <f t="shared" si="52"/>
        <v>0</v>
      </c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06" ht="12.75">
      <c r="A47">
        <v>17</v>
      </c>
      <c r="B47">
        <v>1</v>
      </c>
      <c r="C47">
        <f>ROW(SmtRes!A134)</f>
        <v>134</v>
      </c>
      <c r="D47">
        <f>ROW(EtalonRes!A134)</f>
        <v>134</v>
      </c>
      <c r="E47" t="s">
        <v>75</v>
      </c>
      <c r="F47" t="s">
        <v>76</v>
      </c>
      <c r="G47" t="s">
        <v>77</v>
      </c>
      <c r="H47" t="s">
        <v>78</v>
      </c>
      <c r="I47">
        <v>2.2610059</v>
      </c>
      <c r="J47">
        <v>0</v>
      </c>
      <c r="O47">
        <f t="shared" si="15"/>
        <v>152028.92</v>
      </c>
      <c r="P47">
        <f t="shared" si="16"/>
        <v>106571.56</v>
      </c>
      <c r="Q47">
        <f t="shared" si="17"/>
        <v>2078.15</v>
      </c>
      <c r="R47">
        <f t="shared" si="18"/>
        <v>337.9</v>
      </c>
      <c r="S47">
        <f t="shared" si="19"/>
        <v>43379.21</v>
      </c>
      <c r="T47">
        <f t="shared" si="20"/>
        <v>0</v>
      </c>
      <c r="U47">
        <f t="shared" si="21"/>
        <v>187.747486069185</v>
      </c>
      <c r="V47">
        <f t="shared" si="22"/>
        <v>1.017452655</v>
      </c>
      <c r="W47">
        <f t="shared" si="23"/>
        <v>0</v>
      </c>
      <c r="X47">
        <f t="shared" si="24"/>
        <v>40219.74</v>
      </c>
      <c r="Y47">
        <f t="shared" si="25"/>
        <v>19235.53</v>
      </c>
      <c r="AA47">
        <v>37315863</v>
      </c>
      <c r="AB47">
        <f t="shared" si="26"/>
        <v>13248.67515</v>
      </c>
      <c r="AC47">
        <f t="shared" si="27"/>
        <v>12274.63</v>
      </c>
      <c r="AD47">
        <f t="shared" si="28"/>
        <v>193.5</v>
      </c>
      <c r="AE47">
        <f t="shared" si="53"/>
        <v>6.08</v>
      </c>
      <c r="AF47">
        <f>ROUND(((EV47*(1+(0.005*3)))),6)</f>
        <v>780.54515</v>
      </c>
      <c r="AG47">
        <f t="shared" si="31"/>
        <v>0</v>
      </c>
      <c r="AH47">
        <f>((EW47*(1+(0.005*3))))</f>
        <v>83.03715</v>
      </c>
      <c r="AI47">
        <f t="shared" si="54"/>
        <v>0.45</v>
      </c>
      <c r="AJ47">
        <f t="shared" si="34"/>
        <v>0</v>
      </c>
      <c r="AK47">
        <v>13237.14</v>
      </c>
      <c r="AL47">
        <v>12274.63</v>
      </c>
      <c r="AM47">
        <v>193.5</v>
      </c>
      <c r="AN47">
        <v>6.08</v>
      </c>
      <c r="AO47">
        <v>769.01</v>
      </c>
      <c r="AP47">
        <v>0</v>
      </c>
      <c r="AQ47">
        <v>81.81</v>
      </c>
      <c r="AR47">
        <v>0.45</v>
      </c>
      <c r="AS47">
        <v>0</v>
      </c>
      <c r="AT47">
        <v>92</v>
      </c>
      <c r="AU47">
        <v>44</v>
      </c>
      <c r="AV47">
        <v>1</v>
      </c>
      <c r="AW47">
        <v>1</v>
      </c>
      <c r="AZ47">
        <v>1</v>
      </c>
      <c r="BA47">
        <v>24.58</v>
      </c>
      <c r="BB47">
        <v>4.75</v>
      </c>
      <c r="BC47">
        <v>3.84</v>
      </c>
      <c r="BH47">
        <v>0</v>
      </c>
      <c r="BI47">
        <v>1</v>
      </c>
      <c r="BJ47" t="s">
        <v>79</v>
      </c>
      <c r="BM47">
        <v>12001</v>
      </c>
      <c r="BN47">
        <v>0</v>
      </c>
      <c r="BO47" t="s">
        <v>76</v>
      </c>
      <c r="BP47">
        <v>1</v>
      </c>
      <c r="BQ47">
        <v>2</v>
      </c>
      <c r="BR47">
        <v>0</v>
      </c>
      <c r="BS47">
        <v>24.58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120</v>
      </c>
      <c r="CA47">
        <v>65</v>
      </c>
      <c r="CF47">
        <v>0</v>
      </c>
      <c r="CG47">
        <v>0</v>
      </c>
      <c r="CM47">
        <v>0</v>
      </c>
      <c r="CN47" t="s">
        <v>80</v>
      </c>
      <c r="CO47">
        <v>0</v>
      </c>
      <c r="CP47">
        <f t="shared" si="35"/>
        <v>152028.91999999998</v>
      </c>
      <c r="CQ47">
        <f t="shared" si="36"/>
        <v>47134.57919999999</v>
      </c>
      <c r="CR47">
        <f t="shared" si="37"/>
        <v>919.125</v>
      </c>
      <c r="CS47">
        <f t="shared" si="38"/>
        <v>149.44639999999998</v>
      </c>
      <c r="CT47">
        <f t="shared" si="39"/>
        <v>19185.799787</v>
      </c>
      <c r="CU47">
        <f t="shared" si="40"/>
        <v>0</v>
      </c>
      <c r="CV47">
        <f t="shared" si="41"/>
        <v>83.03715</v>
      </c>
      <c r="CW47">
        <f t="shared" si="42"/>
        <v>0.45</v>
      </c>
      <c r="CX47">
        <f t="shared" si="43"/>
        <v>0</v>
      </c>
      <c r="CY47">
        <f t="shared" si="44"/>
        <v>40219.741200000004</v>
      </c>
      <c r="CZ47">
        <f t="shared" si="45"/>
        <v>19235.5284</v>
      </c>
      <c r="DG47" t="s">
        <v>81</v>
      </c>
      <c r="DI47" t="s">
        <v>81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78</v>
      </c>
      <c r="DW47" t="s">
        <v>78</v>
      </c>
      <c r="DX47">
        <v>1</v>
      </c>
      <c r="EE47">
        <v>35908549</v>
      </c>
      <c r="EF47">
        <v>2</v>
      </c>
      <c r="EG47" t="s">
        <v>29</v>
      </c>
      <c r="EH47">
        <v>0</v>
      </c>
      <c r="EJ47">
        <v>1</v>
      </c>
      <c r="EK47">
        <v>12001</v>
      </c>
      <c r="EL47" t="s">
        <v>40</v>
      </c>
      <c r="EM47" t="s">
        <v>41</v>
      </c>
      <c r="EO47" t="s">
        <v>82</v>
      </c>
      <c r="EQ47">
        <v>0</v>
      </c>
      <c r="ER47">
        <v>13237.14</v>
      </c>
      <c r="ES47">
        <v>12274.63</v>
      </c>
      <c r="ET47">
        <v>193.5</v>
      </c>
      <c r="EU47">
        <v>6.08</v>
      </c>
      <c r="EV47">
        <v>769.01</v>
      </c>
      <c r="EW47">
        <v>81.81</v>
      </c>
      <c r="EX47">
        <v>0.45</v>
      </c>
      <c r="EY47">
        <v>0</v>
      </c>
      <c r="FQ47">
        <v>0</v>
      </c>
      <c r="FR47">
        <f t="shared" si="46"/>
        <v>0</v>
      </c>
      <c r="FS47">
        <v>0</v>
      </c>
      <c r="FT47" t="s">
        <v>32</v>
      </c>
      <c r="FU47" t="s">
        <v>33</v>
      </c>
      <c r="FV47" t="s">
        <v>33</v>
      </c>
      <c r="FW47" t="s">
        <v>34</v>
      </c>
      <c r="FX47">
        <v>108</v>
      </c>
      <c r="FY47">
        <v>55.25</v>
      </c>
      <c r="GD47">
        <v>0</v>
      </c>
      <c r="GF47">
        <v>1145398472</v>
      </c>
      <c r="GG47">
        <v>2</v>
      </c>
      <c r="GH47">
        <v>1</v>
      </c>
      <c r="GI47">
        <v>2</v>
      </c>
      <c r="GJ47">
        <v>0</v>
      </c>
      <c r="GK47">
        <f>ROUND(R47*(S12)/100,2)</f>
        <v>0</v>
      </c>
      <c r="GL47">
        <f t="shared" si="47"/>
        <v>0</v>
      </c>
      <c r="GM47">
        <f t="shared" si="48"/>
        <v>211484.19</v>
      </c>
      <c r="GN47">
        <f t="shared" si="49"/>
        <v>211484.19</v>
      </c>
      <c r="GO47">
        <f t="shared" si="50"/>
        <v>0</v>
      </c>
      <c r="GP47">
        <f t="shared" si="51"/>
        <v>0</v>
      </c>
      <c r="GT47">
        <v>0</v>
      </c>
      <c r="GU47">
        <v>1</v>
      </c>
      <c r="GV47">
        <v>0</v>
      </c>
      <c r="GW47">
        <v>0</v>
      </c>
      <c r="GX47">
        <f t="shared" si="52"/>
        <v>0</v>
      </c>
    </row>
    <row r="48" spans="1:255" ht="12.75">
      <c r="A48" s="2">
        <v>17</v>
      </c>
      <c r="B48" s="2">
        <v>1</v>
      </c>
      <c r="C48" s="2">
        <f>ROW(SmtRes!A142)</f>
        <v>142</v>
      </c>
      <c r="D48" s="2">
        <f>ROW(EtalonRes!A142)</f>
        <v>142</v>
      </c>
      <c r="E48" s="2" t="s">
        <v>83</v>
      </c>
      <c r="F48" s="2" t="s">
        <v>84</v>
      </c>
      <c r="G48" s="2" t="s">
        <v>85</v>
      </c>
      <c r="H48" s="2" t="s">
        <v>86</v>
      </c>
      <c r="I48" s="2">
        <v>2.261006</v>
      </c>
      <c r="J48" s="2">
        <v>0</v>
      </c>
      <c r="K48" s="2"/>
      <c r="L48" s="2"/>
      <c r="M48" s="2"/>
      <c r="N48" s="2"/>
      <c r="O48" s="2">
        <f t="shared" si="15"/>
        <v>34289.01</v>
      </c>
      <c r="P48" s="2">
        <f t="shared" si="16"/>
        <v>14288.59</v>
      </c>
      <c r="Q48" s="2">
        <f t="shared" si="17"/>
        <v>129.88</v>
      </c>
      <c r="R48" s="2">
        <f t="shared" si="18"/>
        <v>60.75</v>
      </c>
      <c r="S48" s="2">
        <f t="shared" si="19"/>
        <v>19870.54</v>
      </c>
      <c r="T48" s="2">
        <f t="shared" si="20"/>
        <v>0</v>
      </c>
      <c r="U48" s="2">
        <f t="shared" si="21"/>
        <v>93.62825846</v>
      </c>
      <c r="V48" s="2">
        <f t="shared" si="22"/>
        <v>0.18088048</v>
      </c>
      <c r="W48" s="2">
        <f t="shared" si="23"/>
        <v>0</v>
      </c>
      <c r="X48" s="2">
        <f t="shared" si="24"/>
        <v>14151.22</v>
      </c>
      <c r="Y48" s="2">
        <f t="shared" si="25"/>
        <v>10364.27</v>
      </c>
      <c r="Z48" s="2"/>
      <c r="AA48" s="2">
        <v>37315861</v>
      </c>
      <c r="AB48" s="2">
        <f t="shared" si="26"/>
        <v>2516.07</v>
      </c>
      <c r="AC48" s="2">
        <f t="shared" si="27"/>
        <v>2156.85</v>
      </c>
      <c r="AD48" s="2">
        <f t="shared" si="28"/>
        <v>5.99</v>
      </c>
      <c r="AE48" s="2">
        <f t="shared" si="53"/>
        <v>1.08</v>
      </c>
      <c r="AF48" s="2">
        <f>ROUND((EV48),6)</f>
        <v>353.23</v>
      </c>
      <c r="AG48" s="2">
        <f t="shared" si="31"/>
        <v>0</v>
      </c>
      <c r="AH48" s="2">
        <f>(EW48)</f>
        <v>41.41</v>
      </c>
      <c r="AI48" s="2">
        <f t="shared" si="54"/>
        <v>0.08</v>
      </c>
      <c r="AJ48" s="2">
        <f t="shared" si="34"/>
        <v>0</v>
      </c>
      <c r="AK48" s="2">
        <v>2516.07</v>
      </c>
      <c r="AL48" s="2">
        <v>2156.85</v>
      </c>
      <c r="AM48" s="2">
        <v>5.99</v>
      </c>
      <c r="AN48" s="2">
        <v>1.08</v>
      </c>
      <c r="AO48" s="2">
        <v>353.23</v>
      </c>
      <c r="AP48" s="2">
        <v>0</v>
      </c>
      <c r="AQ48" s="2">
        <v>41.41</v>
      </c>
      <c r="AR48" s="2">
        <v>0.08</v>
      </c>
      <c r="AS48" s="2">
        <v>0</v>
      </c>
      <c r="AT48" s="2">
        <v>71</v>
      </c>
      <c r="AU48" s="2">
        <v>52</v>
      </c>
      <c r="AV48" s="2">
        <v>1</v>
      </c>
      <c r="AW48" s="2">
        <v>1</v>
      </c>
      <c r="AX48" s="2"/>
      <c r="AY48" s="2"/>
      <c r="AZ48" s="2">
        <v>1</v>
      </c>
      <c r="BA48" s="2">
        <v>24.88</v>
      </c>
      <c r="BB48" s="2">
        <v>9.59</v>
      </c>
      <c r="BC48" s="2">
        <v>2.93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87</v>
      </c>
      <c r="BK48" s="2"/>
      <c r="BL48" s="2"/>
      <c r="BM48" s="2">
        <v>58001</v>
      </c>
      <c r="BN48" s="2">
        <v>0</v>
      </c>
      <c r="BO48" s="2" t="s">
        <v>84</v>
      </c>
      <c r="BP48" s="2">
        <v>1</v>
      </c>
      <c r="BQ48" s="2">
        <v>6</v>
      </c>
      <c r="BR48" s="2">
        <v>0</v>
      </c>
      <c r="BS48" s="2">
        <v>24.88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83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5"/>
        <v>34289.01</v>
      </c>
      <c r="CQ48" s="2">
        <f t="shared" si="36"/>
        <v>6319.5705</v>
      </c>
      <c r="CR48" s="2">
        <f t="shared" si="37"/>
        <v>57.4441</v>
      </c>
      <c r="CS48" s="2">
        <f t="shared" si="38"/>
        <v>26.8704</v>
      </c>
      <c r="CT48" s="2">
        <f t="shared" si="39"/>
        <v>8788.3624</v>
      </c>
      <c r="CU48" s="2">
        <f t="shared" si="40"/>
        <v>0</v>
      </c>
      <c r="CV48" s="2">
        <f t="shared" si="41"/>
        <v>41.41</v>
      </c>
      <c r="CW48" s="2">
        <f t="shared" si="42"/>
        <v>0.08</v>
      </c>
      <c r="CX48" s="2">
        <f t="shared" si="43"/>
        <v>0</v>
      </c>
      <c r="CY48" s="2">
        <f t="shared" si="44"/>
        <v>14151.215900000001</v>
      </c>
      <c r="CZ48" s="2">
        <f t="shared" si="45"/>
        <v>10364.2708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86</v>
      </c>
      <c r="DW48" s="2" t="s">
        <v>86</v>
      </c>
      <c r="DX48" s="2">
        <v>100</v>
      </c>
      <c r="DY48" s="2"/>
      <c r="DZ48" s="2"/>
      <c r="EA48" s="2"/>
      <c r="EB48" s="2"/>
      <c r="EC48" s="2"/>
      <c r="ED48" s="2"/>
      <c r="EE48" s="2">
        <v>35908628</v>
      </c>
      <c r="EF48" s="2">
        <v>6</v>
      </c>
      <c r="EG48" s="2" t="s">
        <v>88</v>
      </c>
      <c r="EH48" s="2">
        <v>0</v>
      </c>
      <c r="EI48" s="2" t="s">
        <v>3</v>
      </c>
      <c r="EJ48" s="2">
        <v>1</v>
      </c>
      <c r="EK48" s="2">
        <v>58001</v>
      </c>
      <c r="EL48" s="2" t="s">
        <v>89</v>
      </c>
      <c r="EM48" s="2" t="s">
        <v>90</v>
      </c>
      <c r="EN48" s="2"/>
      <c r="EO48" s="2" t="s">
        <v>3</v>
      </c>
      <c r="EP48" s="2"/>
      <c r="EQ48" s="2">
        <v>0</v>
      </c>
      <c r="ER48" s="2">
        <v>2516.07</v>
      </c>
      <c r="ES48" s="2">
        <v>2156.85</v>
      </c>
      <c r="ET48" s="2">
        <v>5.99</v>
      </c>
      <c r="EU48" s="2">
        <v>1.08</v>
      </c>
      <c r="EV48" s="2">
        <v>353.23</v>
      </c>
      <c r="EW48" s="2">
        <v>41.41</v>
      </c>
      <c r="EX48" s="2">
        <v>0.08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6"/>
        <v>0</v>
      </c>
      <c r="FS48" s="2">
        <v>0</v>
      </c>
      <c r="FT48" s="2"/>
      <c r="FU48" s="2"/>
      <c r="FV48" s="2" t="s">
        <v>33</v>
      </c>
      <c r="FW48" s="2" t="s">
        <v>34</v>
      </c>
      <c r="FX48" s="2">
        <v>83</v>
      </c>
      <c r="FY48" s="2">
        <v>65</v>
      </c>
      <c r="FZ48" s="2"/>
      <c r="GA48" s="2" t="s">
        <v>3</v>
      </c>
      <c r="GB48" s="2"/>
      <c r="GC48" s="2"/>
      <c r="GD48" s="2">
        <v>0</v>
      </c>
      <c r="GE48" s="2"/>
      <c r="GF48" s="2">
        <v>-1357246485</v>
      </c>
      <c r="GG48" s="2">
        <v>2</v>
      </c>
      <c r="GH48" s="2">
        <v>1</v>
      </c>
      <c r="GI48" s="2">
        <v>2</v>
      </c>
      <c r="GJ48" s="2">
        <v>0</v>
      </c>
      <c r="GK48" s="2">
        <f>ROUND(R48*(R12)/100,2)</f>
        <v>0</v>
      </c>
      <c r="GL48" s="2">
        <f t="shared" si="47"/>
        <v>0</v>
      </c>
      <c r="GM48" s="2">
        <f t="shared" si="48"/>
        <v>58804.5</v>
      </c>
      <c r="GN48" s="2">
        <f t="shared" si="49"/>
        <v>58804.5</v>
      </c>
      <c r="GO48" s="2">
        <f t="shared" si="50"/>
        <v>0</v>
      </c>
      <c r="GP48" s="2">
        <f t="shared" si="51"/>
        <v>0</v>
      </c>
      <c r="GQ48" s="2"/>
      <c r="GR48" s="2"/>
      <c r="GS48" s="2"/>
      <c r="GT48" s="2">
        <v>0</v>
      </c>
      <c r="GU48" s="2">
        <v>1</v>
      </c>
      <c r="GV48" s="2">
        <v>0</v>
      </c>
      <c r="GW48" s="2">
        <v>0</v>
      </c>
      <c r="GX48" s="2">
        <f t="shared" si="52"/>
        <v>0</v>
      </c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06" ht="12.75">
      <c r="A49">
        <v>17</v>
      </c>
      <c r="B49">
        <v>1</v>
      </c>
      <c r="C49">
        <f>ROW(SmtRes!A150)</f>
        <v>150</v>
      </c>
      <c r="D49">
        <f>ROW(EtalonRes!A150)</f>
        <v>150</v>
      </c>
      <c r="E49" t="s">
        <v>83</v>
      </c>
      <c r="F49" t="s">
        <v>84</v>
      </c>
      <c r="G49" t="s">
        <v>85</v>
      </c>
      <c r="H49" t="s">
        <v>86</v>
      </c>
      <c r="I49">
        <v>2.261006</v>
      </c>
      <c r="J49">
        <v>0</v>
      </c>
      <c r="O49">
        <f t="shared" si="15"/>
        <v>33560.79</v>
      </c>
      <c r="P49">
        <f t="shared" si="16"/>
        <v>13800.92</v>
      </c>
      <c r="Q49">
        <f t="shared" si="17"/>
        <v>128.93</v>
      </c>
      <c r="R49">
        <f t="shared" si="18"/>
        <v>60.02</v>
      </c>
      <c r="S49">
        <f t="shared" si="19"/>
        <v>19630.94</v>
      </c>
      <c r="T49">
        <f t="shared" si="20"/>
        <v>0</v>
      </c>
      <c r="U49">
        <f t="shared" si="21"/>
        <v>93.62825846</v>
      </c>
      <c r="V49">
        <f t="shared" si="22"/>
        <v>0.18088048</v>
      </c>
      <c r="W49">
        <f t="shared" si="23"/>
        <v>0</v>
      </c>
      <c r="X49">
        <f t="shared" si="24"/>
        <v>13980.58</v>
      </c>
      <c r="Y49">
        <f t="shared" si="25"/>
        <v>10239.3</v>
      </c>
      <c r="AA49">
        <v>37315863</v>
      </c>
      <c r="AB49">
        <f t="shared" si="26"/>
        <v>2516.07</v>
      </c>
      <c r="AC49">
        <f t="shared" si="27"/>
        <v>2156.85</v>
      </c>
      <c r="AD49">
        <f t="shared" si="28"/>
        <v>5.99</v>
      </c>
      <c r="AE49">
        <f t="shared" si="53"/>
        <v>1.08</v>
      </c>
      <c r="AF49">
        <f>ROUND((EV49),6)</f>
        <v>353.23</v>
      </c>
      <c r="AG49">
        <f t="shared" si="31"/>
        <v>0</v>
      </c>
      <c r="AH49">
        <f>(EW49)</f>
        <v>41.41</v>
      </c>
      <c r="AI49">
        <f t="shared" si="54"/>
        <v>0.08</v>
      </c>
      <c r="AJ49">
        <f t="shared" si="34"/>
        <v>0</v>
      </c>
      <c r="AK49">
        <v>2516.07</v>
      </c>
      <c r="AL49">
        <v>2156.85</v>
      </c>
      <c r="AM49">
        <v>5.99</v>
      </c>
      <c r="AN49">
        <v>1.08</v>
      </c>
      <c r="AO49">
        <v>353.23</v>
      </c>
      <c r="AP49">
        <v>0</v>
      </c>
      <c r="AQ49">
        <v>41.41</v>
      </c>
      <c r="AR49">
        <v>0.08</v>
      </c>
      <c r="AS49">
        <v>0</v>
      </c>
      <c r="AT49">
        <v>71</v>
      </c>
      <c r="AU49">
        <v>52</v>
      </c>
      <c r="AV49">
        <v>1</v>
      </c>
      <c r="AW49">
        <v>1</v>
      </c>
      <c r="AZ49">
        <v>1</v>
      </c>
      <c r="BA49">
        <v>24.58</v>
      </c>
      <c r="BB49">
        <v>9.52</v>
      </c>
      <c r="BC49">
        <v>2.83</v>
      </c>
      <c r="BH49">
        <v>0</v>
      </c>
      <c r="BI49">
        <v>1</v>
      </c>
      <c r="BJ49" t="s">
        <v>87</v>
      </c>
      <c r="BM49">
        <v>58001</v>
      </c>
      <c r="BN49">
        <v>0</v>
      </c>
      <c r="BO49" t="s">
        <v>84</v>
      </c>
      <c r="BP49">
        <v>1</v>
      </c>
      <c r="BQ49">
        <v>6</v>
      </c>
      <c r="BR49">
        <v>0</v>
      </c>
      <c r="BS49">
        <v>24.58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83</v>
      </c>
      <c r="CA49">
        <v>65</v>
      </c>
      <c r="CF49">
        <v>0</v>
      </c>
      <c r="CG49">
        <v>0</v>
      </c>
      <c r="CM49">
        <v>0</v>
      </c>
      <c r="CO49">
        <v>0</v>
      </c>
      <c r="CP49">
        <f t="shared" si="35"/>
        <v>33560.79</v>
      </c>
      <c r="CQ49">
        <f t="shared" si="36"/>
        <v>6103.8855</v>
      </c>
      <c r="CR49">
        <f t="shared" si="37"/>
        <v>57.0248</v>
      </c>
      <c r="CS49">
        <f t="shared" si="38"/>
        <v>26.5464</v>
      </c>
      <c r="CT49">
        <f t="shared" si="39"/>
        <v>8682.393399999999</v>
      </c>
      <c r="CU49">
        <f t="shared" si="40"/>
        <v>0</v>
      </c>
      <c r="CV49">
        <f t="shared" si="41"/>
        <v>41.41</v>
      </c>
      <c r="CW49">
        <f t="shared" si="42"/>
        <v>0.08</v>
      </c>
      <c r="CX49">
        <f t="shared" si="43"/>
        <v>0</v>
      </c>
      <c r="CY49">
        <f t="shared" si="44"/>
        <v>13980.5816</v>
      </c>
      <c r="CZ49">
        <f t="shared" si="45"/>
        <v>10239.2992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86</v>
      </c>
      <c r="DW49" t="s">
        <v>86</v>
      </c>
      <c r="DX49">
        <v>100</v>
      </c>
      <c r="EE49">
        <v>35908628</v>
      </c>
      <c r="EF49">
        <v>6</v>
      </c>
      <c r="EG49" t="s">
        <v>88</v>
      </c>
      <c r="EH49">
        <v>0</v>
      </c>
      <c r="EJ49">
        <v>1</v>
      </c>
      <c r="EK49">
        <v>58001</v>
      </c>
      <c r="EL49" t="s">
        <v>89</v>
      </c>
      <c r="EM49" t="s">
        <v>90</v>
      </c>
      <c r="EQ49">
        <v>0</v>
      </c>
      <c r="ER49">
        <v>2516.07</v>
      </c>
      <c r="ES49">
        <v>2156.85</v>
      </c>
      <c r="ET49">
        <v>5.99</v>
      </c>
      <c r="EU49">
        <v>1.08</v>
      </c>
      <c r="EV49">
        <v>353.23</v>
      </c>
      <c r="EW49">
        <v>41.41</v>
      </c>
      <c r="EX49">
        <v>0.08</v>
      </c>
      <c r="EY49">
        <v>0</v>
      </c>
      <c r="FQ49">
        <v>0</v>
      </c>
      <c r="FR49">
        <f t="shared" si="46"/>
        <v>0</v>
      </c>
      <c r="FS49">
        <v>0</v>
      </c>
      <c r="FV49" t="s">
        <v>33</v>
      </c>
      <c r="FW49" t="s">
        <v>34</v>
      </c>
      <c r="FX49">
        <v>83</v>
      </c>
      <c r="FY49">
        <v>65</v>
      </c>
      <c r="GD49">
        <v>0</v>
      </c>
      <c r="GF49">
        <v>-1357246485</v>
      </c>
      <c r="GG49">
        <v>2</v>
      </c>
      <c r="GH49">
        <v>1</v>
      </c>
      <c r="GI49">
        <v>2</v>
      </c>
      <c r="GJ49">
        <v>0</v>
      </c>
      <c r="GK49">
        <f>ROUND(R49*(S12)/100,2)</f>
        <v>0</v>
      </c>
      <c r="GL49">
        <f t="shared" si="47"/>
        <v>0</v>
      </c>
      <c r="GM49">
        <f t="shared" si="48"/>
        <v>57780.67</v>
      </c>
      <c r="GN49">
        <f t="shared" si="49"/>
        <v>57780.67</v>
      </c>
      <c r="GO49">
        <f t="shared" si="50"/>
        <v>0</v>
      </c>
      <c r="GP49">
        <f t="shared" si="51"/>
        <v>0</v>
      </c>
      <c r="GT49">
        <v>0</v>
      </c>
      <c r="GU49">
        <v>1</v>
      </c>
      <c r="GV49">
        <v>0</v>
      </c>
      <c r="GW49">
        <v>0</v>
      </c>
      <c r="GX49">
        <f t="shared" si="52"/>
        <v>0</v>
      </c>
    </row>
    <row r="50" spans="1:255" ht="12.75">
      <c r="A50" s="2">
        <v>18</v>
      </c>
      <c r="B50" s="2">
        <v>1</v>
      </c>
      <c r="C50" s="2">
        <v>142</v>
      </c>
      <c r="D50" s="2"/>
      <c r="E50" s="2" t="s">
        <v>91</v>
      </c>
      <c r="F50" s="2" t="s">
        <v>92</v>
      </c>
      <c r="G50" s="2" t="s">
        <v>93</v>
      </c>
      <c r="H50" s="2" t="s">
        <v>67</v>
      </c>
      <c r="I50" s="2">
        <f>I48*J50</f>
        <v>0.506465</v>
      </c>
      <c r="J50" s="2">
        <v>0.22399984785533522</v>
      </c>
      <c r="K50" s="2"/>
      <c r="L50" s="2"/>
      <c r="M50" s="2"/>
      <c r="N50" s="2"/>
      <c r="O50" s="2">
        <f t="shared" si="15"/>
        <v>0</v>
      </c>
      <c r="P50" s="2">
        <f t="shared" si="16"/>
        <v>0</v>
      </c>
      <c r="Q50" s="2">
        <f t="shared" si="17"/>
        <v>0</v>
      </c>
      <c r="R50" s="2">
        <f t="shared" si="18"/>
        <v>0</v>
      </c>
      <c r="S50" s="2">
        <f t="shared" si="19"/>
        <v>0</v>
      </c>
      <c r="T50" s="2">
        <f t="shared" si="20"/>
        <v>0</v>
      </c>
      <c r="U50" s="2">
        <f t="shared" si="21"/>
        <v>0</v>
      </c>
      <c r="V50" s="2">
        <f t="shared" si="22"/>
        <v>0</v>
      </c>
      <c r="W50" s="2">
        <f t="shared" si="23"/>
        <v>0</v>
      </c>
      <c r="X50" s="2">
        <f t="shared" si="24"/>
        <v>0</v>
      </c>
      <c r="Y50" s="2">
        <f t="shared" si="25"/>
        <v>0</v>
      </c>
      <c r="Z50" s="2"/>
      <c r="AA50" s="2">
        <v>37315861</v>
      </c>
      <c r="AB50" s="2">
        <f t="shared" si="26"/>
        <v>0</v>
      </c>
      <c r="AC50" s="2">
        <f t="shared" si="27"/>
        <v>0</v>
      </c>
      <c r="AD50" s="2">
        <f t="shared" si="28"/>
        <v>0</v>
      </c>
      <c r="AE50" s="2">
        <f t="shared" si="53"/>
        <v>0</v>
      </c>
      <c r="AF50" s="2">
        <f>ROUND((EV50),6)</f>
        <v>0</v>
      </c>
      <c r="AG50" s="2">
        <f t="shared" si="31"/>
        <v>0</v>
      </c>
      <c r="AH50" s="2">
        <f>(EW50)</f>
        <v>0</v>
      </c>
      <c r="AI50" s="2">
        <f t="shared" si="54"/>
        <v>0</v>
      </c>
      <c r="AJ50" s="2">
        <f t="shared" si="34"/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71</v>
      </c>
      <c r="AU50" s="2">
        <v>52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94</v>
      </c>
      <c r="BK50" s="2"/>
      <c r="BL50" s="2"/>
      <c r="BM50" s="2">
        <v>58001</v>
      </c>
      <c r="BN50" s="2">
        <v>0</v>
      </c>
      <c r="BO50" s="2" t="s">
        <v>3</v>
      </c>
      <c r="BP50" s="2">
        <v>0</v>
      </c>
      <c r="BQ50" s="2">
        <v>6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83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5"/>
        <v>0</v>
      </c>
      <c r="CQ50" s="2">
        <f t="shared" si="36"/>
        <v>0</v>
      </c>
      <c r="CR50" s="2">
        <f t="shared" si="37"/>
        <v>0</v>
      </c>
      <c r="CS50" s="2">
        <f t="shared" si="38"/>
        <v>0</v>
      </c>
      <c r="CT50" s="2">
        <f t="shared" si="39"/>
        <v>0</v>
      </c>
      <c r="CU50" s="2">
        <f t="shared" si="40"/>
        <v>0</v>
      </c>
      <c r="CV50" s="2">
        <f t="shared" si="41"/>
        <v>0</v>
      </c>
      <c r="CW50" s="2">
        <f t="shared" si="42"/>
        <v>0</v>
      </c>
      <c r="CX50" s="2">
        <f t="shared" si="43"/>
        <v>0</v>
      </c>
      <c r="CY50" s="2">
        <f t="shared" si="44"/>
        <v>0</v>
      </c>
      <c r="CZ50" s="2">
        <f t="shared" si="45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67</v>
      </c>
      <c r="DW50" s="2" t="s">
        <v>67</v>
      </c>
      <c r="DX50" s="2">
        <v>1000</v>
      </c>
      <c r="DY50" s="2"/>
      <c r="DZ50" s="2"/>
      <c r="EA50" s="2"/>
      <c r="EB50" s="2"/>
      <c r="EC50" s="2"/>
      <c r="ED50" s="2"/>
      <c r="EE50" s="2">
        <v>35908628</v>
      </c>
      <c r="EF50" s="2">
        <v>6</v>
      </c>
      <c r="EG50" s="2" t="s">
        <v>88</v>
      </c>
      <c r="EH50" s="2">
        <v>0</v>
      </c>
      <c r="EI50" s="2" t="s">
        <v>3</v>
      </c>
      <c r="EJ50" s="2">
        <v>1</v>
      </c>
      <c r="EK50" s="2">
        <v>58001</v>
      </c>
      <c r="EL50" s="2" t="s">
        <v>89</v>
      </c>
      <c r="EM50" s="2" t="s">
        <v>90</v>
      </c>
      <c r="EN50" s="2"/>
      <c r="EO50" s="2" t="s">
        <v>3</v>
      </c>
      <c r="EP50" s="2"/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6"/>
        <v>0</v>
      </c>
      <c r="FS50" s="2">
        <v>0</v>
      </c>
      <c r="FT50" s="2"/>
      <c r="FU50" s="2"/>
      <c r="FV50" s="2" t="s">
        <v>33</v>
      </c>
      <c r="FW50" s="2" t="s">
        <v>34</v>
      </c>
      <c r="FX50" s="2">
        <v>83</v>
      </c>
      <c r="FY50" s="2">
        <v>65</v>
      </c>
      <c r="FZ50" s="2"/>
      <c r="GA50" s="2" t="s">
        <v>3</v>
      </c>
      <c r="GB50" s="2"/>
      <c r="GC50" s="2"/>
      <c r="GD50" s="2">
        <v>0</v>
      </c>
      <c r="GE50" s="2"/>
      <c r="GF50" s="2">
        <v>856183701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47"/>
        <v>0</v>
      </c>
      <c r="GM50" s="2">
        <f t="shared" si="48"/>
        <v>0</v>
      </c>
      <c r="GN50" s="2">
        <f t="shared" si="49"/>
        <v>0</v>
      </c>
      <c r="GO50" s="2">
        <f t="shared" si="50"/>
        <v>0</v>
      </c>
      <c r="GP50" s="2">
        <f t="shared" si="51"/>
        <v>0</v>
      </c>
      <c r="GQ50" s="2"/>
      <c r="GR50" s="2"/>
      <c r="GS50" s="2"/>
      <c r="GT50" s="2">
        <v>0</v>
      </c>
      <c r="GU50" s="2">
        <v>1</v>
      </c>
      <c r="GV50" s="2">
        <v>0</v>
      </c>
      <c r="GW50" s="2">
        <v>0</v>
      </c>
      <c r="GX50" s="2">
        <f t="shared" si="52"/>
        <v>0</v>
      </c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06" ht="12.75">
      <c r="A51">
        <v>18</v>
      </c>
      <c r="B51">
        <v>1</v>
      </c>
      <c r="C51">
        <v>150</v>
      </c>
      <c r="E51" t="s">
        <v>91</v>
      </c>
      <c r="F51" t="s">
        <v>92</v>
      </c>
      <c r="G51" t="s">
        <v>93</v>
      </c>
      <c r="H51" t="s">
        <v>67</v>
      </c>
      <c r="I51">
        <f>I49*J51</f>
        <v>0.506465</v>
      </c>
      <c r="J51">
        <v>0.22399984785533522</v>
      </c>
      <c r="O51">
        <f t="shared" si="15"/>
        <v>0</v>
      </c>
      <c r="P51">
        <f t="shared" si="16"/>
        <v>0</v>
      </c>
      <c r="Q51">
        <f t="shared" si="17"/>
        <v>0</v>
      </c>
      <c r="R51">
        <f t="shared" si="18"/>
        <v>0</v>
      </c>
      <c r="S51">
        <f t="shared" si="19"/>
        <v>0</v>
      </c>
      <c r="T51">
        <f t="shared" si="20"/>
        <v>0</v>
      </c>
      <c r="U51">
        <f t="shared" si="21"/>
        <v>0</v>
      </c>
      <c r="V51">
        <f t="shared" si="22"/>
        <v>0</v>
      </c>
      <c r="W51">
        <f t="shared" si="23"/>
        <v>0</v>
      </c>
      <c r="X51">
        <f t="shared" si="24"/>
        <v>0</v>
      </c>
      <c r="Y51">
        <f t="shared" si="25"/>
        <v>0</v>
      </c>
      <c r="AA51">
        <v>37315863</v>
      </c>
      <c r="AB51">
        <f t="shared" si="26"/>
        <v>0</v>
      </c>
      <c r="AC51">
        <f t="shared" si="27"/>
        <v>0</v>
      </c>
      <c r="AD51">
        <f t="shared" si="28"/>
        <v>0</v>
      </c>
      <c r="AE51">
        <f t="shared" si="53"/>
        <v>0</v>
      </c>
      <c r="AF51">
        <f>ROUND((EV51),6)</f>
        <v>0</v>
      </c>
      <c r="AG51">
        <f t="shared" si="31"/>
        <v>0</v>
      </c>
      <c r="AH51">
        <f>(EW51)</f>
        <v>0</v>
      </c>
      <c r="AI51">
        <f t="shared" si="54"/>
        <v>0</v>
      </c>
      <c r="AJ51">
        <f t="shared" si="34"/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71</v>
      </c>
      <c r="AU51">
        <v>52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1</v>
      </c>
      <c r="BH51">
        <v>3</v>
      </c>
      <c r="BI51">
        <v>1</v>
      </c>
      <c r="BJ51" t="s">
        <v>94</v>
      </c>
      <c r="BM51">
        <v>58001</v>
      </c>
      <c r="BN51">
        <v>0</v>
      </c>
      <c r="BP51">
        <v>0</v>
      </c>
      <c r="BQ51">
        <v>6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83</v>
      </c>
      <c r="CA51">
        <v>65</v>
      </c>
      <c r="CF51">
        <v>0</v>
      </c>
      <c r="CG51">
        <v>0</v>
      </c>
      <c r="CM51">
        <v>0</v>
      </c>
      <c r="CO51">
        <v>0</v>
      </c>
      <c r="CP51">
        <f t="shared" si="35"/>
        <v>0</v>
      </c>
      <c r="CQ51">
        <f t="shared" si="36"/>
        <v>0</v>
      </c>
      <c r="CR51">
        <f t="shared" si="37"/>
        <v>0</v>
      </c>
      <c r="CS51">
        <f t="shared" si="38"/>
        <v>0</v>
      </c>
      <c r="CT51">
        <f t="shared" si="39"/>
        <v>0</v>
      </c>
      <c r="CU51">
        <f t="shared" si="40"/>
        <v>0</v>
      </c>
      <c r="CV51">
        <f t="shared" si="41"/>
        <v>0</v>
      </c>
      <c r="CW51">
        <f t="shared" si="42"/>
        <v>0</v>
      </c>
      <c r="CX51">
        <f t="shared" si="43"/>
        <v>0</v>
      </c>
      <c r="CY51">
        <f t="shared" si="44"/>
        <v>0</v>
      </c>
      <c r="CZ51">
        <f t="shared" si="45"/>
        <v>0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67</v>
      </c>
      <c r="DW51" t="s">
        <v>67</v>
      </c>
      <c r="DX51">
        <v>1000</v>
      </c>
      <c r="EE51">
        <v>35908628</v>
      </c>
      <c r="EF51">
        <v>6</v>
      </c>
      <c r="EG51" t="s">
        <v>88</v>
      </c>
      <c r="EH51">
        <v>0</v>
      </c>
      <c r="EJ51">
        <v>1</v>
      </c>
      <c r="EK51">
        <v>58001</v>
      </c>
      <c r="EL51" t="s">
        <v>89</v>
      </c>
      <c r="EM51" t="s">
        <v>90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6"/>
        <v>0</v>
      </c>
      <c r="FS51">
        <v>0</v>
      </c>
      <c r="FV51" t="s">
        <v>33</v>
      </c>
      <c r="FW51" t="s">
        <v>34</v>
      </c>
      <c r="FX51">
        <v>83</v>
      </c>
      <c r="FY51">
        <v>65</v>
      </c>
      <c r="GD51">
        <v>0</v>
      </c>
      <c r="GF51">
        <v>856183701</v>
      </c>
      <c r="GG51">
        <v>2</v>
      </c>
      <c r="GH51">
        <v>1</v>
      </c>
      <c r="GI51">
        <v>-2</v>
      </c>
      <c r="GJ51">
        <v>0</v>
      </c>
      <c r="GK51">
        <f>ROUND(R51*(S12)/100,2)</f>
        <v>0</v>
      </c>
      <c r="GL51">
        <f t="shared" si="47"/>
        <v>0</v>
      </c>
      <c r="GM51">
        <f t="shared" si="48"/>
        <v>0</v>
      </c>
      <c r="GN51">
        <f t="shared" si="49"/>
        <v>0</v>
      </c>
      <c r="GO51">
        <f t="shared" si="50"/>
        <v>0</v>
      </c>
      <c r="GP51">
        <f t="shared" si="51"/>
        <v>0</v>
      </c>
      <c r="GT51">
        <v>0</v>
      </c>
      <c r="GU51">
        <v>1</v>
      </c>
      <c r="GV51">
        <v>0</v>
      </c>
      <c r="GW51">
        <v>0</v>
      </c>
      <c r="GX51">
        <f t="shared" si="52"/>
        <v>0</v>
      </c>
    </row>
    <row r="52" spans="1:255" ht="12.75">
      <c r="A52" s="2">
        <v>17</v>
      </c>
      <c r="B52" s="2">
        <v>1</v>
      </c>
      <c r="C52" s="2">
        <f>ROW(SmtRes!A165)</f>
        <v>165</v>
      </c>
      <c r="D52" s="2">
        <f>ROW(EtalonRes!A165)</f>
        <v>165</v>
      </c>
      <c r="E52" s="2" t="s">
        <v>95</v>
      </c>
      <c r="F52" s="2" t="s">
        <v>96</v>
      </c>
      <c r="G52" s="2" t="s">
        <v>97</v>
      </c>
      <c r="H52" s="2" t="s">
        <v>98</v>
      </c>
      <c r="I52" s="2">
        <v>3.1482</v>
      </c>
      <c r="J52" s="2">
        <v>0</v>
      </c>
      <c r="K52" s="2"/>
      <c r="L52" s="2"/>
      <c r="M52" s="2"/>
      <c r="N52" s="2"/>
      <c r="O52" s="2">
        <f t="shared" si="15"/>
        <v>127248.58</v>
      </c>
      <c r="P52" s="2">
        <f t="shared" si="16"/>
        <v>90255.72</v>
      </c>
      <c r="Q52" s="2">
        <f t="shared" si="17"/>
        <v>2355.37</v>
      </c>
      <c r="R52" s="2">
        <f t="shared" si="18"/>
        <v>380.67</v>
      </c>
      <c r="S52" s="2">
        <f t="shared" si="19"/>
        <v>34637.49</v>
      </c>
      <c r="T52" s="2">
        <f t="shared" si="20"/>
        <v>0</v>
      </c>
      <c r="U52" s="2">
        <f t="shared" si="21"/>
        <v>151.65477557999998</v>
      </c>
      <c r="V52" s="2">
        <f t="shared" si="22"/>
        <v>1.133352</v>
      </c>
      <c r="W52" s="2">
        <f t="shared" si="23"/>
        <v>0</v>
      </c>
      <c r="X52" s="2">
        <f t="shared" si="24"/>
        <v>32216.71</v>
      </c>
      <c r="Y52" s="2">
        <f t="shared" si="25"/>
        <v>15407.99</v>
      </c>
      <c r="Z52" s="2"/>
      <c r="AA52" s="2">
        <v>37315861</v>
      </c>
      <c r="AB52" s="2">
        <f t="shared" si="26"/>
        <v>7396.3652</v>
      </c>
      <c r="AC52" s="2">
        <f t="shared" si="27"/>
        <v>6793.6</v>
      </c>
      <c r="AD52" s="2">
        <f t="shared" si="28"/>
        <v>160.55</v>
      </c>
      <c r="AE52" s="2">
        <f t="shared" si="53"/>
        <v>4.86</v>
      </c>
      <c r="AF52" s="2">
        <f>ROUND(((EV52*(1+(0.005*3)))),6)</f>
        <v>442.2152</v>
      </c>
      <c r="AG52" s="2">
        <f t="shared" si="31"/>
        <v>0</v>
      </c>
      <c r="AH52" s="2">
        <f>((EW52*(1+(0.005*3))))</f>
        <v>48.171899999999994</v>
      </c>
      <c r="AI52" s="2">
        <f t="shared" si="54"/>
        <v>0.36</v>
      </c>
      <c r="AJ52" s="2">
        <f t="shared" si="34"/>
        <v>0</v>
      </c>
      <c r="AK52" s="2">
        <v>7389.83</v>
      </c>
      <c r="AL52" s="2">
        <v>6793.6</v>
      </c>
      <c r="AM52" s="2">
        <v>160.55</v>
      </c>
      <c r="AN52" s="2">
        <v>4.86</v>
      </c>
      <c r="AO52" s="2">
        <v>435.68</v>
      </c>
      <c r="AP52" s="2">
        <v>0</v>
      </c>
      <c r="AQ52" s="2">
        <v>47.46</v>
      </c>
      <c r="AR52" s="2">
        <v>0.36</v>
      </c>
      <c r="AS52" s="2">
        <v>0</v>
      </c>
      <c r="AT52" s="2">
        <v>92</v>
      </c>
      <c r="AU52" s="2">
        <v>44</v>
      </c>
      <c r="AV52" s="2">
        <v>1</v>
      </c>
      <c r="AW52" s="2">
        <v>1</v>
      </c>
      <c r="AX52" s="2"/>
      <c r="AY52" s="2"/>
      <c r="AZ52" s="2">
        <v>1</v>
      </c>
      <c r="BA52" s="2">
        <v>24.88</v>
      </c>
      <c r="BB52" s="2">
        <v>4.66</v>
      </c>
      <c r="BC52" s="2">
        <v>4.22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99</v>
      </c>
      <c r="BK52" s="2"/>
      <c r="BL52" s="2"/>
      <c r="BM52" s="2">
        <v>12001</v>
      </c>
      <c r="BN52" s="2">
        <v>0</v>
      </c>
      <c r="BO52" s="2" t="s">
        <v>96</v>
      </c>
      <c r="BP52" s="2">
        <v>1</v>
      </c>
      <c r="BQ52" s="2">
        <v>2</v>
      </c>
      <c r="BR52" s="2">
        <v>0</v>
      </c>
      <c r="BS52" s="2">
        <v>24.88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120</v>
      </c>
      <c r="CA52" s="2">
        <v>65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80</v>
      </c>
      <c r="CO52" s="2">
        <v>0</v>
      </c>
      <c r="CP52" s="2">
        <f t="shared" si="35"/>
        <v>127248.57999999999</v>
      </c>
      <c r="CQ52" s="2">
        <f t="shared" si="36"/>
        <v>28668.992</v>
      </c>
      <c r="CR52" s="2">
        <f t="shared" si="37"/>
        <v>748.1630000000001</v>
      </c>
      <c r="CS52" s="2">
        <f t="shared" si="38"/>
        <v>120.91680000000001</v>
      </c>
      <c r="CT52" s="2">
        <f t="shared" si="39"/>
        <v>11002.314176</v>
      </c>
      <c r="CU52" s="2">
        <f t="shared" si="40"/>
        <v>0</v>
      </c>
      <c r="CV52" s="2">
        <f t="shared" si="41"/>
        <v>48.171899999999994</v>
      </c>
      <c r="CW52" s="2">
        <f t="shared" si="42"/>
        <v>0.36</v>
      </c>
      <c r="CX52" s="2">
        <f t="shared" si="43"/>
        <v>0</v>
      </c>
      <c r="CY52" s="2">
        <f t="shared" si="44"/>
        <v>32216.707199999997</v>
      </c>
      <c r="CZ52" s="2">
        <f t="shared" si="45"/>
        <v>15407.990399999999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81</v>
      </c>
      <c r="DH52" s="2" t="s">
        <v>3</v>
      </c>
      <c r="DI52" s="2" t="s">
        <v>81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98</v>
      </c>
      <c r="DW52" s="2" t="s">
        <v>98</v>
      </c>
      <c r="DX52" s="2">
        <v>1</v>
      </c>
      <c r="DY52" s="2"/>
      <c r="DZ52" s="2"/>
      <c r="EA52" s="2"/>
      <c r="EB52" s="2"/>
      <c r="EC52" s="2"/>
      <c r="ED52" s="2"/>
      <c r="EE52" s="2">
        <v>35908549</v>
      </c>
      <c r="EF52" s="2">
        <v>2</v>
      </c>
      <c r="EG52" s="2" t="s">
        <v>29</v>
      </c>
      <c r="EH52" s="2">
        <v>0</v>
      </c>
      <c r="EI52" s="2" t="s">
        <v>3</v>
      </c>
      <c r="EJ52" s="2">
        <v>1</v>
      </c>
      <c r="EK52" s="2">
        <v>12001</v>
      </c>
      <c r="EL52" s="2" t="s">
        <v>40</v>
      </c>
      <c r="EM52" s="2" t="s">
        <v>41</v>
      </c>
      <c r="EN52" s="2"/>
      <c r="EO52" s="2" t="s">
        <v>82</v>
      </c>
      <c r="EP52" s="2"/>
      <c r="EQ52" s="2">
        <v>0</v>
      </c>
      <c r="ER52" s="2">
        <v>7389.83</v>
      </c>
      <c r="ES52" s="2">
        <v>6793.6</v>
      </c>
      <c r="ET52" s="2">
        <v>160.55</v>
      </c>
      <c r="EU52" s="2">
        <v>4.86</v>
      </c>
      <c r="EV52" s="2">
        <v>435.68</v>
      </c>
      <c r="EW52" s="2">
        <v>47.46</v>
      </c>
      <c r="EX52" s="2">
        <v>0.36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6"/>
        <v>0</v>
      </c>
      <c r="FS52" s="2">
        <v>0</v>
      </c>
      <c r="FT52" s="2" t="s">
        <v>32</v>
      </c>
      <c r="FU52" s="2" t="s">
        <v>33</v>
      </c>
      <c r="FV52" s="2" t="s">
        <v>33</v>
      </c>
      <c r="FW52" s="2" t="s">
        <v>34</v>
      </c>
      <c r="FX52" s="2">
        <v>108</v>
      </c>
      <c r="FY52" s="2">
        <v>55.25</v>
      </c>
      <c r="FZ52" s="2"/>
      <c r="GA52" s="2" t="s">
        <v>3</v>
      </c>
      <c r="GB52" s="2"/>
      <c r="GC52" s="2"/>
      <c r="GD52" s="2">
        <v>0</v>
      </c>
      <c r="GE52" s="2"/>
      <c r="GF52" s="2">
        <v>-240217037</v>
      </c>
      <c r="GG52" s="2">
        <v>2</v>
      </c>
      <c r="GH52" s="2">
        <v>1</v>
      </c>
      <c r="GI52" s="2">
        <v>2</v>
      </c>
      <c r="GJ52" s="2">
        <v>0</v>
      </c>
      <c r="GK52" s="2">
        <f>ROUND(R52*(R12)/100,2)</f>
        <v>0</v>
      </c>
      <c r="GL52" s="2">
        <f t="shared" si="47"/>
        <v>0</v>
      </c>
      <c r="GM52" s="2">
        <f t="shared" si="48"/>
        <v>174873.28</v>
      </c>
      <c r="GN52" s="2">
        <f t="shared" si="49"/>
        <v>174873.28</v>
      </c>
      <c r="GO52" s="2">
        <f t="shared" si="50"/>
        <v>0</v>
      </c>
      <c r="GP52" s="2">
        <f t="shared" si="51"/>
        <v>0</v>
      </c>
      <c r="GQ52" s="2"/>
      <c r="GR52" s="2"/>
      <c r="GS52" s="2"/>
      <c r="GT52" s="2">
        <v>0</v>
      </c>
      <c r="GU52" s="2">
        <v>1</v>
      </c>
      <c r="GV52" s="2">
        <v>0</v>
      </c>
      <c r="GW52" s="2">
        <v>0</v>
      </c>
      <c r="GX52" s="2">
        <f t="shared" si="52"/>
        <v>0</v>
      </c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06" ht="12.75">
      <c r="A53">
        <v>17</v>
      </c>
      <c r="B53">
        <v>1</v>
      </c>
      <c r="C53">
        <f>ROW(SmtRes!A180)</f>
        <v>180</v>
      </c>
      <c r="D53">
        <f>ROW(EtalonRes!A180)</f>
        <v>180</v>
      </c>
      <c r="E53" t="s">
        <v>95</v>
      </c>
      <c r="F53" t="s">
        <v>96</v>
      </c>
      <c r="G53" t="s">
        <v>97</v>
      </c>
      <c r="H53" t="s">
        <v>98</v>
      </c>
      <c r="I53">
        <v>3.1482</v>
      </c>
      <c r="J53">
        <v>0</v>
      </c>
      <c r="O53">
        <f t="shared" si="15"/>
        <v>124055.58</v>
      </c>
      <c r="P53">
        <f t="shared" si="16"/>
        <v>87475.33</v>
      </c>
      <c r="Q53">
        <f t="shared" si="17"/>
        <v>2360.42</v>
      </c>
      <c r="R53">
        <f t="shared" si="18"/>
        <v>376.08</v>
      </c>
      <c r="S53">
        <f t="shared" si="19"/>
        <v>34219.83</v>
      </c>
      <c r="T53">
        <f t="shared" si="20"/>
        <v>0</v>
      </c>
      <c r="U53">
        <f t="shared" si="21"/>
        <v>151.65477557999998</v>
      </c>
      <c r="V53">
        <f t="shared" si="22"/>
        <v>1.133352</v>
      </c>
      <c r="W53">
        <f t="shared" si="23"/>
        <v>0</v>
      </c>
      <c r="X53">
        <f t="shared" si="24"/>
        <v>31828.24</v>
      </c>
      <c r="Y53">
        <f t="shared" si="25"/>
        <v>15222.2</v>
      </c>
      <c r="AA53">
        <v>37315863</v>
      </c>
      <c r="AB53">
        <f t="shared" si="26"/>
        <v>7396.3652</v>
      </c>
      <c r="AC53">
        <f t="shared" si="27"/>
        <v>6793.6</v>
      </c>
      <c r="AD53">
        <f t="shared" si="28"/>
        <v>160.55</v>
      </c>
      <c r="AE53">
        <f t="shared" si="53"/>
        <v>4.86</v>
      </c>
      <c r="AF53">
        <f>ROUND(((EV53*(1+(0.005*3)))),6)</f>
        <v>442.2152</v>
      </c>
      <c r="AG53">
        <f t="shared" si="31"/>
        <v>0</v>
      </c>
      <c r="AH53">
        <f>((EW53*(1+(0.005*3))))</f>
        <v>48.171899999999994</v>
      </c>
      <c r="AI53">
        <f t="shared" si="54"/>
        <v>0.36</v>
      </c>
      <c r="AJ53">
        <f t="shared" si="34"/>
        <v>0</v>
      </c>
      <c r="AK53">
        <v>7389.83</v>
      </c>
      <c r="AL53">
        <v>6793.6</v>
      </c>
      <c r="AM53">
        <v>160.55</v>
      </c>
      <c r="AN53">
        <v>4.86</v>
      </c>
      <c r="AO53">
        <v>435.68</v>
      </c>
      <c r="AP53">
        <v>0</v>
      </c>
      <c r="AQ53">
        <v>47.46</v>
      </c>
      <c r="AR53">
        <v>0.36</v>
      </c>
      <c r="AS53">
        <v>0</v>
      </c>
      <c r="AT53">
        <v>92</v>
      </c>
      <c r="AU53">
        <v>44</v>
      </c>
      <c r="AV53">
        <v>1</v>
      </c>
      <c r="AW53">
        <v>1</v>
      </c>
      <c r="AZ53">
        <v>1</v>
      </c>
      <c r="BA53">
        <v>24.58</v>
      </c>
      <c r="BB53">
        <v>4.67</v>
      </c>
      <c r="BC53">
        <v>4.09</v>
      </c>
      <c r="BH53">
        <v>0</v>
      </c>
      <c r="BI53">
        <v>1</v>
      </c>
      <c r="BJ53" t="s">
        <v>99</v>
      </c>
      <c r="BM53">
        <v>12001</v>
      </c>
      <c r="BN53">
        <v>0</v>
      </c>
      <c r="BO53" t="s">
        <v>96</v>
      </c>
      <c r="BP53">
        <v>1</v>
      </c>
      <c r="BQ53">
        <v>2</v>
      </c>
      <c r="BR53">
        <v>0</v>
      </c>
      <c r="BS53">
        <v>24.58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120</v>
      </c>
      <c r="CA53">
        <v>65</v>
      </c>
      <c r="CF53">
        <v>0</v>
      </c>
      <c r="CG53">
        <v>0</v>
      </c>
      <c r="CM53">
        <v>0</v>
      </c>
      <c r="CN53" t="s">
        <v>80</v>
      </c>
      <c r="CO53">
        <v>0</v>
      </c>
      <c r="CP53">
        <f t="shared" si="35"/>
        <v>124055.58</v>
      </c>
      <c r="CQ53">
        <f t="shared" si="36"/>
        <v>27785.824</v>
      </c>
      <c r="CR53">
        <f t="shared" si="37"/>
        <v>749.7685</v>
      </c>
      <c r="CS53">
        <f t="shared" si="38"/>
        <v>119.4588</v>
      </c>
      <c r="CT53">
        <f t="shared" si="39"/>
        <v>10869.649615999999</v>
      </c>
      <c r="CU53">
        <f t="shared" si="40"/>
        <v>0</v>
      </c>
      <c r="CV53">
        <f t="shared" si="41"/>
        <v>48.171899999999994</v>
      </c>
      <c r="CW53">
        <f t="shared" si="42"/>
        <v>0.36</v>
      </c>
      <c r="CX53">
        <f t="shared" si="43"/>
        <v>0</v>
      </c>
      <c r="CY53">
        <f t="shared" si="44"/>
        <v>31828.237200000003</v>
      </c>
      <c r="CZ53">
        <f t="shared" si="45"/>
        <v>15222.2004</v>
      </c>
      <c r="DG53" t="s">
        <v>81</v>
      </c>
      <c r="DI53" t="s">
        <v>81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98</v>
      </c>
      <c r="DW53" t="s">
        <v>98</v>
      </c>
      <c r="DX53">
        <v>1</v>
      </c>
      <c r="EE53">
        <v>35908549</v>
      </c>
      <c r="EF53">
        <v>2</v>
      </c>
      <c r="EG53" t="s">
        <v>29</v>
      </c>
      <c r="EH53">
        <v>0</v>
      </c>
      <c r="EJ53">
        <v>1</v>
      </c>
      <c r="EK53">
        <v>12001</v>
      </c>
      <c r="EL53" t="s">
        <v>40</v>
      </c>
      <c r="EM53" t="s">
        <v>41</v>
      </c>
      <c r="EO53" t="s">
        <v>82</v>
      </c>
      <c r="EQ53">
        <v>0</v>
      </c>
      <c r="ER53">
        <v>7389.83</v>
      </c>
      <c r="ES53">
        <v>6793.6</v>
      </c>
      <c r="ET53">
        <v>160.55</v>
      </c>
      <c r="EU53">
        <v>4.86</v>
      </c>
      <c r="EV53">
        <v>435.68</v>
      </c>
      <c r="EW53">
        <v>47.46</v>
      </c>
      <c r="EX53">
        <v>0.36</v>
      </c>
      <c r="EY53">
        <v>0</v>
      </c>
      <c r="FQ53">
        <v>0</v>
      </c>
      <c r="FR53">
        <f t="shared" si="46"/>
        <v>0</v>
      </c>
      <c r="FS53">
        <v>0</v>
      </c>
      <c r="FT53" t="s">
        <v>32</v>
      </c>
      <c r="FU53" t="s">
        <v>33</v>
      </c>
      <c r="FV53" t="s">
        <v>33</v>
      </c>
      <c r="FW53" t="s">
        <v>34</v>
      </c>
      <c r="FX53">
        <v>108</v>
      </c>
      <c r="FY53">
        <v>55.25</v>
      </c>
      <c r="GD53">
        <v>0</v>
      </c>
      <c r="GF53">
        <v>-240217037</v>
      </c>
      <c r="GG53">
        <v>2</v>
      </c>
      <c r="GH53">
        <v>1</v>
      </c>
      <c r="GI53">
        <v>2</v>
      </c>
      <c r="GJ53">
        <v>0</v>
      </c>
      <c r="GK53">
        <f>ROUND(R53*(S12)/100,2)</f>
        <v>0</v>
      </c>
      <c r="GL53">
        <f t="shared" si="47"/>
        <v>0</v>
      </c>
      <c r="GM53">
        <f t="shared" si="48"/>
        <v>171106.02000000002</v>
      </c>
      <c r="GN53">
        <f t="shared" si="49"/>
        <v>171106.02</v>
      </c>
      <c r="GO53">
        <f t="shared" si="50"/>
        <v>0</v>
      </c>
      <c r="GP53">
        <f t="shared" si="51"/>
        <v>0</v>
      </c>
      <c r="GT53">
        <v>0</v>
      </c>
      <c r="GU53">
        <v>1</v>
      </c>
      <c r="GV53">
        <v>0</v>
      </c>
      <c r="GW53">
        <v>0</v>
      </c>
      <c r="GX53">
        <f t="shared" si="52"/>
        <v>0</v>
      </c>
    </row>
    <row r="55" spans="1:118" ht="12.75">
      <c r="A55" s="3">
        <v>51</v>
      </c>
      <c r="B55" s="3">
        <f>B24</f>
        <v>1</v>
      </c>
      <c r="C55" s="3">
        <f>A24</f>
        <v>4</v>
      </c>
      <c r="D55" s="3">
        <f>ROW(A24)</f>
        <v>24</v>
      </c>
      <c r="E55" s="3"/>
      <c r="F55" s="3" t="str">
        <f>IF(F24&lt;&gt;"",F24,"")</f>
        <v>Новый раздел</v>
      </c>
      <c r="G55" s="3" t="str">
        <f>IF(G24&lt;&gt;"",G24,"")</f>
        <v>Ремонт кровли</v>
      </c>
      <c r="H55" s="3"/>
      <c r="I55" s="3"/>
      <c r="J55" s="3"/>
      <c r="K55" s="3"/>
      <c r="L55" s="3"/>
      <c r="M55" s="3"/>
      <c r="N55" s="3"/>
      <c r="O55" s="3">
        <f aca="true" t="shared" si="55" ref="O55:T55">ROUND(AB55,2)</f>
        <v>5220026.2</v>
      </c>
      <c r="P55" s="3">
        <f t="shared" si="55"/>
        <v>3815282.19</v>
      </c>
      <c r="Q55" s="3">
        <f t="shared" si="55"/>
        <v>142759.21</v>
      </c>
      <c r="R55" s="3">
        <f t="shared" si="55"/>
        <v>49248.87</v>
      </c>
      <c r="S55" s="3">
        <f t="shared" si="55"/>
        <v>1261984.8</v>
      </c>
      <c r="T55" s="3">
        <f t="shared" si="55"/>
        <v>0</v>
      </c>
      <c r="U55" s="3">
        <f>AH55</f>
        <v>5640.941540609185</v>
      </c>
      <c r="V55" s="3">
        <f>AI55</f>
        <v>168.82634063500004</v>
      </c>
      <c r="W55" s="3">
        <f>ROUND(AJ55,2)</f>
        <v>223.93</v>
      </c>
      <c r="X55" s="3">
        <f>ROUND(AK55,2)</f>
        <v>1195600.33</v>
      </c>
      <c r="Y55" s="3">
        <f>ROUND(AL55,2)</f>
        <v>584552.78</v>
      </c>
      <c r="Z55" s="3"/>
      <c r="AA55" s="3"/>
      <c r="AB55" s="3">
        <f>ROUND(SUMIF(AA28:AA53,"=37315861",O28:O53),2)</f>
        <v>5220026.2</v>
      </c>
      <c r="AC55" s="3">
        <f>ROUND(SUMIF(AA28:AA53,"=37315861",P28:P53),2)</f>
        <v>3815282.19</v>
      </c>
      <c r="AD55" s="3">
        <f>ROUND(SUMIF(AA28:AA53,"=37315861",Q28:Q53),2)</f>
        <v>142759.21</v>
      </c>
      <c r="AE55" s="3">
        <f>ROUND(SUMIF(AA28:AA53,"=37315861",R28:R53),2)</f>
        <v>49248.87</v>
      </c>
      <c r="AF55" s="3">
        <f>ROUND(SUMIF(AA28:AA53,"=37315861",S28:S53),2)</f>
        <v>1261984.8</v>
      </c>
      <c r="AG55" s="3">
        <f>ROUND(SUMIF(AA28:AA53,"=37315861",T28:T53),2)</f>
        <v>0</v>
      </c>
      <c r="AH55" s="3">
        <f>SUMIF(AA28:AA53,"=37315861",U28:U53)</f>
        <v>5640.941540609185</v>
      </c>
      <c r="AI55" s="3">
        <f>SUMIF(AA28:AA53,"=37315861",V28:V53)</f>
        <v>168.82634063500004</v>
      </c>
      <c r="AJ55" s="3">
        <f>ROUND(SUMIF(AA28:AA53,"=37315861",W28:W53),2)</f>
        <v>223.93</v>
      </c>
      <c r="AK55" s="3">
        <f>ROUND(SUMIF(AA28:AA53,"=37315861",X28:X53),2)</f>
        <v>1195600.33</v>
      </c>
      <c r="AL55" s="3">
        <f>ROUND(SUMIF(AA28:AA53,"=37315861",Y28:Y53),2)</f>
        <v>584552.78</v>
      </c>
      <c r="AM55" s="3"/>
      <c r="AN55" s="3"/>
      <c r="AO55" s="3">
        <f aca="true" t="shared" si="56" ref="AO55:AZ55">ROUND(BB55,2)</f>
        <v>0</v>
      </c>
      <c r="AP55" s="3">
        <f t="shared" si="56"/>
        <v>0</v>
      </c>
      <c r="AQ55" s="3">
        <f t="shared" si="56"/>
        <v>0</v>
      </c>
      <c r="AR55" s="3">
        <f t="shared" si="56"/>
        <v>7000179.31</v>
      </c>
      <c r="AS55" s="3">
        <f t="shared" si="56"/>
        <v>7000179.31</v>
      </c>
      <c r="AT55" s="3">
        <f t="shared" si="56"/>
        <v>0</v>
      </c>
      <c r="AU55" s="3">
        <f t="shared" si="56"/>
        <v>0</v>
      </c>
      <c r="AV55" s="3">
        <f t="shared" si="56"/>
        <v>3815282.19</v>
      </c>
      <c r="AW55" s="3">
        <f t="shared" si="56"/>
        <v>3815282.19</v>
      </c>
      <c r="AX55" s="3">
        <f t="shared" si="56"/>
        <v>0</v>
      </c>
      <c r="AY55" s="3">
        <f t="shared" si="56"/>
        <v>3815282.19</v>
      </c>
      <c r="AZ55" s="3">
        <f t="shared" si="56"/>
        <v>0</v>
      </c>
      <c r="BA55" s="3"/>
      <c r="BB55" s="3">
        <f>ROUND(SUMIF(AA28:AA53,"=37315861",FQ28:FQ53),2)</f>
        <v>0</v>
      </c>
      <c r="BC55" s="3">
        <f>ROUND(SUMIF(AA28:AA53,"=37315861",FR28:FR53),2)</f>
        <v>0</v>
      </c>
      <c r="BD55" s="3">
        <f>ROUND(SUMIF(AA28:AA53,"=37315861",GL28:GL53),2)</f>
        <v>0</v>
      </c>
      <c r="BE55" s="3">
        <f>ROUND(SUMIF(AA28:AA53,"=37315861",GM28:GM53),2)</f>
        <v>7000179.31</v>
      </c>
      <c r="BF55" s="3">
        <f>ROUND(SUMIF(AA28:AA53,"=37315861",GN28:GN53),2)</f>
        <v>7000179.31</v>
      </c>
      <c r="BG55" s="3">
        <f>ROUND(SUMIF(AA28:AA53,"=37315861",GO28:GO53),2)</f>
        <v>0</v>
      </c>
      <c r="BH55" s="3">
        <f>ROUND(SUMIF(AA28:AA53,"=37315861",GP28:GP53),2)</f>
        <v>0</v>
      </c>
      <c r="BI55" s="3">
        <f>AC55-BB55</f>
        <v>3815282.19</v>
      </c>
      <c r="BJ55" s="3">
        <f>AC55-BC55</f>
        <v>3815282.19</v>
      </c>
      <c r="BK55" s="3">
        <f>BB55-BD55</f>
        <v>0</v>
      </c>
      <c r="BL55" s="3">
        <f>AC55-BB55-BC55+BD55</f>
        <v>3815282.19</v>
      </c>
      <c r="BM55" s="3">
        <f>BC55-BD55</f>
        <v>0</v>
      </c>
      <c r="BN55" s="3"/>
      <c r="BO55" s="4">
        <f aca="true" t="shared" si="57" ref="BO55:BT55">ROUND(CB55,2)</f>
        <v>5111061.54</v>
      </c>
      <c r="BP55" s="4">
        <f t="shared" si="57"/>
        <v>3722056.72</v>
      </c>
      <c r="BQ55" s="4">
        <f t="shared" si="57"/>
        <v>142236.88</v>
      </c>
      <c r="BR55" s="4">
        <f t="shared" si="57"/>
        <v>48655.04</v>
      </c>
      <c r="BS55" s="4">
        <f t="shared" si="57"/>
        <v>1246767.94</v>
      </c>
      <c r="BT55" s="4">
        <f t="shared" si="57"/>
        <v>0</v>
      </c>
      <c r="BU55" s="4">
        <f>CH55</f>
        <v>5640.941540609185</v>
      </c>
      <c r="BV55" s="4">
        <f>CI55</f>
        <v>168.82634063500004</v>
      </c>
      <c r="BW55" s="4">
        <f>ROUND(CJ55,2)</f>
        <v>223.93</v>
      </c>
      <c r="BX55" s="4">
        <f>ROUND(CK55,2)</f>
        <v>1181183.93</v>
      </c>
      <c r="BY55" s="4">
        <f>ROUND(CL55,2)</f>
        <v>577504.31</v>
      </c>
      <c r="BZ55" s="4"/>
      <c r="CA55" s="4"/>
      <c r="CB55" s="4">
        <f>ROUND(SUMIF(AA28:AA53,"=37315863",O28:O53),2)</f>
        <v>5111061.54</v>
      </c>
      <c r="CC55" s="4">
        <f>ROUND(SUMIF(AA28:AA53,"=37315863",P28:P53),2)</f>
        <v>3722056.72</v>
      </c>
      <c r="CD55" s="4">
        <f>ROUND(SUMIF(AA28:AA53,"=37315863",Q28:Q53),2)</f>
        <v>142236.88</v>
      </c>
      <c r="CE55" s="4">
        <f>ROUND(SUMIF(AA28:AA53,"=37315863",R28:R53),2)</f>
        <v>48655.04</v>
      </c>
      <c r="CF55" s="4">
        <f>ROUND(SUMIF(AA28:AA53,"=37315863",S28:S53),2)</f>
        <v>1246767.94</v>
      </c>
      <c r="CG55" s="4">
        <f>ROUND(SUMIF(AA28:AA53,"=37315863",T28:T53),2)</f>
        <v>0</v>
      </c>
      <c r="CH55" s="4">
        <f>SUMIF(AA28:AA53,"=37315863",U28:U53)</f>
        <v>5640.941540609185</v>
      </c>
      <c r="CI55" s="4">
        <f>SUMIF(AA28:AA53,"=37315863",V28:V53)</f>
        <v>168.82634063500004</v>
      </c>
      <c r="CJ55" s="4">
        <f>ROUND(SUMIF(AA28:AA53,"=37315863",W28:W53),2)</f>
        <v>223.93</v>
      </c>
      <c r="CK55" s="4">
        <f>ROUND(SUMIF(AA28:AA53,"=37315863",X28:X53),2)</f>
        <v>1181183.93</v>
      </c>
      <c r="CL55" s="4">
        <f>ROUND(SUMIF(AA28:AA53,"=37315863",Y28:Y53),2)</f>
        <v>577504.31</v>
      </c>
      <c r="CM55" s="4"/>
      <c r="CN55" s="4"/>
      <c r="CO55" s="4">
        <f aca="true" t="shared" si="58" ref="CO55:CZ55">ROUND(DB55,2)</f>
        <v>0</v>
      </c>
      <c r="CP55" s="4">
        <f t="shared" si="58"/>
        <v>0</v>
      </c>
      <c r="CQ55" s="4">
        <f t="shared" si="58"/>
        <v>0</v>
      </c>
      <c r="CR55" s="4">
        <f t="shared" si="58"/>
        <v>6869749.78</v>
      </c>
      <c r="CS55" s="4">
        <f t="shared" si="58"/>
        <v>6869749.78</v>
      </c>
      <c r="CT55" s="4">
        <f t="shared" si="58"/>
        <v>0</v>
      </c>
      <c r="CU55" s="4">
        <f t="shared" si="58"/>
        <v>0</v>
      </c>
      <c r="CV55" s="4">
        <f t="shared" si="58"/>
        <v>3722056.72</v>
      </c>
      <c r="CW55" s="4">
        <f t="shared" si="58"/>
        <v>3722056.72</v>
      </c>
      <c r="CX55" s="4">
        <f t="shared" si="58"/>
        <v>0</v>
      </c>
      <c r="CY55" s="4">
        <f t="shared" si="58"/>
        <v>3722056.72</v>
      </c>
      <c r="CZ55" s="4">
        <f t="shared" si="58"/>
        <v>0</v>
      </c>
      <c r="DA55" s="4"/>
      <c r="DB55" s="4">
        <f>ROUND(SUMIF(AA28:AA53,"=37315863",FQ28:FQ53),2)</f>
        <v>0</v>
      </c>
      <c r="DC55" s="4">
        <f>ROUND(SUMIF(AA28:AA53,"=37315863",FR28:FR53),2)</f>
        <v>0</v>
      </c>
      <c r="DD55" s="4">
        <f>ROUND(SUMIF(AA28:AA53,"=37315863",GL28:GL53),2)</f>
        <v>0</v>
      </c>
      <c r="DE55" s="4">
        <f>ROUND(SUMIF(AA28:AA53,"=37315863",GM28:GM53),2)</f>
        <v>6869749.78</v>
      </c>
      <c r="DF55" s="4">
        <f>ROUND(SUMIF(AA28:AA53,"=37315863",GN28:GN53),2)</f>
        <v>6869749.78</v>
      </c>
      <c r="DG55" s="4">
        <f>ROUND(SUMIF(AA28:AA53,"=37315863",GO28:GO53),2)</f>
        <v>0</v>
      </c>
      <c r="DH55" s="4">
        <f>ROUND(SUMIF(AA28:AA53,"=37315863",GP28:GP53),2)</f>
        <v>0</v>
      </c>
      <c r="DI55" s="4">
        <f>CC55-DB55</f>
        <v>3722056.72</v>
      </c>
      <c r="DJ55" s="4">
        <f>CC55-DC55</f>
        <v>3722056.72</v>
      </c>
      <c r="DK55" s="4">
        <f>DB55-DD55</f>
        <v>0</v>
      </c>
      <c r="DL55" s="4">
        <f>CC55-DB55-DC55+DD55</f>
        <v>3722056.72</v>
      </c>
      <c r="DM55" s="4">
        <f>DC55-DD55</f>
        <v>0</v>
      </c>
      <c r="DN55" s="4">
        <v>0</v>
      </c>
    </row>
    <row r="57" spans="1:16" ht="12.75">
      <c r="A57" s="5">
        <v>50</v>
      </c>
      <c r="B57" s="5">
        <v>0</v>
      </c>
      <c r="C57" s="5">
        <v>0</v>
      </c>
      <c r="D57" s="5">
        <v>1</v>
      </c>
      <c r="E57" s="5">
        <v>201</v>
      </c>
      <c r="F57" s="5">
        <f>ROUND(Source!O55,O57)</f>
        <v>5220026.2</v>
      </c>
      <c r="G57" s="5" t="s">
        <v>100</v>
      </c>
      <c r="H57" s="5" t="s">
        <v>101</v>
      </c>
      <c r="I57" s="5"/>
      <c r="J57" s="5"/>
      <c r="K57" s="5">
        <v>201</v>
      </c>
      <c r="L57" s="5">
        <v>1</v>
      </c>
      <c r="M57" s="5">
        <v>3</v>
      </c>
      <c r="N57" s="5" t="s">
        <v>3</v>
      </c>
      <c r="O57" s="5">
        <v>2</v>
      </c>
      <c r="P57" s="5">
        <f>ROUND(Source!BO55,O57)</f>
        <v>5111061.54</v>
      </c>
    </row>
    <row r="58" spans="1:16" ht="12.75">
      <c r="A58" s="5">
        <v>50</v>
      </c>
      <c r="B58" s="5">
        <v>0</v>
      </c>
      <c r="C58" s="5">
        <v>0</v>
      </c>
      <c r="D58" s="5">
        <v>1</v>
      </c>
      <c r="E58" s="5">
        <v>202</v>
      </c>
      <c r="F58" s="5">
        <f>ROUND(Source!P55,O58)</f>
        <v>3815282.19</v>
      </c>
      <c r="G58" s="5" t="s">
        <v>102</v>
      </c>
      <c r="H58" s="5" t="s">
        <v>103</v>
      </c>
      <c r="I58" s="5"/>
      <c r="J58" s="5"/>
      <c r="K58" s="5">
        <v>202</v>
      </c>
      <c r="L58" s="5">
        <v>2</v>
      </c>
      <c r="M58" s="5">
        <v>3</v>
      </c>
      <c r="N58" s="5" t="s">
        <v>3</v>
      </c>
      <c r="O58" s="5">
        <v>2</v>
      </c>
      <c r="P58" s="5">
        <f>ROUND(Source!BP55,O58)</f>
        <v>3722056.72</v>
      </c>
    </row>
    <row r="59" spans="1:16" ht="12.75">
      <c r="A59" s="5">
        <v>50</v>
      </c>
      <c r="B59" s="5">
        <v>0</v>
      </c>
      <c r="C59" s="5">
        <v>0</v>
      </c>
      <c r="D59" s="5">
        <v>1</v>
      </c>
      <c r="E59" s="5">
        <v>222</v>
      </c>
      <c r="F59" s="5">
        <f>ROUND(Source!AO55,O59)</f>
        <v>0</v>
      </c>
      <c r="G59" s="5" t="s">
        <v>104</v>
      </c>
      <c r="H59" s="5" t="s">
        <v>105</v>
      </c>
      <c r="I59" s="5"/>
      <c r="J59" s="5"/>
      <c r="K59" s="5">
        <v>222</v>
      </c>
      <c r="L59" s="5">
        <v>3</v>
      </c>
      <c r="M59" s="5">
        <v>3</v>
      </c>
      <c r="N59" s="5" t="s">
        <v>3</v>
      </c>
      <c r="O59" s="5">
        <v>2</v>
      </c>
      <c r="P59" s="5">
        <f>ROUND(Source!CO55,O59)</f>
        <v>0</v>
      </c>
    </row>
    <row r="60" spans="1:16" ht="12.75">
      <c r="A60" s="5">
        <v>50</v>
      </c>
      <c r="B60" s="5">
        <v>0</v>
      </c>
      <c r="C60" s="5">
        <v>0</v>
      </c>
      <c r="D60" s="5">
        <v>1</v>
      </c>
      <c r="E60" s="5">
        <v>225</v>
      </c>
      <c r="F60" s="5">
        <f>ROUND(Source!AV55,O60)</f>
        <v>3815282.19</v>
      </c>
      <c r="G60" s="5" t="s">
        <v>106</v>
      </c>
      <c r="H60" s="5" t="s">
        <v>107</v>
      </c>
      <c r="I60" s="5"/>
      <c r="J60" s="5"/>
      <c r="K60" s="5">
        <v>225</v>
      </c>
      <c r="L60" s="5">
        <v>4</v>
      </c>
      <c r="M60" s="5">
        <v>3</v>
      </c>
      <c r="N60" s="5" t="s">
        <v>3</v>
      </c>
      <c r="O60" s="5">
        <v>2</v>
      </c>
      <c r="P60" s="5">
        <f>ROUND(Source!CV55,O60)</f>
        <v>3722056.72</v>
      </c>
    </row>
    <row r="61" spans="1:16" ht="12.75">
      <c r="A61" s="5">
        <v>50</v>
      </c>
      <c r="B61" s="5">
        <v>0</v>
      </c>
      <c r="C61" s="5">
        <v>0</v>
      </c>
      <c r="D61" s="5">
        <v>1</v>
      </c>
      <c r="E61" s="5">
        <v>226</v>
      </c>
      <c r="F61" s="5">
        <f>ROUND(Source!AW55,O61)</f>
        <v>3815282.19</v>
      </c>
      <c r="G61" s="5" t="s">
        <v>108</v>
      </c>
      <c r="H61" s="5" t="s">
        <v>109</v>
      </c>
      <c r="I61" s="5"/>
      <c r="J61" s="5"/>
      <c r="K61" s="5">
        <v>226</v>
      </c>
      <c r="L61" s="5">
        <v>5</v>
      </c>
      <c r="M61" s="5">
        <v>3</v>
      </c>
      <c r="N61" s="5" t="s">
        <v>3</v>
      </c>
      <c r="O61" s="5">
        <v>2</v>
      </c>
      <c r="P61" s="5">
        <f>ROUND(Source!CW55,O61)</f>
        <v>3722056.72</v>
      </c>
    </row>
    <row r="62" spans="1:16" ht="12.75">
      <c r="A62" s="5">
        <v>50</v>
      </c>
      <c r="B62" s="5">
        <v>0</v>
      </c>
      <c r="C62" s="5">
        <v>0</v>
      </c>
      <c r="D62" s="5">
        <v>1</v>
      </c>
      <c r="E62" s="5">
        <v>227</v>
      </c>
      <c r="F62" s="5">
        <f>ROUND(Source!AX55,O62)</f>
        <v>0</v>
      </c>
      <c r="G62" s="5" t="s">
        <v>110</v>
      </c>
      <c r="H62" s="5" t="s">
        <v>111</v>
      </c>
      <c r="I62" s="5"/>
      <c r="J62" s="5"/>
      <c r="K62" s="5">
        <v>227</v>
      </c>
      <c r="L62" s="5">
        <v>6</v>
      </c>
      <c r="M62" s="5">
        <v>3</v>
      </c>
      <c r="N62" s="5" t="s">
        <v>3</v>
      </c>
      <c r="O62" s="5">
        <v>2</v>
      </c>
      <c r="P62" s="5">
        <f>ROUND(Source!CX55,O62)</f>
        <v>0</v>
      </c>
    </row>
    <row r="63" spans="1:16" ht="12.75">
      <c r="A63" s="5">
        <v>50</v>
      </c>
      <c r="B63" s="5">
        <v>0</v>
      </c>
      <c r="C63" s="5">
        <v>0</v>
      </c>
      <c r="D63" s="5">
        <v>1</v>
      </c>
      <c r="E63" s="5">
        <v>228</v>
      </c>
      <c r="F63" s="5">
        <f>ROUND(Source!AY55,O63)</f>
        <v>3815282.19</v>
      </c>
      <c r="G63" s="5" t="s">
        <v>112</v>
      </c>
      <c r="H63" s="5" t="s">
        <v>113</v>
      </c>
      <c r="I63" s="5"/>
      <c r="J63" s="5"/>
      <c r="K63" s="5">
        <v>228</v>
      </c>
      <c r="L63" s="5">
        <v>7</v>
      </c>
      <c r="M63" s="5">
        <v>3</v>
      </c>
      <c r="N63" s="5" t="s">
        <v>3</v>
      </c>
      <c r="O63" s="5">
        <v>2</v>
      </c>
      <c r="P63" s="5">
        <f>ROUND(Source!CY55,O63)</f>
        <v>3722056.72</v>
      </c>
    </row>
    <row r="64" spans="1:16" ht="12.75">
      <c r="A64" s="5">
        <v>50</v>
      </c>
      <c r="B64" s="5">
        <v>0</v>
      </c>
      <c r="C64" s="5">
        <v>0</v>
      </c>
      <c r="D64" s="5">
        <v>1</v>
      </c>
      <c r="E64" s="5">
        <v>216</v>
      </c>
      <c r="F64" s="5">
        <f>ROUND(Source!AP55,O64)</f>
        <v>0</v>
      </c>
      <c r="G64" s="5" t="s">
        <v>114</v>
      </c>
      <c r="H64" s="5" t="s">
        <v>115</v>
      </c>
      <c r="I64" s="5"/>
      <c r="J64" s="5"/>
      <c r="K64" s="5">
        <v>216</v>
      </c>
      <c r="L64" s="5">
        <v>8</v>
      </c>
      <c r="M64" s="5">
        <v>3</v>
      </c>
      <c r="N64" s="5" t="s">
        <v>3</v>
      </c>
      <c r="O64" s="5">
        <v>2</v>
      </c>
      <c r="P64" s="5">
        <f>ROUND(Source!CP55,O64)</f>
        <v>0</v>
      </c>
    </row>
    <row r="65" spans="1:16" ht="12.75">
      <c r="A65" s="5">
        <v>50</v>
      </c>
      <c r="B65" s="5">
        <v>0</v>
      </c>
      <c r="C65" s="5">
        <v>0</v>
      </c>
      <c r="D65" s="5">
        <v>1</v>
      </c>
      <c r="E65" s="5">
        <v>223</v>
      </c>
      <c r="F65" s="5">
        <f>ROUND(Source!AQ55,O65)</f>
        <v>0</v>
      </c>
      <c r="G65" s="5" t="s">
        <v>116</v>
      </c>
      <c r="H65" s="5" t="s">
        <v>117</v>
      </c>
      <c r="I65" s="5"/>
      <c r="J65" s="5"/>
      <c r="K65" s="5">
        <v>223</v>
      </c>
      <c r="L65" s="5">
        <v>9</v>
      </c>
      <c r="M65" s="5">
        <v>3</v>
      </c>
      <c r="N65" s="5" t="s">
        <v>3</v>
      </c>
      <c r="O65" s="5">
        <v>2</v>
      </c>
      <c r="P65" s="5">
        <f>ROUND(Source!CQ55,O65)</f>
        <v>0</v>
      </c>
    </row>
    <row r="66" spans="1:16" ht="12.75">
      <c r="A66" s="5">
        <v>50</v>
      </c>
      <c r="B66" s="5">
        <v>0</v>
      </c>
      <c r="C66" s="5">
        <v>0</v>
      </c>
      <c r="D66" s="5">
        <v>1</v>
      </c>
      <c r="E66" s="5">
        <v>229</v>
      </c>
      <c r="F66" s="5">
        <f>ROUND(Source!AZ55,O66)</f>
        <v>0</v>
      </c>
      <c r="G66" s="5" t="s">
        <v>118</v>
      </c>
      <c r="H66" s="5" t="s">
        <v>119</v>
      </c>
      <c r="I66" s="5"/>
      <c r="J66" s="5"/>
      <c r="K66" s="5">
        <v>229</v>
      </c>
      <c r="L66" s="5">
        <v>10</v>
      </c>
      <c r="M66" s="5">
        <v>3</v>
      </c>
      <c r="N66" s="5" t="s">
        <v>3</v>
      </c>
      <c r="O66" s="5">
        <v>2</v>
      </c>
      <c r="P66" s="5">
        <f>ROUND(Source!CZ55,O66)</f>
        <v>0</v>
      </c>
    </row>
    <row r="67" spans="1:16" ht="12.75">
      <c r="A67" s="5">
        <v>50</v>
      </c>
      <c r="B67" s="5">
        <v>0</v>
      </c>
      <c r="C67" s="5">
        <v>0</v>
      </c>
      <c r="D67" s="5">
        <v>1</v>
      </c>
      <c r="E67" s="5">
        <v>203</v>
      </c>
      <c r="F67" s="5">
        <f>ROUND(Source!Q55,O67)</f>
        <v>142759.21</v>
      </c>
      <c r="G67" s="5" t="s">
        <v>120</v>
      </c>
      <c r="H67" s="5" t="s">
        <v>121</v>
      </c>
      <c r="I67" s="5"/>
      <c r="J67" s="5"/>
      <c r="K67" s="5">
        <v>203</v>
      </c>
      <c r="L67" s="5">
        <v>11</v>
      </c>
      <c r="M67" s="5">
        <v>3</v>
      </c>
      <c r="N67" s="5" t="s">
        <v>3</v>
      </c>
      <c r="O67" s="5">
        <v>2</v>
      </c>
      <c r="P67" s="5">
        <f>ROUND(Source!BQ55,O67)</f>
        <v>142236.88</v>
      </c>
    </row>
    <row r="68" spans="1:16" ht="12.75">
      <c r="A68" s="5">
        <v>50</v>
      </c>
      <c r="B68" s="5">
        <v>0</v>
      </c>
      <c r="C68" s="5">
        <v>0</v>
      </c>
      <c r="D68" s="5">
        <v>1</v>
      </c>
      <c r="E68" s="5">
        <v>204</v>
      </c>
      <c r="F68" s="5">
        <f>ROUND(Source!R55,O68)</f>
        <v>49248.87</v>
      </c>
      <c r="G68" s="5" t="s">
        <v>122</v>
      </c>
      <c r="H68" s="5" t="s">
        <v>123</v>
      </c>
      <c r="I68" s="5"/>
      <c r="J68" s="5"/>
      <c r="K68" s="5">
        <v>204</v>
      </c>
      <c r="L68" s="5">
        <v>12</v>
      </c>
      <c r="M68" s="5">
        <v>3</v>
      </c>
      <c r="N68" s="5" t="s">
        <v>3</v>
      </c>
      <c r="O68" s="5">
        <v>2</v>
      </c>
      <c r="P68" s="5">
        <f>ROUND(Source!BR55,O68)</f>
        <v>48655.04</v>
      </c>
    </row>
    <row r="69" spans="1:16" ht="12.75">
      <c r="A69" s="5">
        <v>50</v>
      </c>
      <c r="B69" s="5">
        <v>0</v>
      </c>
      <c r="C69" s="5">
        <v>0</v>
      </c>
      <c r="D69" s="5">
        <v>1</v>
      </c>
      <c r="E69" s="5">
        <v>205</v>
      </c>
      <c r="F69" s="5">
        <f>ROUND(Source!S55,O69)</f>
        <v>1261984.8</v>
      </c>
      <c r="G69" s="5" t="s">
        <v>124</v>
      </c>
      <c r="H69" s="5" t="s">
        <v>125</v>
      </c>
      <c r="I69" s="5"/>
      <c r="J69" s="5"/>
      <c r="K69" s="5">
        <v>205</v>
      </c>
      <c r="L69" s="5">
        <v>13</v>
      </c>
      <c r="M69" s="5">
        <v>3</v>
      </c>
      <c r="N69" s="5" t="s">
        <v>3</v>
      </c>
      <c r="O69" s="5">
        <v>2</v>
      </c>
      <c r="P69" s="5">
        <f>ROUND(Source!BS55,O69)</f>
        <v>1246767.94</v>
      </c>
    </row>
    <row r="70" spans="1:16" ht="12.75">
      <c r="A70" s="5">
        <v>50</v>
      </c>
      <c r="B70" s="5">
        <v>0</v>
      </c>
      <c r="C70" s="5">
        <v>0</v>
      </c>
      <c r="D70" s="5">
        <v>1</v>
      </c>
      <c r="E70" s="5">
        <v>214</v>
      </c>
      <c r="F70" s="5">
        <f>ROUND(Source!AS55,O70)</f>
        <v>7000179.31</v>
      </c>
      <c r="G70" s="5" t="s">
        <v>126</v>
      </c>
      <c r="H70" s="5" t="s">
        <v>127</v>
      </c>
      <c r="I70" s="5"/>
      <c r="J70" s="5"/>
      <c r="K70" s="5">
        <v>214</v>
      </c>
      <c r="L70" s="5">
        <v>14</v>
      </c>
      <c r="M70" s="5">
        <v>3</v>
      </c>
      <c r="N70" s="5" t="s">
        <v>3</v>
      </c>
      <c r="O70" s="5">
        <v>2</v>
      </c>
      <c r="P70" s="5">
        <f>ROUND(Source!CS55,O70)</f>
        <v>6869749.78</v>
      </c>
    </row>
    <row r="71" spans="1:16" ht="12.75">
      <c r="A71" s="5">
        <v>50</v>
      </c>
      <c r="B71" s="5">
        <v>0</v>
      </c>
      <c r="C71" s="5">
        <v>0</v>
      </c>
      <c r="D71" s="5">
        <v>1</v>
      </c>
      <c r="E71" s="5">
        <v>215</v>
      </c>
      <c r="F71" s="5">
        <f>ROUND(Source!AT55,O71)</f>
        <v>0</v>
      </c>
      <c r="G71" s="5" t="s">
        <v>128</v>
      </c>
      <c r="H71" s="5" t="s">
        <v>129</v>
      </c>
      <c r="I71" s="5"/>
      <c r="J71" s="5"/>
      <c r="K71" s="5">
        <v>215</v>
      </c>
      <c r="L71" s="5">
        <v>15</v>
      </c>
      <c r="M71" s="5">
        <v>3</v>
      </c>
      <c r="N71" s="5" t="s">
        <v>3</v>
      </c>
      <c r="O71" s="5">
        <v>2</v>
      </c>
      <c r="P71" s="5">
        <f>ROUND(Source!CT55,O71)</f>
        <v>0</v>
      </c>
    </row>
    <row r="72" spans="1:16" ht="12.75">
      <c r="A72" s="5">
        <v>50</v>
      </c>
      <c r="B72" s="5">
        <v>0</v>
      </c>
      <c r="C72" s="5">
        <v>0</v>
      </c>
      <c r="D72" s="5">
        <v>1</v>
      </c>
      <c r="E72" s="5">
        <v>217</v>
      </c>
      <c r="F72" s="5">
        <f>ROUND(Source!AU55,O72)</f>
        <v>0</v>
      </c>
      <c r="G72" s="5" t="s">
        <v>130</v>
      </c>
      <c r="H72" s="5" t="s">
        <v>131</v>
      </c>
      <c r="I72" s="5"/>
      <c r="J72" s="5"/>
      <c r="K72" s="5">
        <v>217</v>
      </c>
      <c r="L72" s="5">
        <v>16</v>
      </c>
      <c r="M72" s="5">
        <v>3</v>
      </c>
      <c r="N72" s="5" t="s">
        <v>3</v>
      </c>
      <c r="O72" s="5">
        <v>2</v>
      </c>
      <c r="P72" s="5">
        <f>ROUND(Source!CU55,O72)</f>
        <v>0</v>
      </c>
    </row>
    <row r="73" spans="1:16" ht="12.75">
      <c r="A73" s="5">
        <v>50</v>
      </c>
      <c r="B73" s="5">
        <v>0</v>
      </c>
      <c r="C73" s="5">
        <v>0</v>
      </c>
      <c r="D73" s="5">
        <v>1</v>
      </c>
      <c r="E73" s="5">
        <v>206</v>
      </c>
      <c r="F73" s="5">
        <f>ROUND(Source!T55,O73)</f>
        <v>0</v>
      </c>
      <c r="G73" s="5" t="s">
        <v>132</v>
      </c>
      <c r="H73" s="5" t="s">
        <v>133</v>
      </c>
      <c r="I73" s="5"/>
      <c r="J73" s="5"/>
      <c r="K73" s="5">
        <v>206</v>
      </c>
      <c r="L73" s="5">
        <v>17</v>
      </c>
      <c r="M73" s="5">
        <v>3</v>
      </c>
      <c r="N73" s="5" t="s">
        <v>3</v>
      </c>
      <c r="O73" s="5">
        <v>2</v>
      </c>
      <c r="P73" s="5">
        <f>ROUND(Source!BT55,O73)</f>
        <v>0</v>
      </c>
    </row>
    <row r="74" spans="1:16" ht="12.75">
      <c r="A74" s="5">
        <v>50</v>
      </c>
      <c r="B74" s="5">
        <v>0</v>
      </c>
      <c r="C74" s="5">
        <v>0</v>
      </c>
      <c r="D74" s="5">
        <v>1</v>
      </c>
      <c r="E74" s="5">
        <v>207</v>
      </c>
      <c r="F74" s="5">
        <f>Source!U55</f>
        <v>5640.941540609185</v>
      </c>
      <c r="G74" s="5" t="s">
        <v>134</v>
      </c>
      <c r="H74" s="5" t="s">
        <v>135</v>
      </c>
      <c r="I74" s="5"/>
      <c r="J74" s="5"/>
      <c r="K74" s="5">
        <v>207</v>
      </c>
      <c r="L74" s="5">
        <v>18</v>
      </c>
      <c r="M74" s="5">
        <v>3</v>
      </c>
      <c r="N74" s="5" t="s">
        <v>3</v>
      </c>
      <c r="O74" s="5">
        <v>-1</v>
      </c>
      <c r="P74" s="5">
        <f>Source!BU55</f>
        <v>5640.941540609185</v>
      </c>
    </row>
    <row r="75" spans="1:16" ht="12.75">
      <c r="A75" s="5">
        <v>50</v>
      </c>
      <c r="B75" s="5">
        <v>0</v>
      </c>
      <c r="C75" s="5">
        <v>0</v>
      </c>
      <c r="D75" s="5">
        <v>1</v>
      </c>
      <c r="E75" s="5">
        <v>208</v>
      </c>
      <c r="F75" s="5">
        <f>Source!V55</f>
        <v>168.82634063500004</v>
      </c>
      <c r="G75" s="5" t="s">
        <v>136</v>
      </c>
      <c r="H75" s="5" t="s">
        <v>137</v>
      </c>
      <c r="I75" s="5"/>
      <c r="J75" s="5"/>
      <c r="K75" s="5">
        <v>208</v>
      </c>
      <c r="L75" s="5">
        <v>19</v>
      </c>
      <c r="M75" s="5">
        <v>3</v>
      </c>
      <c r="N75" s="5" t="s">
        <v>3</v>
      </c>
      <c r="O75" s="5">
        <v>-1</v>
      </c>
      <c r="P75" s="5">
        <f>Source!BV55</f>
        <v>168.82634063500004</v>
      </c>
    </row>
    <row r="76" spans="1:16" ht="12.75">
      <c r="A76" s="5">
        <v>50</v>
      </c>
      <c r="B76" s="5">
        <v>0</v>
      </c>
      <c r="C76" s="5">
        <v>0</v>
      </c>
      <c r="D76" s="5">
        <v>1</v>
      </c>
      <c r="E76" s="5">
        <v>209</v>
      </c>
      <c r="F76" s="5">
        <f>ROUND(Source!W55,O76)</f>
        <v>223.93</v>
      </c>
      <c r="G76" s="5" t="s">
        <v>138</v>
      </c>
      <c r="H76" s="5" t="s">
        <v>139</v>
      </c>
      <c r="I76" s="5"/>
      <c r="J76" s="5"/>
      <c r="K76" s="5">
        <v>209</v>
      </c>
      <c r="L76" s="5">
        <v>20</v>
      </c>
      <c r="M76" s="5">
        <v>3</v>
      </c>
      <c r="N76" s="5" t="s">
        <v>3</v>
      </c>
      <c r="O76" s="5">
        <v>2</v>
      </c>
      <c r="P76" s="5">
        <f>ROUND(Source!BW55,O76)</f>
        <v>223.93</v>
      </c>
    </row>
    <row r="77" spans="1:16" ht="12.75">
      <c r="A77" s="5">
        <v>50</v>
      </c>
      <c r="B77" s="5">
        <v>0</v>
      </c>
      <c r="C77" s="5">
        <v>0</v>
      </c>
      <c r="D77" s="5">
        <v>1</v>
      </c>
      <c r="E77" s="5">
        <v>210</v>
      </c>
      <c r="F77" s="5">
        <f>ROUND(Source!X55,O77)</f>
        <v>1195600.33</v>
      </c>
      <c r="G77" s="5" t="s">
        <v>140</v>
      </c>
      <c r="H77" s="5" t="s">
        <v>141</v>
      </c>
      <c r="I77" s="5"/>
      <c r="J77" s="5"/>
      <c r="K77" s="5">
        <v>210</v>
      </c>
      <c r="L77" s="5">
        <v>21</v>
      </c>
      <c r="M77" s="5">
        <v>3</v>
      </c>
      <c r="N77" s="5" t="s">
        <v>3</v>
      </c>
      <c r="O77" s="5">
        <v>2</v>
      </c>
      <c r="P77" s="5">
        <f>ROUND(Source!BX55,O77)</f>
        <v>1181183.93</v>
      </c>
    </row>
    <row r="78" spans="1:16" ht="12.75">
      <c r="A78" s="5">
        <v>50</v>
      </c>
      <c r="B78" s="5">
        <v>0</v>
      </c>
      <c r="C78" s="5">
        <v>0</v>
      </c>
      <c r="D78" s="5">
        <v>1</v>
      </c>
      <c r="E78" s="5">
        <v>211</v>
      </c>
      <c r="F78" s="5">
        <f>ROUND(Source!Y55,O78)</f>
        <v>584552.78</v>
      </c>
      <c r="G78" s="5" t="s">
        <v>142</v>
      </c>
      <c r="H78" s="5" t="s">
        <v>143</v>
      </c>
      <c r="I78" s="5"/>
      <c r="J78" s="5"/>
      <c r="K78" s="5">
        <v>211</v>
      </c>
      <c r="L78" s="5">
        <v>22</v>
      </c>
      <c r="M78" s="5">
        <v>3</v>
      </c>
      <c r="N78" s="5" t="s">
        <v>3</v>
      </c>
      <c r="O78" s="5">
        <v>2</v>
      </c>
      <c r="P78" s="5">
        <f>ROUND(Source!BY55,O78)</f>
        <v>577504.31</v>
      </c>
    </row>
    <row r="79" spans="1:16" ht="12.75">
      <c r="A79" s="5">
        <v>50</v>
      </c>
      <c r="B79" s="5">
        <v>0</v>
      </c>
      <c r="C79" s="5">
        <v>0</v>
      </c>
      <c r="D79" s="5">
        <v>1</v>
      </c>
      <c r="E79" s="5">
        <v>224</v>
      </c>
      <c r="F79" s="5">
        <f>ROUND(Source!AR55,O79)</f>
        <v>7000179.31</v>
      </c>
      <c r="G79" s="5" t="s">
        <v>144</v>
      </c>
      <c r="H79" s="5" t="s">
        <v>145</v>
      </c>
      <c r="I79" s="5"/>
      <c r="J79" s="5"/>
      <c r="K79" s="5">
        <v>224</v>
      </c>
      <c r="L79" s="5">
        <v>23</v>
      </c>
      <c r="M79" s="5">
        <v>3</v>
      </c>
      <c r="N79" s="5" t="s">
        <v>3</v>
      </c>
      <c r="O79" s="5">
        <v>2</v>
      </c>
      <c r="P79" s="5">
        <f>ROUND(Source!CR55,O79)</f>
        <v>6869749.78</v>
      </c>
    </row>
    <row r="80" spans="1:16" ht="12.75">
      <c r="A80" s="5">
        <v>50</v>
      </c>
      <c r="B80" s="5">
        <v>1</v>
      </c>
      <c r="C80" s="5">
        <v>0</v>
      </c>
      <c r="D80" s="5">
        <v>2</v>
      </c>
      <c r="E80" s="5">
        <v>0</v>
      </c>
      <c r="F80" s="5">
        <f>ROUND(F79,O80)</f>
        <v>7000179.31</v>
      </c>
      <c r="G80" s="5" t="s">
        <v>146</v>
      </c>
      <c r="H80" s="5" t="s">
        <v>147</v>
      </c>
      <c r="I80" s="5"/>
      <c r="J80" s="5"/>
      <c r="K80" s="5">
        <v>212</v>
      </c>
      <c r="L80" s="5">
        <v>24</v>
      </c>
      <c r="M80" s="5">
        <v>0</v>
      </c>
      <c r="N80" s="5" t="s">
        <v>3</v>
      </c>
      <c r="O80" s="5">
        <v>2</v>
      </c>
      <c r="P80" s="5">
        <f>ROUND(P79,O80)</f>
        <v>6869749.78</v>
      </c>
    </row>
    <row r="82" spans="1:88" ht="12.75">
      <c r="A82" s="1">
        <v>4</v>
      </c>
      <c r="B82" s="1">
        <v>1</v>
      </c>
      <c r="C82" s="1"/>
      <c r="D82" s="1">
        <f>ROW(A97)</f>
        <v>97</v>
      </c>
      <c r="E82" s="1"/>
      <c r="F82" s="1" t="s">
        <v>22</v>
      </c>
      <c r="G82" s="1" t="s">
        <v>148</v>
      </c>
      <c r="H82" s="1" t="s">
        <v>3</v>
      </c>
      <c r="I82" s="1">
        <v>0</v>
      </c>
      <c r="J82" s="1"/>
      <c r="K82" s="1">
        <v>0</v>
      </c>
      <c r="L82" s="1"/>
      <c r="M82" s="1"/>
      <c r="N82" s="1"/>
      <c r="O82" s="1"/>
      <c r="P82" s="1"/>
      <c r="Q82" s="1"/>
      <c r="R82" s="1"/>
      <c r="S82" s="1"/>
      <c r="T82" s="1"/>
      <c r="U82" s="1" t="s">
        <v>3</v>
      </c>
      <c r="V82" s="1">
        <v>0</v>
      </c>
      <c r="W82" s="1"/>
      <c r="X82" s="1"/>
      <c r="Y82" s="1"/>
      <c r="Z82" s="1"/>
      <c r="AA82" s="1"/>
      <c r="AB82" s="1" t="s">
        <v>3</v>
      </c>
      <c r="AC82" s="1" t="s">
        <v>3</v>
      </c>
      <c r="AD82" s="1" t="s">
        <v>3</v>
      </c>
      <c r="AE82" s="1" t="s">
        <v>3</v>
      </c>
      <c r="AF82" s="1" t="s">
        <v>3</v>
      </c>
      <c r="AG82" s="1" t="s">
        <v>3</v>
      </c>
      <c r="AH82" s="1"/>
      <c r="AI82" s="1"/>
      <c r="AJ82" s="1"/>
      <c r="AK82" s="1"/>
      <c r="AL82" s="1"/>
      <c r="AM82" s="1"/>
      <c r="AN82" s="1"/>
      <c r="AO82" s="1"/>
      <c r="AP82" s="1" t="s">
        <v>3</v>
      </c>
      <c r="AQ82" s="1" t="s">
        <v>3</v>
      </c>
      <c r="AR82" s="1" t="s">
        <v>3</v>
      </c>
      <c r="AS82" s="1"/>
      <c r="AT82" s="1"/>
      <c r="AU82" s="1"/>
      <c r="AV82" s="1"/>
      <c r="AW82" s="1"/>
      <c r="AX82" s="1"/>
      <c r="AY82" s="1"/>
      <c r="AZ82" s="1" t="s">
        <v>3</v>
      </c>
      <c r="BA82" s="1"/>
      <c r="BB82" s="1" t="s">
        <v>3</v>
      </c>
      <c r="BC82" s="1" t="s">
        <v>3</v>
      </c>
      <c r="BD82" s="1" t="s">
        <v>3</v>
      </c>
      <c r="BE82" s="1" t="s">
        <v>3</v>
      </c>
      <c r="BF82" s="1" t="s">
        <v>3</v>
      </c>
      <c r="BG82" s="1" t="s">
        <v>3</v>
      </c>
      <c r="BH82" s="1" t="s">
        <v>3</v>
      </c>
      <c r="BI82" s="1" t="s">
        <v>3</v>
      </c>
      <c r="BJ82" s="1" t="s">
        <v>3</v>
      </c>
      <c r="BK82" s="1" t="s">
        <v>3</v>
      </c>
      <c r="BL82" s="1" t="s">
        <v>3</v>
      </c>
      <c r="BM82" s="1" t="s">
        <v>3</v>
      </c>
      <c r="BN82" s="1" t="s">
        <v>3</v>
      </c>
      <c r="BO82" s="1" t="s">
        <v>3</v>
      </c>
      <c r="BP82" s="1" t="s">
        <v>3</v>
      </c>
      <c r="BQ82" s="1"/>
      <c r="BR82" s="1"/>
      <c r="BS82" s="1"/>
      <c r="BT82" s="1"/>
      <c r="BU82" s="1"/>
      <c r="BV82" s="1"/>
      <c r="BW82" s="1"/>
      <c r="BX82" s="1"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>
        <v>0</v>
      </c>
    </row>
    <row r="84" spans="1:118" ht="12.75">
      <c r="A84" s="3">
        <v>52</v>
      </c>
      <c r="B84" s="3">
        <f aca="true" t="shared" si="59" ref="B84:G84">B97</f>
        <v>1</v>
      </c>
      <c r="C84" s="3">
        <f t="shared" si="59"/>
        <v>4</v>
      </c>
      <c r="D84" s="3">
        <f t="shared" si="59"/>
        <v>82</v>
      </c>
      <c r="E84" s="3">
        <f t="shared" si="59"/>
        <v>0</v>
      </c>
      <c r="F84" s="3" t="str">
        <f t="shared" si="59"/>
        <v>Новый раздел</v>
      </c>
      <c r="G84" s="3" t="str">
        <f t="shared" si="59"/>
        <v>Разные работы</v>
      </c>
      <c r="H84" s="3"/>
      <c r="I84" s="3"/>
      <c r="J84" s="3"/>
      <c r="K84" s="3"/>
      <c r="L84" s="3"/>
      <c r="M84" s="3"/>
      <c r="N84" s="3"/>
      <c r="O84" s="3">
        <f aca="true" t="shared" si="60" ref="O84:AT84">O97</f>
        <v>648.27</v>
      </c>
      <c r="P84" s="3">
        <f t="shared" si="60"/>
        <v>45.1</v>
      </c>
      <c r="Q84" s="3">
        <f t="shared" si="60"/>
        <v>178.04</v>
      </c>
      <c r="R84" s="3">
        <f t="shared" si="60"/>
        <v>0</v>
      </c>
      <c r="S84" s="3">
        <f t="shared" si="60"/>
        <v>425.13</v>
      </c>
      <c r="T84" s="3">
        <f t="shared" si="60"/>
        <v>0</v>
      </c>
      <c r="U84" s="3">
        <f t="shared" si="60"/>
        <v>1.8997197879999999</v>
      </c>
      <c r="V84" s="3">
        <f t="shared" si="60"/>
        <v>0</v>
      </c>
      <c r="W84" s="3">
        <f t="shared" si="60"/>
        <v>0</v>
      </c>
      <c r="X84" s="3">
        <f t="shared" si="60"/>
        <v>190.84</v>
      </c>
      <c r="Y84" s="3">
        <f t="shared" si="60"/>
        <v>115.67</v>
      </c>
      <c r="Z84" s="3">
        <f t="shared" si="60"/>
        <v>0</v>
      </c>
      <c r="AA84" s="3">
        <f t="shared" si="60"/>
        <v>0</v>
      </c>
      <c r="AB84" s="3">
        <f t="shared" si="60"/>
        <v>648.27</v>
      </c>
      <c r="AC84" s="3">
        <f t="shared" si="60"/>
        <v>45.1</v>
      </c>
      <c r="AD84" s="3">
        <f t="shared" si="60"/>
        <v>178.04</v>
      </c>
      <c r="AE84" s="3">
        <f t="shared" si="60"/>
        <v>0</v>
      </c>
      <c r="AF84" s="3">
        <f t="shared" si="60"/>
        <v>425.13</v>
      </c>
      <c r="AG84" s="3">
        <f t="shared" si="60"/>
        <v>0</v>
      </c>
      <c r="AH84" s="3">
        <f t="shared" si="60"/>
        <v>1.8997197879999999</v>
      </c>
      <c r="AI84" s="3">
        <f t="shared" si="60"/>
        <v>0</v>
      </c>
      <c r="AJ84" s="3">
        <f t="shared" si="60"/>
        <v>0</v>
      </c>
      <c r="AK84" s="3">
        <f t="shared" si="60"/>
        <v>190.84</v>
      </c>
      <c r="AL84" s="3">
        <f t="shared" si="60"/>
        <v>115.67</v>
      </c>
      <c r="AM84" s="3">
        <f t="shared" si="60"/>
        <v>0</v>
      </c>
      <c r="AN84" s="3">
        <f t="shared" si="60"/>
        <v>0</v>
      </c>
      <c r="AO84" s="3">
        <f t="shared" si="60"/>
        <v>0</v>
      </c>
      <c r="AP84" s="3">
        <f t="shared" si="60"/>
        <v>0</v>
      </c>
      <c r="AQ84" s="3">
        <f t="shared" si="60"/>
        <v>0</v>
      </c>
      <c r="AR84" s="3">
        <f t="shared" si="60"/>
        <v>954.78</v>
      </c>
      <c r="AS84" s="3">
        <f t="shared" si="60"/>
        <v>954.78</v>
      </c>
      <c r="AT84" s="3">
        <f t="shared" si="60"/>
        <v>0</v>
      </c>
      <c r="AU84" s="3">
        <f aca="true" t="shared" si="61" ref="AU84:BZ84">AU97</f>
        <v>0</v>
      </c>
      <c r="AV84" s="3">
        <f t="shared" si="61"/>
        <v>45.1</v>
      </c>
      <c r="AW84" s="3">
        <f t="shared" si="61"/>
        <v>45.1</v>
      </c>
      <c r="AX84" s="3">
        <f t="shared" si="61"/>
        <v>0</v>
      </c>
      <c r="AY84" s="3">
        <f t="shared" si="61"/>
        <v>45.1</v>
      </c>
      <c r="AZ84" s="3">
        <f t="shared" si="61"/>
        <v>0</v>
      </c>
      <c r="BA84" s="3">
        <f t="shared" si="61"/>
        <v>0</v>
      </c>
      <c r="BB84" s="3">
        <f t="shared" si="61"/>
        <v>0</v>
      </c>
      <c r="BC84" s="3">
        <f t="shared" si="61"/>
        <v>0</v>
      </c>
      <c r="BD84" s="3">
        <f t="shared" si="61"/>
        <v>0</v>
      </c>
      <c r="BE84" s="3">
        <f t="shared" si="61"/>
        <v>954.78</v>
      </c>
      <c r="BF84" s="3">
        <f t="shared" si="61"/>
        <v>954.78</v>
      </c>
      <c r="BG84" s="3">
        <f t="shared" si="61"/>
        <v>0</v>
      </c>
      <c r="BH84" s="3">
        <f t="shared" si="61"/>
        <v>0</v>
      </c>
      <c r="BI84" s="3">
        <f t="shared" si="61"/>
        <v>45.1</v>
      </c>
      <c r="BJ84" s="3">
        <f t="shared" si="61"/>
        <v>45.1</v>
      </c>
      <c r="BK84" s="3">
        <f t="shared" si="61"/>
        <v>0</v>
      </c>
      <c r="BL84" s="3">
        <f t="shared" si="61"/>
        <v>45.1</v>
      </c>
      <c r="BM84" s="3">
        <f t="shared" si="61"/>
        <v>0</v>
      </c>
      <c r="BN84" s="3">
        <f t="shared" si="61"/>
        <v>0</v>
      </c>
      <c r="BO84" s="4">
        <f t="shared" si="61"/>
        <v>640.68</v>
      </c>
      <c r="BP84" s="4">
        <f t="shared" si="61"/>
        <v>43.61</v>
      </c>
      <c r="BQ84" s="4">
        <f t="shared" si="61"/>
        <v>177.06</v>
      </c>
      <c r="BR84" s="4">
        <f t="shared" si="61"/>
        <v>0</v>
      </c>
      <c r="BS84" s="4">
        <f t="shared" si="61"/>
        <v>420.01</v>
      </c>
      <c r="BT84" s="4">
        <f t="shared" si="61"/>
        <v>0</v>
      </c>
      <c r="BU84" s="4">
        <f t="shared" si="61"/>
        <v>1.8997197879999999</v>
      </c>
      <c r="BV84" s="4">
        <f t="shared" si="61"/>
        <v>0</v>
      </c>
      <c r="BW84" s="4">
        <f t="shared" si="61"/>
        <v>0</v>
      </c>
      <c r="BX84" s="4">
        <f t="shared" si="61"/>
        <v>188.55</v>
      </c>
      <c r="BY84" s="4">
        <f t="shared" si="61"/>
        <v>114.27</v>
      </c>
      <c r="BZ84" s="4">
        <f t="shared" si="61"/>
        <v>0</v>
      </c>
      <c r="CA84" s="4">
        <f aca="true" t="shared" si="62" ref="CA84:DF84">CA97</f>
        <v>0</v>
      </c>
      <c r="CB84" s="4">
        <f t="shared" si="62"/>
        <v>640.68</v>
      </c>
      <c r="CC84" s="4">
        <f t="shared" si="62"/>
        <v>43.61</v>
      </c>
      <c r="CD84" s="4">
        <f t="shared" si="62"/>
        <v>177.06</v>
      </c>
      <c r="CE84" s="4">
        <f t="shared" si="62"/>
        <v>0</v>
      </c>
      <c r="CF84" s="4">
        <f t="shared" si="62"/>
        <v>420.01</v>
      </c>
      <c r="CG84" s="4">
        <f t="shared" si="62"/>
        <v>0</v>
      </c>
      <c r="CH84" s="4">
        <f t="shared" si="62"/>
        <v>1.8997197879999999</v>
      </c>
      <c r="CI84" s="4">
        <f t="shared" si="62"/>
        <v>0</v>
      </c>
      <c r="CJ84" s="4">
        <f t="shared" si="62"/>
        <v>0</v>
      </c>
      <c r="CK84" s="4">
        <f t="shared" si="62"/>
        <v>188.55</v>
      </c>
      <c r="CL84" s="4">
        <f t="shared" si="62"/>
        <v>114.27</v>
      </c>
      <c r="CM84" s="4">
        <f t="shared" si="62"/>
        <v>0</v>
      </c>
      <c r="CN84" s="4">
        <f t="shared" si="62"/>
        <v>0</v>
      </c>
      <c r="CO84" s="4">
        <f t="shared" si="62"/>
        <v>0</v>
      </c>
      <c r="CP84" s="4">
        <f t="shared" si="62"/>
        <v>0</v>
      </c>
      <c r="CQ84" s="4">
        <f t="shared" si="62"/>
        <v>0</v>
      </c>
      <c r="CR84" s="4">
        <f t="shared" si="62"/>
        <v>943.5</v>
      </c>
      <c r="CS84" s="4">
        <f t="shared" si="62"/>
        <v>943.5</v>
      </c>
      <c r="CT84" s="4">
        <f t="shared" si="62"/>
        <v>0</v>
      </c>
      <c r="CU84" s="4">
        <f t="shared" si="62"/>
        <v>0</v>
      </c>
      <c r="CV84" s="4">
        <f t="shared" si="62"/>
        <v>43.61</v>
      </c>
      <c r="CW84" s="4">
        <f t="shared" si="62"/>
        <v>43.61</v>
      </c>
      <c r="CX84" s="4">
        <f t="shared" si="62"/>
        <v>0</v>
      </c>
      <c r="CY84" s="4">
        <f t="shared" si="62"/>
        <v>43.61</v>
      </c>
      <c r="CZ84" s="4">
        <f t="shared" si="62"/>
        <v>0</v>
      </c>
      <c r="DA84" s="4">
        <f t="shared" si="62"/>
        <v>0</v>
      </c>
      <c r="DB84" s="4">
        <f t="shared" si="62"/>
        <v>0</v>
      </c>
      <c r="DC84" s="4">
        <f t="shared" si="62"/>
        <v>0</v>
      </c>
      <c r="DD84" s="4">
        <f t="shared" si="62"/>
        <v>0</v>
      </c>
      <c r="DE84" s="4">
        <f t="shared" si="62"/>
        <v>943.5</v>
      </c>
      <c r="DF84" s="4">
        <f t="shared" si="62"/>
        <v>943.5</v>
      </c>
      <c r="DG84" s="4">
        <f aca="true" t="shared" si="63" ref="DG84:DN84">DG97</f>
        <v>0</v>
      </c>
      <c r="DH84" s="4">
        <f t="shared" si="63"/>
        <v>0</v>
      </c>
      <c r="DI84" s="4">
        <f t="shared" si="63"/>
        <v>43.61</v>
      </c>
      <c r="DJ84" s="4">
        <f t="shared" si="63"/>
        <v>43.61</v>
      </c>
      <c r="DK84" s="4">
        <f t="shared" si="63"/>
        <v>0</v>
      </c>
      <c r="DL84" s="4">
        <f t="shared" si="63"/>
        <v>43.61</v>
      </c>
      <c r="DM84" s="4">
        <f t="shared" si="63"/>
        <v>0</v>
      </c>
      <c r="DN84" s="4">
        <f t="shared" si="63"/>
        <v>0</v>
      </c>
    </row>
    <row r="86" spans="1:255" ht="12.75">
      <c r="A86" s="2">
        <v>17</v>
      </c>
      <c r="B86" s="2">
        <v>1</v>
      </c>
      <c r="C86" s="2">
        <f>ROW(SmtRes!A182)</f>
        <v>182</v>
      </c>
      <c r="D86" s="2">
        <f>ROW(EtalonRes!A182)</f>
        <v>182</v>
      </c>
      <c r="E86" s="2" t="s">
        <v>149</v>
      </c>
      <c r="F86" s="2" t="s">
        <v>150</v>
      </c>
      <c r="G86" s="2" t="s">
        <v>151</v>
      </c>
      <c r="H86" s="2" t="s">
        <v>152</v>
      </c>
      <c r="I86" s="2">
        <v>0.00506465</v>
      </c>
      <c r="J86" s="2">
        <v>0</v>
      </c>
      <c r="K86" s="2"/>
      <c r="L86" s="2"/>
      <c r="M86" s="2"/>
      <c r="N86" s="2"/>
      <c r="O86" s="2">
        <f aca="true" t="shared" si="64" ref="O86:O95">ROUND(CP86+GX86,2)</f>
        <v>195.79</v>
      </c>
      <c r="P86" s="2">
        <f aca="true" t="shared" si="65" ref="P86:P95">ROUND(CQ86*I86,2)</f>
        <v>0</v>
      </c>
      <c r="Q86" s="2">
        <f aca="true" t="shared" si="66" ref="Q86:Q95">ROUND(CR86*I86,2)</f>
        <v>0</v>
      </c>
      <c r="R86" s="2">
        <f aca="true" t="shared" si="67" ref="R86:R95">ROUND(CS86*I86,2)</f>
        <v>0</v>
      </c>
      <c r="S86" s="2">
        <f aca="true" t="shared" si="68" ref="S86:S95">ROUND(CT86*I86,2)</f>
        <v>195.79</v>
      </c>
      <c r="T86" s="2">
        <f aca="true" t="shared" si="69" ref="T86:T95">ROUND(CU86*I86,2)</f>
        <v>0</v>
      </c>
      <c r="U86" s="2">
        <f aca="true" t="shared" si="70" ref="U86:U95">CV86*I86</f>
        <v>1.085455788</v>
      </c>
      <c r="V86" s="2">
        <f aca="true" t="shared" si="71" ref="V86:V95">CW86*I86</f>
        <v>0</v>
      </c>
      <c r="W86" s="2">
        <f aca="true" t="shared" si="72" ref="W86:W95">ROUND(CX86*I86,2)</f>
        <v>0</v>
      </c>
      <c r="X86" s="2">
        <f aca="true" t="shared" si="73" ref="X86:X95">ROUND(CY86,2)</f>
        <v>129.22</v>
      </c>
      <c r="Y86" s="2">
        <f aca="true" t="shared" si="74" ref="Y86:Y95">ROUND(CZ86,2)</f>
        <v>78.32</v>
      </c>
      <c r="Z86" s="2"/>
      <c r="AA86" s="2">
        <v>37315861</v>
      </c>
      <c r="AB86" s="2">
        <f aca="true" t="shared" si="75" ref="AB86:AB95">ROUND((AC86+AD86+AF86)+GT86,6)</f>
        <v>1553.82</v>
      </c>
      <c r="AC86" s="2">
        <f aca="true" t="shared" si="76" ref="AC86:AC95">ROUND((ES86),6)</f>
        <v>0</v>
      </c>
      <c r="AD86" s="2">
        <f aca="true" t="shared" si="77" ref="AD86:AD91">ROUND((((ET86)-(EU86))+AE86),6)</f>
        <v>0</v>
      </c>
      <c r="AE86" s="2">
        <f aca="true" t="shared" si="78" ref="AE86:AF91">ROUND((EU86),6)</f>
        <v>0</v>
      </c>
      <c r="AF86" s="2">
        <f t="shared" si="78"/>
        <v>1553.82</v>
      </c>
      <c r="AG86" s="2">
        <f aca="true" t="shared" si="79" ref="AG86:AG95">ROUND((AP86),6)</f>
        <v>0</v>
      </c>
      <c r="AH86" s="2">
        <f aca="true" t="shared" si="80" ref="AH86:AH95">(EW86)</f>
        <v>214.32</v>
      </c>
      <c r="AI86" s="2">
        <f aca="true" t="shared" si="81" ref="AI86:AI95">(EX86)</f>
        <v>0</v>
      </c>
      <c r="AJ86" s="2">
        <f aca="true" t="shared" si="82" ref="AJ86:AJ95">ROUND((AS86),6)</f>
        <v>0</v>
      </c>
      <c r="AK86" s="2">
        <v>1553.82</v>
      </c>
      <c r="AL86" s="2">
        <v>0</v>
      </c>
      <c r="AM86" s="2">
        <v>0</v>
      </c>
      <c r="AN86" s="2">
        <v>0</v>
      </c>
      <c r="AO86" s="2">
        <v>1553.82</v>
      </c>
      <c r="AP86" s="2">
        <v>0</v>
      </c>
      <c r="AQ86" s="2">
        <v>214.32</v>
      </c>
      <c r="AR86" s="2">
        <v>0</v>
      </c>
      <c r="AS86" s="2">
        <v>0</v>
      </c>
      <c r="AT86" s="2">
        <v>66</v>
      </c>
      <c r="AU86" s="2">
        <v>40</v>
      </c>
      <c r="AV86" s="2">
        <v>1</v>
      </c>
      <c r="AW86" s="2">
        <v>1</v>
      </c>
      <c r="AX86" s="2"/>
      <c r="AY86" s="2"/>
      <c r="AZ86" s="2">
        <v>1</v>
      </c>
      <c r="BA86" s="2">
        <v>24.88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0</v>
      </c>
      <c r="BI86" s="2">
        <v>1</v>
      </c>
      <c r="BJ86" s="2" t="s">
        <v>153</v>
      </c>
      <c r="BK86" s="2"/>
      <c r="BL86" s="2"/>
      <c r="BM86" s="2">
        <v>69001</v>
      </c>
      <c r="BN86" s="2">
        <v>0</v>
      </c>
      <c r="BO86" s="2" t="s">
        <v>150</v>
      </c>
      <c r="BP86" s="2">
        <v>1</v>
      </c>
      <c r="BQ86" s="2">
        <v>6</v>
      </c>
      <c r="BR86" s="2">
        <v>0</v>
      </c>
      <c r="BS86" s="2">
        <v>24.88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78</v>
      </c>
      <c r="CA86" s="2">
        <v>50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aca="true" t="shared" si="83" ref="CP86:CP95">(P86+Q86+S86)</f>
        <v>195.79</v>
      </c>
      <c r="CQ86" s="2">
        <f aca="true" t="shared" si="84" ref="CQ86:CQ95">AC86*BC86</f>
        <v>0</v>
      </c>
      <c r="CR86" s="2">
        <f aca="true" t="shared" si="85" ref="CR86:CR95">AD86*BB86</f>
        <v>0</v>
      </c>
      <c r="CS86" s="2">
        <f aca="true" t="shared" si="86" ref="CS86:CS95">AE86*BS86</f>
        <v>0</v>
      </c>
      <c r="CT86" s="2">
        <f aca="true" t="shared" si="87" ref="CT86:CT95">AF86*BA86</f>
        <v>38659.0416</v>
      </c>
      <c r="CU86" s="2">
        <f aca="true" t="shared" si="88" ref="CU86:CU95">AG86</f>
        <v>0</v>
      </c>
      <c r="CV86" s="2">
        <f aca="true" t="shared" si="89" ref="CV86:CV95">AH86</f>
        <v>214.32</v>
      </c>
      <c r="CW86" s="2">
        <f aca="true" t="shared" si="90" ref="CW86:CW95">AI86</f>
        <v>0</v>
      </c>
      <c r="CX86" s="2">
        <f aca="true" t="shared" si="91" ref="CX86:CX95">AJ86</f>
        <v>0</v>
      </c>
      <c r="CY86" s="2">
        <f aca="true" t="shared" si="92" ref="CY86:CY93">(((S86+R86)*AT86)/100)</f>
        <v>129.2214</v>
      </c>
      <c r="CZ86" s="2">
        <f aca="true" t="shared" si="93" ref="CZ86:CZ93">(((S86+R86)*AU86)/100)</f>
        <v>78.31599999999999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1013</v>
      </c>
      <c r="DV86" s="2" t="s">
        <v>152</v>
      </c>
      <c r="DW86" s="2" t="s">
        <v>152</v>
      </c>
      <c r="DX86" s="2">
        <v>1</v>
      </c>
      <c r="DY86" s="2"/>
      <c r="DZ86" s="2"/>
      <c r="EA86" s="2"/>
      <c r="EB86" s="2"/>
      <c r="EC86" s="2"/>
      <c r="ED86" s="2"/>
      <c r="EE86" s="2">
        <v>35908675</v>
      </c>
      <c r="EF86" s="2">
        <v>6</v>
      </c>
      <c r="EG86" s="2" t="s">
        <v>88</v>
      </c>
      <c r="EH86" s="2">
        <v>0</v>
      </c>
      <c r="EI86" s="2" t="s">
        <v>3</v>
      </c>
      <c r="EJ86" s="2">
        <v>1</v>
      </c>
      <c r="EK86" s="2">
        <v>69001</v>
      </c>
      <c r="EL86" s="2" t="s">
        <v>154</v>
      </c>
      <c r="EM86" s="2" t="s">
        <v>155</v>
      </c>
      <c r="EN86" s="2"/>
      <c r="EO86" s="2" t="s">
        <v>3</v>
      </c>
      <c r="EP86" s="2"/>
      <c r="EQ86" s="2">
        <v>0</v>
      </c>
      <c r="ER86" s="2">
        <v>1553.82</v>
      </c>
      <c r="ES86" s="2">
        <v>0</v>
      </c>
      <c r="ET86" s="2">
        <v>0</v>
      </c>
      <c r="EU86" s="2">
        <v>0</v>
      </c>
      <c r="EV86" s="2">
        <v>1553.82</v>
      </c>
      <c r="EW86" s="2">
        <v>214.32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aca="true" t="shared" si="94" ref="FR86:FR95">ROUND(IF(AND(BH86=3,BI86=3),P86,0),2)</f>
        <v>0</v>
      </c>
      <c r="FS86" s="2">
        <v>0</v>
      </c>
      <c r="FT86" s="2"/>
      <c r="FU86" s="2"/>
      <c r="FV86" s="2" t="s">
        <v>33</v>
      </c>
      <c r="FW86" s="2" t="s">
        <v>34</v>
      </c>
      <c r="FX86" s="2">
        <v>78</v>
      </c>
      <c r="FY86" s="2">
        <v>50</v>
      </c>
      <c r="FZ86" s="2"/>
      <c r="GA86" s="2" t="s">
        <v>3</v>
      </c>
      <c r="GB86" s="2"/>
      <c r="GC86" s="2"/>
      <c r="GD86" s="2">
        <v>0</v>
      </c>
      <c r="GE86" s="2"/>
      <c r="GF86" s="2">
        <v>-1995496154</v>
      </c>
      <c r="GG86" s="2">
        <v>2</v>
      </c>
      <c r="GH86" s="2">
        <v>1</v>
      </c>
      <c r="GI86" s="2">
        <v>2</v>
      </c>
      <c r="GJ86" s="2">
        <v>0</v>
      </c>
      <c r="GK86" s="2">
        <f>ROUND(R86*(R12)/100,2)</f>
        <v>0</v>
      </c>
      <c r="GL86" s="2">
        <f aca="true" t="shared" si="95" ref="GL86:GL95">ROUND(IF(AND(BH86=3,BI86=3,FS86&lt;&gt;0),P86,0),2)</f>
        <v>0</v>
      </c>
      <c r="GM86" s="2">
        <f aca="true" t="shared" si="96" ref="GM86:GM95">O86+X86+Y86+GK86</f>
        <v>403.33</v>
      </c>
      <c r="GN86" s="2">
        <f aca="true" t="shared" si="97" ref="GN86:GN95">ROUND(IF(OR(BI86=0,BI86=1),O86+X86+Y86+GK86-GX86,0),2)</f>
        <v>403.33</v>
      </c>
      <c r="GO86" s="2">
        <f aca="true" t="shared" si="98" ref="GO86:GO95">ROUND(IF(BI86=2,O86+X86+Y86+GK86-GX86,0),2)</f>
        <v>0</v>
      </c>
      <c r="GP86" s="2">
        <f aca="true" t="shared" si="99" ref="GP86:GP95">ROUND(IF(BI86=4,O86+X86+Y86+GK86,GX86),2)</f>
        <v>0</v>
      </c>
      <c r="GQ86" s="2"/>
      <c r="GR86" s="2"/>
      <c r="GS86" s="2"/>
      <c r="GT86" s="2">
        <v>0</v>
      </c>
      <c r="GU86" s="2">
        <v>1</v>
      </c>
      <c r="GV86" s="2">
        <v>0</v>
      </c>
      <c r="GW86" s="2">
        <v>0</v>
      </c>
      <c r="GX86" s="2">
        <f aca="true" t="shared" si="100" ref="GX86:GX95">ROUND(GT86*GU86*I86,2)</f>
        <v>0</v>
      </c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06" ht="12.75">
      <c r="A87">
        <v>17</v>
      </c>
      <c r="B87">
        <v>1</v>
      </c>
      <c r="C87">
        <f>ROW(SmtRes!A184)</f>
        <v>184</v>
      </c>
      <c r="D87">
        <f>ROW(EtalonRes!A184)</f>
        <v>184</v>
      </c>
      <c r="E87" t="s">
        <v>149</v>
      </c>
      <c r="F87" t="s">
        <v>150</v>
      </c>
      <c r="G87" t="s">
        <v>151</v>
      </c>
      <c r="H87" t="s">
        <v>152</v>
      </c>
      <c r="I87">
        <v>0.00506465</v>
      </c>
      <c r="J87">
        <v>0</v>
      </c>
      <c r="O87">
        <f t="shared" si="64"/>
        <v>193.43</v>
      </c>
      <c r="P87">
        <f t="shared" si="65"/>
        <v>0</v>
      </c>
      <c r="Q87">
        <f t="shared" si="66"/>
        <v>0</v>
      </c>
      <c r="R87">
        <f t="shared" si="67"/>
        <v>0</v>
      </c>
      <c r="S87">
        <f t="shared" si="68"/>
        <v>193.43</v>
      </c>
      <c r="T87">
        <f t="shared" si="69"/>
        <v>0</v>
      </c>
      <c r="U87">
        <f t="shared" si="70"/>
        <v>1.085455788</v>
      </c>
      <c r="V87">
        <f t="shared" si="71"/>
        <v>0</v>
      </c>
      <c r="W87">
        <f t="shared" si="72"/>
        <v>0</v>
      </c>
      <c r="X87">
        <f t="shared" si="73"/>
        <v>127.66</v>
      </c>
      <c r="Y87">
        <f t="shared" si="74"/>
        <v>77.37</v>
      </c>
      <c r="AA87">
        <v>37315863</v>
      </c>
      <c r="AB87">
        <f t="shared" si="75"/>
        <v>1553.82</v>
      </c>
      <c r="AC87">
        <f t="shared" si="76"/>
        <v>0</v>
      </c>
      <c r="AD87">
        <f t="shared" si="77"/>
        <v>0</v>
      </c>
      <c r="AE87">
        <f t="shared" si="78"/>
        <v>0</v>
      </c>
      <c r="AF87">
        <f t="shared" si="78"/>
        <v>1553.82</v>
      </c>
      <c r="AG87">
        <f t="shared" si="79"/>
        <v>0</v>
      </c>
      <c r="AH87">
        <f t="shared" si="80"/>
        <v>214.32</v>
      </c>
      <c r="AI87">
        <f t="shared" si="81"/>
        <v>0</v>
      </c>
      <c r="AJ87">
        <f t="shared" si="82"/>
        <v>0</v>
      </c>
      <c r="AK87">
        <v>1553.82</v>
      </c>
      <c r="AL87">
        <v>0</v>
      </c>
      <c r="AM87">
        <v>0</v>
      </c>
      <c r="AN87">
        <v>0</v>
      </c>
      <c r="AO87">
        <v>1553.82</v>
      </c>
      <c r="AP87">
        <v>0</v>
      </c>
      <c r="AQ87">
        <v>214.32</v>
      </c>
      <c r="AR87">
        <v>0</v>
      </c>
      <c r="AS87">
        <v>0</v>
      </c>
      <c r="AT87">
        <v>66</v>
      </c>
      <c r="AU87">
        <v>40</v>
      </c>
      <c r="AV87">
        <v>1</v>
      </c>
      <c r="AW87">
        <v>1</v>
      </c>
      <c r="AZ87">
        <v>1</v>
      </c>
      <c r="BA87">
        <v>24.58</v>
      </c>
      <c r="BB87">
        <v>1</v>
      </c>
      <c r="BC87">
        <v>1</v>
      </c>
      <c r="BH87">
        <v>0</v>
      </c>
      <c r="BI87">
        <v>1</v>
      </c>
      <c r="BJ87" t="s">
        <v>153</v>
      </c>
      <c r="BM87">
        <v>69001</v>
      </c>
      <c r="BN87">
        <v>0</v>
      </c>
      <c r="BO87" t="s">
        <v>150</v>
      </c>
      <c r="BP87">
        <v>1</v>
      </c>
      <c r="BQ87">
        <v>6</v>
      </c>
      <c r="BR87">
        <v>0</v>
      </c>
      <c r="BS87">
        <v>24.58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78</v>
      </c>
      <c r="CA87">
        <v>50</v>
      </c>
      <c r="CF87">
        <v>0</v>
      </c>
      <c r="CG87">
        <v>0</v>
      </c>
      <c r="CM87">
        <v>0</v>
      </c>
      <c r="CO87">
        <v>0</v>
      </c>
      <c r="CP87">
        <f t="shared" si="83"/>
        <v>193.43</v>
      </c>
      <c r="CQ87">
        <f t="shared" si="84"/>
        <v>0</v>
      </c>
      <c r="CR87">
        <f t="shared" si="85"/>
        <v>0</v>
      </c>
      <c r="CS87">
        <f t="shared" si="86"/>
        <v>0</v>
      </c>
      <c r="CT87">
        <f t="shared" si="87"/>
        <v>38192.895599999996</v>
      </c>
      <c r="CU87">
        <f t="shared" si="88"/>
        <v>0</v>
      </c>
      <c r="CV87">
        <f t="shared" si="89"/>
        <v>214.32</v>
      </c>
      <c r="CW87">
        <f t="shared" si="90"/>
        <v>0</v>
      </c>
      <c r="CX87">
        <f t="shared" si="91"/>
        <v>0</v>
      </c>
      <c r="CY87">
        <f t="shared" si="92"/>
        <v>127.66380000000001</v>
      </c>
      <c r="CZ87">
        <f t="shared" si="93"/>
        <v>77.37200000000001</v>
      </c>
      <c r="DN87">
        <v>0</v>
      </c>
      <c r="DO87">
        <v>0</v>
      </c>
      <c r="DP87">
        <v>1</v>
      </c>
      <c r="DQ87">
        <v>1</v>
      </c>
      <c r="DU87">
        <v>1013</v>
      </c>
      <c r="DV87" t="s">
        <v>152</v>
      </c>
      <c r="DW87" t="s">
        <v>152</v>
      </c>
      <c r="DX87">
        <v>1</v>
      </c>
      <c r="EE87">
        <v>35908675</v>
      </c>
      <c r="EF87">
        <v>6</v>
      </c>
      <c r="EG87" t="s">
        <v>88</v>
      </c>
      <c r="EH87">
        <v>0</v>
      </c>
      <c r="EJ87">
        <v>1</v>
      </c>
      <c r="EK87">
        <v>69001</v>
      </c>
      <c r="EL87" t="s">
        <v>154</v>
      </c>
      <c r="EM87" t="s">
        <v>155</v>
      </c>
      <c r="EQ87">
        <v>0</v>
      </c>
      <c r="ER87">
        <v>1553.82</v>
      </c>
      <c r="ES87">
        <v>0</v>
      </c>
      <c r="ET87">
        <v>0</v>
      </c>
      <c r="EU87">
        <v>0</v>
      </c>
      <c r="EV87">
        <v>1553.82</v>
      </c>
      <c r="EW87">
        <v>214.32</v>
      </c>
      <c r="EX87">
        <v>0</v>
      </c>
      <c r="EY87">
        <v>0</v>
      </c>
      <c r="FQ87">
        <v>0</v>
      </c>
      <c r="FR87">
        <f t="shared" si="94"/>
        <v>0</v>
      </c>
      <c r="FS87">
        <v>0</v>
      </c>
      <c r="FV87" t="s">
        <v>33</v>
      </c>
      <c r="FW87" t="s">
        <v>34</v>
      </c>
      <c r="FX87">
        <v>78</v>
      </c>
      <c r="FY87">
        <v>50</v>
      </c>
      <c r="GD87">
        <v>0</v>
      </c>
      <c r="GF87">
        <v>-1995496154</v>
      </c>
      <c r="GG87">
        <v>2</v>
      </c>
      <c r="GH87">
        <v>1</v>
      </c>
      <c r="GI87">
        <v>2</v>
      </c>
      <c r="GJ87">
        <v>0</v>
      </c>
      <c r="GK87">
        <f>ROUND(R87*(S12)/100,2)</f>
        <v>0</v>
      </c>
      <c r="GL87">
        <f t="shared" si="95"/>
        <v>0</v>
      </c>
      <c r="GM87">
        <f t="shared" si="96"/>
        <v>398.46000000000004</v>
      </c>
      <c r="GN87">
        <f t="shared" si="97"/>
        <v>398.46</v>
      </c>
      <c r="GO87">
        <f t="shared" si="98"/>
        <v>0</v>
      </c>
      <c r="GP87">
        <f t="shared" si="99"/>
        <v>0</v>
      </c>
      <c r="GT87">
        <v>0</v>
      </c>
      <c r="GU87">
        <v>1</v>
      </c>
      <c r="GV87">
        <v>0</v>
      </c>
      <c r="GW87">
        <v>0</v>
      </c>
      <c r="GX87">
        <f t="shared" si="100"/>
        <v>0</v>
      </c>
    </row>
    <row r="88" spans="1:255" ht="12.75">
      <c r="A88" s="2">
        <v>18</v>
      </c>
      <c r="B88" s="2">
        <v>1</v>
      </c>
      <c r="C88" s="2">
        <v>182</v>
      </c>
      <c r="D88" s="2"/>
      <c r="E88" s="2" t="s">
        <v>156</v>
      </c>
      <c r="F88" s="2" t="s">
        <v>92</v>
      </c>
      <c r="G88" s="2" t="s">
        <v>93</v>
      </c>
      <c r="H88" s="2" t="s">
        <v>67</v>
      </c>
      <c r="I88" s="2">
        <f>I86*J88</f>
        <v>0.248195</v>
      </c>
      <c r="J88" s="2">
        <v>49.0053606863258</v>
      </c>
      <c r="K88" s="2"/>
      <c r="L88" s="2"/>
      <c r="M88" s="2"/>
      <c r="N88" s="2"/>
      <c r="O88" s="2">
        <f t="shared" si="64"/>
        <v>0</v>
      </c>
      <c r="P88" s="2">
        <f t="shared" si="65"/>
        <v>0</v>
      </c>
      <c r="Q88" s="2">
        <f t="shared" si="66"/>
        <v>0</v>
      </c>
      <c r="R88" s="2">
        <f t="shared" si="67"/>
        <v>0</v>
      </c>
      <c r="S88" s="2">
        <f t="shared" si="68"/>
        <v>0</v>
      </c>
      <c r="T88" s="2">
        <f t="shared" si="69"/>
        <v>0</v>
      </c>
      <c r="U88" s="2">
        <f t="shared" si="70"/>
        <v>0</v>
      </c>
      <c r="V88" s="2">
        <f t="shared" si="71"/>
        <v>0</v>
      </c>
      <c r="W88" s="2">
        <f t="shared" si="72"/>
        <v>0</v>
      </c>
      <c r="X88" s="2">
        <f t="shared" si="73"/>
        <v>0</v>
      </c>
      <c r="Y88" s="2">
        <f t="shared" si="74"/>
        <v>0</v>
      </c>
      <c r="Z88" s="2"/>
      <c r="AA88" s="2">
        <v>37315861</v>
      </c>
      <c r="AB88" s="2">
        <f t="shared" si="75"/>
        <v>0</v>
      </c>
      <c r="AC88" s="2">
        <f t="shared" si="76"/>
        <v>0</v>
      </c>
      <c r="AD88" s="2">
        <f t="shared" si="77"/>
        <v>0</v>
      </c>
      <c r="AE88" s="2">
        <f t="shared" si="78"/>
        <v>0</v>
      </c>
      <c r="AF88" s="2">
        <f t="shared" si="78"/>
        <v>0</v>
      </c>
      <c r="AG88" s="2">
        <f t="shared" si="79"/>
        <v>0</v>
      </c>
      <c r="AH88" s="2">
        <f t="shared" si="80"/>
        <v>0</v>
      </c>
      <c r="AI88" s="2">
        <f t="shared" si="81"/>
        <v>0</v>
      </c>
      <c r="AJ88" s="2">
        <f t="shared" si="82"/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66</v>
      </c>
      <c r="AU88" s="2">
        <v>40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157</v>
      </c>
      <c r="BK88" s="2"/>
      <c r="BL88" s="2"/>
      <c r="BM88" s="2">
        <v>69001</v>
      </c>
      <c r="BN88" s="2">
        <v>0</v>
      </c>
      <c r="BO88" s="2" t="s">
        <v>3</v>
      </c>
      <c r="BP88" s="2">
        <v>0</v>
      </c>
      <c r="BQ88" s="2">
        <v>6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78</v>
      </c>
      <c r="CA88" s="2">
        <v>50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si="83"/>
        <v>0</v>
      </c>
      <c r="CQ88" s="2">
        <f t="shared" si="84"/>
        <v>0</v>
      </c>
      <c r="CR88" s="2">
        <f t="shared" si="85"/>
        <v>0</v>
      </c>
      <c r="CS88" s="2">
        <f t="shared" si="86"/>
        <v>0</v>
      </c>
      <c r="CT88" s="2">
        <f t="shared" si="87"/>
        <v>0</v>
      </c>
      <c r="CU88" s="2">
        <f t="shared" si="88"/>
        <v>0</v>
      </c>
      <c r="CV88" s="2">
        <f t="shared" si="89"/>
        <v>0</v>
      </c>
      <c r="CW88" s="2">
        <f t="shared" si="90"/>
        <v>0</v>
      </c>
      <c r="CX88" s="2">
        <f t="shared" si="91"/>
        <v>0</v>
      </c>
      <c r="CY88" s="2">
        <f t="shared" si="92"/>
        <v>0</v>
      </c>
      <c r="CZ88" s="2">
        <f t="shared" si="93"/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1009</v>
      </c>
      <c r="DV88" s="2" t="s">
        <v>67</v>
      </c>
      <c r="DW88" s="2" t="s">
        <v>67</v>
      </c>
      <c r="DX88" s="2">
        <v>1000</v>
      </c>
      <c r="DY88" s="2"/>
      <c r="DZ88" s="2"/>
      <c r="EA88" s="2"/>
      <c r="EB88" s="2"/>
      <c r="EC88" s="2"/>
      <c r="ED88" s="2"/>
      <c r="EE88" s="2">
        <v>35908675</v>
      </c>
      <c r="EF88" s="2">
        <v>6</v>
      </c>
      <c r="EG88" s="2" t="s">
        <v>88</v>
      </c>
      <c r="EH88" s="2">
        <v>0</v>
      </c>
      <c r="EI88" s="2" t="s">
        <v>3</v>
      </c>
      <c r="EJ88" s="2">
        <v>1</v>
      </c>
      <c r="EK88" s="2">
        <v>69001</v>
      </c>
      <c r="EL88" s="2" t="s">
        <v>154</v>
      </c>
      <c r="EM88" s="2" t="s">
        <v>155</v>
      </c>
      <c r="EN88" s="2"/>
      <c r="EO88" s="2" t="s">
        <v>3</v>
      </c>
      <c r="EP88" s="2"/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si="94"/>
        <v>0</v>
      </c>
      <c r="FS88" s="2">
        <v>0</v>
      </c>
      <c r="FT88" s="2"/>
      <c r="FU88" s="2"/>
      <c r="FV88" s="2" t="s">
        <v>33</v>
      </c>
      <c r="FW88" s="2" t="s">
        <v>34</v>
      </c>
      <c r="FX88" s="2">
        <v>78</v>
      </c>
      <c r="FY88" s="2">
        <v>50</v>
      </c>
      <c r="FZ88" s="2"/>
      <c r="GA88" s="2" t="s">
        <v>3</v>
      </c>
      <c r="GB88" s="2"/>
      <c r="GC88" s="2"/>
      <c r="GD88" s="2">
        <v>0</v>
      </c>
      <c r="GE88" s="2"/>
      <c r="GF88" s="2">
        <v>1597954867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ROUND(R88*(R12)/100,2)</f>
        <v>0</v>
      </c>
      <c r="GL88" s="2">
        <f t="shared" si="95"/>
        <v>0</v>
      </c>
      <c r="GM88" s="2">
        <f t="shared" si="96"/>
        <v>0</v>
      </c>
      <c r="GN88" s="2">
        <f t="shared" si="97"/>
        <v>0</v>
      </c>
      <c r="GO88" s="2">
        <f t="shared" si="98"/>
        <v>0</v>
      </c>
      <c r="GP88" s="2">
        <f t="shared" si="99"/>
        <v>0</v>
      </c>
      <c r="GQ88" s="2"/>
      <c r="GR88" s="2"/>
      <c r="GS88" s="2"/>
      <c r="GT88" s="2">
        <v>0</v>
      </c>
      <c r="GU88" s="2">
        <v>1</v>
      </c>
      <c r="GV88" s="2">
        <v>0</v>
      </c>
      <c r="GW88" s="2">
        <v>0</v>
      </c>
      <c r="GX88" s="2">
        <f t="shared" si="100"/>
        <v>0</v>
      </c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06" ht="12.75">
      <c r="A89">
        <v>18</v>
      </c>
      <c r="B89">
        <v>1</v>
      </c>
      <c r="C89">
        <v>184</v>
      </c>
      <c r="E89" t="s">
        <v>156</v>
      </c>
      <c r="F89" t="s">
        <v>92</v>
      </c>
      <c r="G89" t="s">
        <v>93</v>
      </c>
      <c r="H89" t="s">
        <v>67</v>
      </c>
      <c r="I89">
        <f>I87*J89</f>
        <v>0.248195</v>
      </c>
      <c r="J89">
        <v>49.0053606863258</v>
      </c>
      <c r="O89">
        <f t="shared" si="64"/>
        <v>0</v>
      </c>
      <c r="P89">
        <f t="shared" si="65"/>
        <v>0</v>
      </c>
      <c r="Q89">
        <f t="shared" si="66"/>
        <v>0</v>
      </c>
      <c r="R89">
        <f t="shared" si="67"/>
        <v>0</v>
      </c>
      <c r="S89">
        <f t="shared" si="68"/>
        <v>0</v>
      </c>
      <c r="T89">
        <f t="shared" si="69"/>
        <v>0</v>
      </c>
      <c r="U89">
        <f t="shared" si="70"/>
        <v>0</v>
      </c>
      <c r="V89">
        <f t="shared" si="71"/>
        <v>0</v>
      </c>
      <c r="W89">
        <f t="shared" si="72"/>
        <v>0</v>
      </c>
      <c r="X89">
        <f t="shared" si="73"/>
        <v>0</v>
      </c>
      <c r="Y89">
        <f t="shared" si="74"/>
        <v>0</v>
      </c>
      <c r="AA89">
        <v>37315863</v>
      </c>
      <c r="AB89">
        <f t="shared" si="75"/>
        <v>0</v>
      </c>
      <c r="AC89">
        <f t="shared" si="76"/>
        <v>0</v>
      </c>
      <c r="AD89">
        <f t="shared" si="77"/>
        <v>0</v>
      </c>
      <c r="AE89">
        <f t="shared" si="78"/>
        <v>0</v>
      </c>
      <c r="AF89">
        <f t="shared" si="78"/>
        <v>0</v>
      </c>
      <c r="AG89">
        <f t="shared" si="79"/>
        <v>0</v>
      </c>
      <c r="AH89">
        <f t="shared" si="80"/>
        <v>0</v>
      </c>
      <c r="AI89">
        <f t="shared" si="81"/>
        <v>0</v>
      </c>
      <c r="AJ89">
        <f t="shared" si="82"/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66</v>
      </c>
      <c r="AU89">
        <v>40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1</v>
      </c>
      <c r="BH89">
        <v>3</v>
      </c>
      <c r="BI89">
        <v>1</v>
      </c>
      <c r="BJ89" t="s">
        <v>157</v>
      </c>
      <c r="BM89">
        <v>69001</v>
      </c>
      <c r="BN89">
        <v>0</v>
      </c>
      <c r="BP89">
        <v>0</v>
      </c>
      <c r="BQ89">
        <v>6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78</v>
      </c>
      <c r="CA89">
        <v>50</v>
      </c>
      <c r="CF89">
        <v>0</v>
      </c>
      <c r="CG89">
        <v>0</v>
      </c>
      <c r="CM89">
        <v>0</v>
      </c>
      <c r="CO89">
        <v>0</v>
      </c>
      <c r="CP89">
        <f t="shared" si="83"/>
        <v>0</v>
      </c>
      <c r="CQ89">
        <f t="shared" si="84"/>
        <v>0</v>
      </c>
      <c r="CR89">
        <f t="shared" si="85"/>
        <v>0</v>
      </c>
      <c r="CS89">
        <f t="shared" si="86"/>
        <v>0</v>
      </c>
      <c r="CT89">
        <f t="shared" si="87"/>
        <v>0</v>
      </c>
      <c r="CU89">
        <f t="shared" si="88"/>
        <v>0</v>
      </c>
      <c r="CV89">
        <f t="shared" si="89"/>
        <v>0</v>
      </c>
      <c r="CW89">
        <f t="shared" si="90"/>
        <v>0</v>
      </c>
      <c r="CX89">
        <f t="shared" si="91"/>
        <v>0</v>
      </c>
      <c r="CY89">
        <f t="shared" si="92"/>
        <v>0</v>
      </c>
      <c r="CZ89">
        <f t="shared" si="93"/>
        <v>0</v>
      </c>
      <c r="DN89">
        <v>0</v>
      </c>
      <c r="DO89">
        <v>0</v>
      </c>
      <c r="DP89">
        <v>1</v>
      </c>
      <c r="DQ89">
        <v>1</v>
      </c>
      <c r="DU89">
        <v>1009</v>
      </c>
      <c r="DV89" t="s">
        <v>67</v>
      </c>
      <c r="DW89" t="s">
        <v>67</v>
      </c>
      <c r="DX89">
        <v>1000</v>
      </c>
      <c r="EE89">
        <v>35908675</v>
      </c>
      <c r="EF89">
        <v>6</v>
      </c>
      <c r="EG89" t="s">
        <v>88</v>
      </c>
      <c r="EH89">
        <v>0</v>
      </c>
      <c r="EJ89">
        <v>1</v>
      </c>
      <c r="EK89">
        <v>69001</v>
      </c>
      <c r="EL89" t="s">
        <v>154</v>
      </c>
      <c r="EM89" t="s">
        <v>155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94"/>
        <v>0</v>
      </c>
      <c r="FS89">
        <v>0</v>
      </c>
      <c r="FV89" t="s">
        <v>33</v>
      </c>
      <c r="FW89" t="s">
        <v>34</v>
      </c>
      <c r="FX89">
        <v>78</v>
      </c>
      <c r="FY89">
        <v>50</v>
      </c>
      <c r="GD89">
        <v>0</v>
      </c>
      <c r="GF89">
        <v>1597954867</v>
      </c>
      <c r="GG89">
        <v>2</v>
      </c>
      <c r="GH89">
        <v>1</v>
      </c>
      <c r="GI89">
        <v>-2</v>
      </c>
      <c r="GJ89">
        <v>0</v>
      </c>
      <c r="GK89">
        <f>ROUND(R89*(S12)/100,2)</f>
        <v>0</v>
      </c>
      <c r="GL89">
        <f t="shared" si="95"/>
        <v>0</v>
      </c>
      <c r="GM89">
        <f t="shared" si="96"/>
        <v>0</v>
      </c>
      <c r="GN89">
        <f t="shared" si="97"/>
        <v>0</v>
      </c>
      <c r="GO89">
        <f t="shared" si="98"/>
        <v>0</v>
      </c>
      <c r="GP89">
        <f t="shared" si="99"/>
        <v>0</v>
      </c>
      <c r="GT89">
        <v>0</v>
      </c>
      <c r="GU89">
        <v>1</v>
      </c>
      <c r="GV89">
        <v>0</v>
      </c>
      <c r="GW89">
        <v>0</v>
      </c>
      <c r="GX89">
        <f t="shared" si="100"/>
        <v>0</v>
      </c>
    </row>
    <row r="90" spans="1:255" ht="12.75">
      <c r="A90" s="2">
        <v>17</v>
      </c>
      <c r="B90" s="2">
        <v>1</v>
      </c>
      <c r="C90" s="2">
        <f>ROW(SmtRes!A186)</f>
        <v>186</v>
      </c>
      <c r="D90" s="2">
        <f>ROW(EtalonRes!A186)</f>
        <v>186</v>
      </c>
      <c r="E90" s="2" t="s">
        <v>158</v>
      </c>
      <c r="F90" s="2" t="s">
        <v>159</v>
      </c>
      <c r="G90" s="2" t="s">
        <v>160</v>
      </c>
      <c r="H90" s="2" t="s">
        <v>161</v>
      </c>
      <c r="I90" s="2">
        <v>0.506465</v>
      </c>
      <c r="J90" s="2">
        <v>0</v>
      </c>
      <c r="K90" s="2"/>
      <c r="L90" s="2"/>
      <c r="M90" s="2"/>
      <c r="N90" s="2"/>
      <c r="O90" s="2">
        <f t="shared" si="64"/>
        <v>138.47</v>
      </c>
      <c r="P90" s="2">
        <f t="shared" si="65"/>
        <v>45.1</v>
      </c>
      <c r="Q90" s="2">
        <f t="shared" si="66"/>
        <v>0</v>
      </c>
      <c r="R90" s="2">
        <f t="shared" si="67"/>
        <v>0</v>
      </c>
      <c r="S90" s="2">
        <f t="shared" si="68"/>
        <v>93.37</v>
      </c>
      <c r="T90" s="2">
        <f t="shared" si="69"/>
        <v>0</v>
      </c>
      <c r="U90" s="2">
        <f t="shared" si="70"/>
        <v>0.5216589500000001</v>
      </c>
      <c r="V90" s="2">
        <f t="shared" si="71"/>
        <v>0</v>
      </c>
      <c r="W90" s="2">
        <f t="shared" si="72"/>
        <v>0</v>
      </c>
      <c r="X90" s="2">
        <f t="shared" si="73"/>
        <v>61.62</v>
      </c>
      <c r="Y90" s="2">
        <f t="shared" si="74"/>
        <v>37.35</v>
      </c>
      <c r="Z90" s="2"/>
      <c r="AA90" s="2">
        <v>37315861</v>
      </c>
      <c r="AB90" s="2">
        <f t="shared" si="75"/>
        <v>23.81</v>
      </c>
      <c r="AC90" s="2">
        <f t="shared" si="76"/>
        <v>16.4</v>
      </c>
      <c r="AD90" s="2">
        <f t="shared" si="77"/>
        <v>0</v>
      </c>
      <c r="AE90" s="2">
        <f t="shared" si="78"/>
        <v>0</v>
      </c>
      <c r="AF90" s="2">
        <f t="shared" si="78"/>
        <v>7.41</v>
      </c>
      <c r="AG90" s="2">
        <f t="shared" si="79"/>
        <v>0</v>
      </c>
      <c r="AH90" s="2">
        <f t="shared" si="80"/>
        <v>1.03</v>
      </c>
      <c r="AI90" s="2">
        <f t="shared" si="81"/>
        <v>0</v>
      </c>
      <c r="AJ90" s="2">
        <f t="shared" si="82"/>
        <v>0</v>
      </c>
      <c r="AK90" s="2">
        <v>23.81</v>
      </c>
      <c r="AL90" s="2">
        <v>16.4</v>
      </c>
      <c r="AM90" s="2">
        <v>0</v>
      </c>
      <c r="AN90" s="2">
        <v>0</v>
      </c>
      <c r="AO90" s="2">
        <v>7.41</v>
      </c>
      <c r="AP90" s="2">
        <v>0</v>
      </c>
      <c r="AQ90" s="2">
        <v>1.03</v>
      </c>
      <c r="AR90" s="2">
        <v>0</v>
      </c>
      <c r="AS90" s="2">
        <v>0</v>
      </c>
      <c r="AT90" s="2">
        <v>66</v>
      </c>
      <c r="AU90" s="2">
        <v>40</v>
      </c>
      <c r="AV90" s="2">
        <v>1</v>
      </c>
      <c r="AW90" s="2">
        <v>1</v>
      </c>
      <c r="AX90" s="2"/>
      <c r="AY90" s="2"/>
      <c r="AZ90" s="2">
        <v>1</v>
      </c>
      <c r="BA90" s="2">
        <v>24.88</v>
      </c>
      <c r="BB90" s="2">
        <v>1</v>
      </c>
      <c r="BC90" s="2">
        <v>5.43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0</v>
      </c>
      <c r="BI90" s="2">
        <v>1</v>
      </c>
      <c r="BJ90" s="2" t="s">
        <v>162</v>
      </c>
      <c r="BK90" s="2"/>
      <c r="BL90" s="2"/>
      <c r="BM90" s="2">
        <v>69001</v>
      </c>
      <c r="BN90" s="2">
        <v>0</v>
      </c>
      <c r="BO90" s="2" t="s">
        <v>159</v>
      </c>
      <c r="BP90" s="2">
        <v>1</v>
      </c>
      <c r="BQ90" s="2">
        <v>6</v>
      </c>
      <c r="BR90" s="2">
        <v>0</v>
      </c>
      <c r="BS90" s="2">
        <v>24.88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78</v>
      </c>
      <c r="CA90" s="2">
        <v>50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83"/>
        <v>138.47</v>
      </c>
      <c r="CQ90" s="2">
        <f t="shared" si="84"/>
        <v>89.05199999999999</v>
      </c>
      <c r="CR90" s="2">
        <f t="shared" si="85"/>
        <v>0</v>
      </c>
      <c r="CS90" s="2">
        <f t="shared" si="86"/>
        <v>0</v>
      </c>
      <c r="CT90" s="2">
        <f t="shared" si="87"/>
        <v>184.36079999999998</v>
      </c>
      <c r="CU90" s="2">
        <f t="shared" si="88"/>
        <v>0</v>
      </c>
      <c r="CV90" s="2">
        <f t="shared" si="89"/>
        <v>1.03</v>
      </c>
      <c r="CW90" s="2">
        <f t="shared" si="90"/>
        <v>0</v>
      </c>
      <c r="CX90" s="2">
        <f t="shared" si="91"/>
        <v>0</v>
      </c>
      <c r="CY90" s="2">
        <f t="shared" si="92"/>
        <v>61.6242</v>
      </c>
      <c r="CZ90" s="2">
        <f t="shared" si="93"/>
        <v>37.348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1013</v>
      </c>
      <c r="DV90" s="2" t="s">
        <v>161</v>
      </c>
      <c r="DW90" s="2" t="s">
        <v>161</v>
      </c>
      <c r="DX90" s="2">
        <v>1</v>
      </c>
      <c r="DY90" s="2"/>
      <c r="DZ90" s="2"/>
      <c r="EA90" s="2"/>
      <c r="EB90" s="2"/>
      <c r="EC90" s="2"/>
      <c r="ED90" s="2"/>
      <c r="EE90" s="2">
        <v>35908675</v>
      </c>
      <c r="EF90" s="2">
        <v>6</v>
      </c>
      <c r="EG90" s="2" t="s">
        <v>88</v>
      </c>
      <c r="EH90" s="2">
        <v>0</v>
      </c>
      <c r="EI90" s="2" t="s">
        <v>3</v>
      </c>
      <c r="EJ90" s="2">
        <v>1</v>
      </c>
      <c r="EK90" s="2">
        <v>69001</v>
      </c>
      <c r="EL90" s="2" t="s">
        <v>154</v>
      </c>
      <c r="EM90" s="2" t="s">
        <v>155</v>
      </c>
      <c r="EN90" s="2"/>
      <c r="EO90" s="2" t="s">
        <v>3</v>
      </c>
      <c r="EP90" s="2"/>
      <c r="EQ90" s="2">
        <v>0</v>
      </c>
      <c r="ER90" s="2">
        <v>23.81</v>
      </c>
      <c r="ES90" s="2">
        <v>16.4</v>
      </c>
      <c r="ET90" s="2">
        <v>0</v>
      </c>
      <c r="EU90" s="2">
        <v>0</v>
      </c>
      <c r="EV90" s="2">
        <v>7.41</v>
      </c>
      <c r="EW90" s="2">
        <v>1.03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94"/>
        <v>0</v>
      </c>
      <c r="FS90" s="2">
        <v>0</v>
      </c>
      <c r="FT90" s="2"/>
      <c r="FU90" s="2"/>
      <c r="FV90" s="2" t="s">
        <v>33</v>
      </c>
      <c r="FW90" s="2" t="s">
        <v>34</v>
      </c>
      <c r="FX90" s="2">
        <v>78</v>
      </c>
      <c r="FY90" s="2">
        <v>50</v>
      </c>
      <c r="FZ90" s="2"/>
      <c r="GA90" s="2" t="s">
        <v>3</v>
      </c>
      <c r="GB90" s="2"/>
      <c r="GC90" s="2"/>
      <c r="GD90" s="2">
        <v>0</v>
      </c>
      <c r="GE90" s="2"/>
      <c r="GF90" s="2">
        <v>2072393448</v>
      </c>
      <c r="GG90" s="2">
        <v>2</v>
      </c>
      <c r="GH90" s="2">
        <v>1</v>
      </c>
      <c r="GI90" s="2">
        <v>2</v>
      </c>
      <c r="GJ90" s="2">
        <v>0</v>
      </c>
      <c r="GK90" s="2">
        <f>ROUND(R90*(R12)/100,2)</f>
        <v>0</v>
      </c>
      <c r="GL90" s="2">
        <f t="shared" si="95"/>
        <v>0</v>
      </c>
      <c r="GM90" s="2">
        <f t="shared" si="96"/>
        <v>237.44</v>
      </c>
      <c r="GN90" s="2">
        <f t="shared" si="97"/>
        <v>237.44</v>
      </c>
      <c r="GO90" s="2">
        <f t="shared" si="98"/>
        <v>0</v>
      </c>
      <c r="GP90" s="2">
        <f t="shared" si="99"/>
        <v>0</v>
      </c>
      <c r="GQ90" s="2"/>
      <c r="GR90" s="2"/>
      <c r="GS90" s="2"/>
      <c r="GT90" s="2">
        <v>0</v>
      </c>
      <c r="GU90" s="2">
        <v>1</v>
      </c>
      <c r="GV90" s="2">
        <v>0</v>
      </c>
      <c r="GW90" s="2">
        <v>0</v>
      </c>
      <c r="GX90" s="2">
        <f t="shared" si="100"/>
        <v>0</v>
      </c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06" ht="12.75">
      <c r="A91">
        <v>17</v>
      </c>
      <c r="B91">
        <v>1</v>
      </c>
      <c r="C91">
        <f>ROW(SmtRes!A188)</f>
        <v>188</v>
      </c>
      <c r="D91">
        <f>ROW(EtalonRes!A188)</f>
        <v>188</v>
      </c>
      <c r="E91" t="s">
        <v>158</v>
      </c>
      <c r="F91" t="s">
        <v>159</v>
      </c>
      <c r="G91" t="s">
        <v>160</v>
      </c>
      <c r="H91" t="s">
        <v>161</v>
      </c>
      <c r="I91">
        <v>0.506465</v>
      </c>
      <c r="J91">
        <v>0</v>
      </c>
      <c r="O91">
        <f t="shared" si="64"/>
        <v>135.86</v>
      </c>
      <c r="P91">
        <f t="shared" si="65"/>
        <v>43.61</v>
      </c>
      <c r="Q91">
        <f t="shared" si="66"/>
        <v>0</v>
      </c>
      <c r="R91">
        <f t="shared" si="67"/>
        <v>0</v>
      </c>
      <c r="S91">
        <f t="shared" si="68"/>
        <v>92.25</v>
      </c>
      <c r="T91">
        <f t="shared" si="69"/>
        <v>0</v>
      </c>
      <c r="U91">
        <f t="shared" si="70"/>
        <v>0.5216589500000001</v>
      </c>
      <c r="V91">
        <f t="shared" si="71"/>
        <v>0</v>
      </c>
      <c r="W91">
        <f t="shared" si="72"/>
        <v>0</v>
      </c>
      <c r="X91">
        <f t="shared" si="73"/>
        <v>60.89</v>
      </c>
      <c r="Y91">
        <f t="shared" si="74"/>
        <v>36.9</v>
      </c>
      <c r="AA91">
        <v>37315863</v>
      </c>
      <c r="AB91">
        <f t="shared" si="75"/>
        <v>23.81</v>
      </c>
      <c r="AC91">
        <f t="shared" si="76"/>
        <v>16.4</v>
      </c>
      <c r="AD91">
        <f t="shared" si="77"/>
        <v>0</v>
      </c>
      <c r="AE91">
        <f t="shared" si="78"/>
        <v>0</v>
      </c>
      <c r="AF91">
        <f t="shared" si="78"/>
        <v>7.41</v>
      </c>
      <c r="AG91">
        <f t="shared" si="79"/>
        <v>0</v>
      </c>
      <c r="AH91">
        <f t="shared" si="80"/>
        <v>1.03</v>
      </c>
      <c r="AI91">
        <f t="shared" si="81"/>
        <v>0</v>
      </c>
      <c r="AJ91">
        <f t="shared" si="82"/>
        <v>0</v>
      </c>
      <c r="AK91">
        <v>23.81</v>
      </c>
      <c r="AL91">
        <v>16.4</v>
      </c>
      <c r="AM91">
        <v>0</v>
      </c>
      <c r="AN91">
        <v>0</v>
      </c>
      <c r="AO91">
        <v>7.41</v>
      </c>
      <c r="AP91">
        <v>0</v>
      </c>
      <c r="AQ91">
        <v>1.03</v>
      </c>
      <c r="AR91">
        <v>0</v>
      </c>
      <c r="AS91">
        <v>0</v>
      </c>
      <c r="AT91">
        <v>66</v>
      </c>
      <c r="AU91">
        <v>40</v>
      </c>
      <c r="AV91">
        <v>1</v>
      </c>
      <c r="AW91">
        <v>1</v>
      </c>
      <c r="AZ91">
        <v>1</v>
      </c>
      <c r="BA91">
        <v>24.58</v>
      </c>
      <c r="BB91">
        <v>1</v>
      </c>
      <c r="BC91">
        <v>5.25</v>
      </c>
      <c r="BH91">
        <v>0</v>
      </c>
      <c r="BI91">
        <v>1</v>
      </c>
      <c r="BJ91" t="s">
        <v>162</v>
      </c>
      <c r="BM91">
        <v>69001</v>
      </c>
      <c r="BN91">
        <v>0</v>
      </c>
      <c r="BO91" t="s">
        <v>159</v>
      </c>
      <c r="BP91">
        <v>1</v>
      </c>
      <c r="BQ91">
        <v>6</v>
      </c>
      <c r="BR91">
        <v>0</v>
      </c>
      <c r="BS91">
        <v>24.58</v>
      </c>
      <c r="BT91">
        <v>1</v>
      </c>
      <c r="BU91">
        <v>1</v>
      </c>
      <c r="BV91">
        <v>1</v>
      </c>
      <c r="BW91">
        <v>1</v>
      </c>
      <c r="BX91">
        <v>1</v>
      </c>
      <c r="BZ91">
        <v>78</v>
      </c>
      <c r="CA91">
        <v>50</v>
      </c>
      <c r="CF91">
        <v>0</v>
      </c>
      <c r="CG91">
        <v>0</v>
      </c>
      <c r="CM91">
        <v>0</v>
      </c>
      <c r="CO91">
        <v>0</v>
      </c>
      <c r="CP91">
        <f t="shared" si="83"/>
        <v>135.86</v>
      </c>
      <c r="CQ91">
        <f t="shared" si="84"/>
        <v>86.1</v>
      </c>
      <c r="CR91">
        <f t="shared" si="85"/>
        <v>0</v>
      </c>
      <c r="CS91">
        <f t="shared" si="86"/>
        <v>0</v>
      </c>
      <c r="CT91">
        <f t="shared" si="87"/>
        <v>182.1378</v>
      </c>
      <c r="CU91">
        <f t="shared" si="88"/>
        <v>0</v>
      </c>
      <c r="CV91">
        <f t="shared" si="89"/>
        <v>1.03</v>
      </c>
      <c r="CW91">
        <f t="shared" si="90"/>
        <v>0</v>
      </c>
      <c r="CX91">
        <f t="shared" si="91"/>
        <v>0</v>
      </c>
      <c r="CY91">
        <f t="shared" si="92"/>
        <v>60.885</v>
      </c>
      <c r="CZ91">
        <f t="shared" si="93"/>
        <v>36.9</v>
      </c>
      <c r="DN91">
        <v>0</v>
      </c>
      <c r="DO91">
        <v>0</v>
      </c>
      <c r="DP91">
        <v>1</v>
      </c>
      <c r="DQ91">
        <v>1</v>
      </c>
      <c r="DU91">
        <v>1013</v>
      </c>
      <c r="DV91" t="s">
        <v>161</v>
      </c>
      <c r="DW91" t="s">
        <v>161</v>
      </c>
      <c r="DX91">
        <v>1</v>
      </c>
      <c r="EE91">
        <v>35908675</v>
      </c>
      <c r="EF91">
        <v>6</v>
      </c>
      <c r="EG91" t="s">
        <v>88</v>
      </c>
      <c r="EH91">
        <v>0</v>
      </c>
      <c r="EJ91">
        <v>1</v>
      </c>
      <c r="EK91">
        <v>69001</v>
      </c>
      <c r="EL91" t="s">
        <v>154</v>
      </c>
      <c r="EM91" t="s">
        <v>155</v>
      </c>
      <c r="EQ91">
        <v>0</v>
      </c>
      <c r="ER91">
        <v>23.81</v>
      </c>
      <c r="ES91">
        <v>16.4</v>
      </c>
      <c r="ET91">
        <v>0</v>
      </c>
      <c r="EU91">
        <v>0</v>
      </c>
      <c r="EV91">
        <v>7.41</v>
      </c>
      <c r="EW91">
        <v>1.03</v>
      </c>
      <c r="EX91">
        <v>0</v>
      </c>
      <c r="EY91">
        <v>0</v>
      </c>
      <c r="FQ91">
        <v>0</v>
      </c>
      <c r="FR91">
        <f t="shared" si="94"/>
        <v>0</v>
      </c>
      <c r="FS91">
        <v>0</v>
      </c>
      <c r="FV91" t="s">
        <v>33</v>
      </c>
      <c r="FW91" t="s">
        <v>34</v>
      </c>
      <c r="FX91">
        <v>78</v>
      </c>
      <c r="FY91">
        <v>50</v>
      </c>
      <c r="GD91">
        <v>0</v>
      </c>
      <c r="GF91">
        <v>2072393448</v>
      </c>
      <c r="GG91">
        <v>2</v>
      </c>
      <c r="GH91">
        <v>1</v>
      </c>
      <c r="GI91">
        <v>2</v>
      </c>
      <c r="GJ91">
        <v>0</v>
      </c>
      <c r="GK91">
        <f>ROUND(R91*(S12)/100,2)</f>
        <v>0</v>
      </c>
      <c r="GL91">
        <f t="shared" si="95"/>
        <v>0</v>
      </c>
      <c r="GM91">
        <f t="shared" si="96"/>
        <v>233.65</v>
      </c>
      <c r="GN91">
        <f t="shared" si="97"/>
        <v>233.65</v>
      </c>
      <c r="GO91">
        <f t="shared" si="98"/>
        <v>0</v>
      </c>
      <c r="GP91">
        <f t="shared" si="99"/>
        <v>0</v>
      </c>
      <c r="GT91">
        <v>0</v>
      </c>
      <c r="GU91">
        <v>1</v>
      </c>
      <c r="GV91">
        <v>0</v>
      </c>
      <c r="GW91">
        <v>0</v>
      </c>
      <c r="GX91">
        <f t="shared" si="100"/>
        <v>0</v>
      </c>
    </row>
    <row r="92" spans="1:255" ht="12.75">
      <c r="A92" s="2">
        <v>17</v>
      </c>
      <c r="B92" s="2">
        <v>1</v>
      </c>
      <c r="C92" s="2">
        <f>ROW(SmtRes!A190)</f>
        <v>190</v>
      </c>
      <c r="D92" s="2">
        <f>ROW(EtalonRes!A190)</f>
        <v>190</v>
      </c>
      <c r="E92" s="2" t="s">
        <v>163</v>
      </c>
      <c r="F92" s="2" t="s">
        <v>164</v>
      </c>
      <c r="G92" s="2" t="s">
        <v>165</v>
      </c>
      <c r="H92" s="2" t="s">
        <v>166</v>
      </c>
      <c r="I92" s="2">
        <v>0.5065</v>
      </c>
      <c r="J92" s="2">
        <v>0</v>
      </c>
      <c r="K92" s="2"/>
      <c r="L92" s="2"/>
      <c r="M92" s="2"/>
      <c r="N92" s="2"/>
      <c r="O92" s="2">
        <f t="shared" si="64"/>
        <v>314.01</v>
      </c>
      <c r="P92" s="2">
        <f t="shared" si="65"/>
        <v>0</v>
      </c>
      <c r="Q92" s="2">
        <f t="shared" si="66"/>
        <v>178.04</v>
      </c>
      <c r="R92" s="2">
        <f t="shared" si="67"/>
        <v>0</v>
      </c>
      <c r="S92" s="2">
        <f t="shared" si="68"/>
        <v>135.97</v>
      </c>
      <c r="T92" s="2">
        <f t="shared" si="69"/>
        <v>0</v>
      </c>
      <c r="U92" s="2">
        <f t="shared" si="70"/>
        <v>0.29260505</v>
      </c>
      <c r="V92" s="2">
        <f t="shared" si="71"/>
        <v>0</v>
      </c>
      <c r="W92" s="2">
        <f t="shared" si="72"/>
        <v>0</v>
      </c>
      <c r="X92" s="2">
        <f t="shared" si="73"/>
        <v>0</v>
      </c>
      <c r="Y92" s="2">
        <f t="shared" si="74"/>
        <v>0</v>
      </c>
      <c r="Z92" s="2"/>
      <c r="AA92" s="2">
        <v>37315861</v>
      </c>
      <c r="AB92" s="2">
        <f t="shared" si="75"/>
        <v>42.98</v>
      </c>
      <c r="AC92" s="2">
        <f t="shared" si="76"/>
        <v>0</v>
      </c>
      <c r="AD92" s="2">
        <f>ROUND(((ET92)+ROUND(((EU92)*1.6),2)),6)</f>
        <v>32.19</v>
      </c>
      <c r="AE92" s="2">
        <f>ROUND(((EU92)+ROUND(((EU92)*1.6),2)),6)</f>
        <v>0</v>
      </c>
      <c r="AF92" s="2">
        <f>ROUND(((EV92)+ROUND(((EV92)*1.6),2)),6)</f>
        <v>10.79</v>
      </c>
      <c r="AG92" s="2">
        <f t="shared" si="79"/>
        <v>0</v>
      </c>
      <c r="AH92" s="2">
        <f t="shared" si="80"/>
        <v>0.5777</v>
      </c>
      <c r="AI92" s="2">
        <f t="shared" si="81"/>
        <v>0</v>
      </c>
      <c r="AJ92" s="2">
        <f t="shared" si="82"/>
        <v>0</v>
      </c>
      <c r="AK92" s="2">
        <v>42.98</v>
      </c>
      <c r="AL92" s="2">
        <v>0</v>
      </c>
      <c r="AM92" s="2">
        <v>32.19</v>
      </c>
      <c r="AN92" s="2">
        <v>0</v>
      </c>
      <c r="AO92" s="2">
        <v>4.15</v>
      </c>
      <c r="AP92" s="2">
        <v>0</v>
      </c>
      <c r="AQ92" s="2">
        <v>0.5777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24.88</v>
      </c>
      <c r="BB92" s="2">
        <v>10.92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0</v>
      </c>
      <c r="BI92" s="2">
        <v>1</v>
      </c>
      <c r="BJ92" s="2" t="s">
        <v>167</v>
      </c>
      <c r="BK92" s="2"/>
      <c r="BL92" s="2"/>
      <c r="BM92" s="2">
        <v>700004</v>
      </c>
      <c r="BN92" s="2">
        <v>0</v>
      </c>
      <c r="BO92" s="2" t="s">
        <v>164</v>
      </c>
      <c r="BP92" s="2">
        <v>1</v>
      </c>
      <c r="BQ92" s="2">
        <v>19</v>
      </c>
      <c r="BR92" s="2">
        <v>0</v>
      </c>
      <c r="BS92" s="2">
        <v>24.88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4.15</v>
      </c>
      <c r="CA92" s="2">
        <v>2.49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83"/>
        <v>314.01</v>
      </c>
      <c r="CQ92" s="2">
        <f t="shared" si="84"/>
        <v>0</v>
      </c>
      <c r="CR92" s="2">
        <f t="shared" si="85"/>
        <v>351.5148</v>
      </c>
      <c r="CS92" s="2">
        <f t="shared" si="86"/>
        <v>0</v>
      </c>
      <c r="CT92" s="2">
        <f t="shared" si="87"/>
        <v>268.4552</v>
      </c>
      <c r="CU92" s="2">
        <f t="shared" si="88"/>
        <v>0</v>
      </c>
      <c r="CV92" s="2">
        <f t="shared" si="89"/>
        <v>0.5777</v>
      </c>
      <c r="CW92" s="2">
        <f t="shared" si="90"/>
        <v>0</v>
      </c>
      <c r="CX92" s="2">
        <f t="shared" si="91"/>
        <v>0</v>
      </c>
      <c r="CY92" s="2">
        <f t="shared" si="92"/>
        <v>0</v>
      </c>
      <c r="CZ92" s="2">
        <f t="shared" si="93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1013</v>
      </c>
      <c r="DV92" s="2" t="s">
        <v>166</v>
      </c>
      <c r="DW92" s="2" t="s">
        <v>166</v>
      </c>
      <c r="DX92" s="2">
        <v>1</v>
      </c>
      <c r="DY92" s="2"/>
      <c r="DZ92" s="2"/>
      <c r="EA92" s="2"/>
      <c r="EB92" s="2"/>
      <c r="EC92" s="2"/>
      <c r="ED92" s="2"/>
      <c r="EE92" s="2">
        <v>35908738</v>
      </c>
      <c r="EF92" s="2">
        <v>19</v>
      </c>
      <c r="EG92" s="2" t="s">
        <v>168</v>
      </c>
      <c r="EH92" s="2">
        <v>0</v>
      </c>
      <c r="EI92" s="2" t="s">
        <v>3</v>
      </c>
      <c r="EJ92" s="2">
        <v>1</v>
      </c>
      <c r="EK92" s="2">
        <v>700004</v>
      </c>
      <c r="EL92" s="2" t="s">
        <v>169</v>
      </c>
      <c r="EM92" s="2" t="s">
        <v>170</v>
      </c>
      <c r="EN92" s="2"/>
      <c r="EO92" s="2" t="s">
        <v>3</v>
      </c>
      <c r="EP92" s="2"/>
      <c r="EQ92" s="2">
        <v>65536</v>
      </c>
      <c r="ER92" s="2">
        <v>42.98</v>
      </c>
      <c r="ES92" s="2">
        <v>0</v>
      </c>
      <c r="ET92" s="2">
        <v>32.19</v>
      </c>
      <c r="EU92" s="2">
        <v>0</v>
      </c>
      <c r="EV92" s="2">
        <v>4.15</v>
      </c>
      <c r="EW92" s="2">
        <v>0.5777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94"/>
        <v>0</v>
      </c>
      <c r="FS92" s="2">
        <v>0</v>
      </c>
      <c r="FT92" s="2"/>
      <c r="FU92" s="2"/>
      <c r="FV92" s="2"/>
      <c r="FW92" s="2"/>
      <c r="FX92" s="2">
        <v>4.15</v>
      </c>
      <c r="FY92" s="2">
        <v>2.49</v>
      </c>
      <c r="FZ92" s="2"/>
      <c r="GA92" s="2" t="s">
        <v>3</v>
      </c>
      <c r="GB92" s="2"/>
      <c r="GC92" s="2"/>
      <c r="GD92" s="2">
        <v>0</v>
      </c>
      <c r="GE92" s="2"/>
      <c r="GF92" s="2">
        <v>-1752688816</v>
      </c>
      <c r="GG92" s="2">
        <v>2</v>
      </c>
      <c r="GH92" s="2">
        <v>1</v>
      </c>
      <c r="GI92" s="2">
        <v>2</v>
      </c>
      <c r="GJ92" s="2">
        <v>0</v>
      </c>
      <c r="GK92" s="2">
        <f>ROUND(R92*(R12)/100,2)</f>
        <v>0</v>
      </c>
      <c r="GL92" s="2">
        <f t="shared" si="95"/>
        <v>0</v>
      </c>
      <c r="GM92" s="2">
        <f t="shared" si="96"/>
        <v>314.01</v>
      </c>
      <c r="GN92" s="2">
        <f t="shared" si="97"/>
        <v>314.01</v>
      </c>
      <c r="GO92" s="2">
        <f t="shared" si="98"/>
        <v>0</v>
      </c>
      <c r="GP92" s="2">
        <f t="shared" si="99"/>
        <v>0</v>
      </c>
      <c r="GQ92" s="2"/>
      <c r="GR92" s="2"/>
      <c r="GS92" s="2"/>
      <c r="GT92" s="2">
        <v>0</v>
      </c>
      <c r="GU92" s="2">
        <v>1</v>
      </c>
      <c r="GV92" s="2">
        <v>0</v>
      </c>
      <c r="GW92" s="2">
        <v>0</v>
      </c>
      <c r="GX92" s="2">
        <f t="shared" si="100"/>
        <v>0</v>
      </c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06" ht="12.75">
      <c r="A93">
        <v>17</v>
      </c>
      <c r="B93">
        <v>1</v>
      </c>
      <c r="C93">
        <f>ROW(SmtRes!A192)</f>
        <v>192</v>
      </c>
      <c r="D93">
        <f>ROW(EtalonRes!A192)</f>
        <v>192</v>
      </c>
      <c r="E93" t="s">
        <v>163</v>
      </c>
      <c r="F93" t="s">
        <v>164</v>
      </c>
      <c r="G93" t="s">
        <v>165</v>
      </c>
      <c r="H93" t="s">
        <v>166</v>
      </c>
      <c r="I93">
        <v>0.5065</v>
      </c>
      <c r="J93">
        <v>0</v>
      </c>
      <c r="O93">
        <f t="shared" si="64"/>
        <v>311.39</v>
      </c>
      <c r="P93">
        <f t="shared" si="65"/>
        <v>0</v>
      </c>
      <c r="Q93">
        <f t="shared" si="66"/>
        <v>177.06</v>
      </c>
      <c r="R93">
        <f t="shared" si="67"/>
        <v>0</v>
      </c>
      <c r="S93">
        <f t="shared" si="68"/>
        <v>134.33</v>
      </c>
      <c r="T93">
        <f t="shared" si="69"/>
        <v>0</v>
      </c>
      <c r="U93">
        <f t="shared" si="70"/>
        <v>0.29260505</v>
      </c>
      <c r="V93">
        <f t="shared" si="71"/>
        <v>0</v>
      </c>
      <c r="W93">
        <f t="shared" si="72"/>
        <v>0</v>
      </c>
      <c r="X93">
        <f t="shared" si="73"/>
        <v>0</v>
      </c>
      <c r="Y93">
        <f t="shared" si="74"/>
        <v>0</v>
      </c>
      <c r="AA93">
        <v>37315863</v>
      </c>
      <c r="AB93">
        <f t="shared" si="75"/>
        <v>42.98</v>
      </c>
      <c r="AC93">
        <f t="shared" si="76"/>
        <v>0</v>
      </c>
      <c r="AD93">
        <f>ROUND(((ET93)+ROUND(((EU93)*1.6),2)),6)</f>
        <v>32.19</v>
      </c>
      <c r="AE93">
        <f>ROUND(((EU93)+ROUND(((EU93)*1.6),2)),6)</f>
        <v>0</v>
      </c>
      <c r="AF93">
        <f>ROUND(((EV93)+ROUND(((EV93)*1.6),2)),6)</f>
        <v>10.79</v>
      </c>
      <c r="AG93">
        <f t="shared" si="79"/>
        <v>0</v>
      </c>
      <c r="AH93">
        <f t="shared" si="80"/>
        <v>0.5777</v>
      </c>
      <c r="AI93">
        <f t="shared" si="81"/>
        <v>0</v>
      </c>
      <c r="AJ93">
        <f t="shared" si="82"/>
        <v>0</v>
      </c>
      <c r="AK93">
        <v>42.98</v>
      </c>
      <c r="AL93">
        <v>0</v>
      </c>
      <c r="AM93">
        <v>32.19</v>
      </c>
      <c r="AN93">
        <v>0</v>
      </c>
      <c r="AO93">
        <v>4.15</v>
      </c>
      <c r="AP93">
        <v>0</v>
      </c>
      <c r="AQ93">
        <v>0.5777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24.58</v>
      </c>
      <c r="BB93">
        <v>10.86</v>
      </c>
      <c r="BC93">
        <v>1</v>
      </c>
      <c r="BH93">
        <v>0</v>
      </c>
      <c r="BI93">
        <v>1</v>
      </c>
      <c r="BJ93" t="s">
        <v>167</v>
      </c>
      <c r="BM93">
        <v>700004</v>
      </c>
      <c r="BN93">
        <v>0</v>
      </c>
      <c r="BO93" t="s">
        <v>164</v>
      </c>
      <c r="BP93">
        <v>1</v>
      </c>
      <c r="BQ93">
        <v>19</v>
      </c>
      <c r="BR93">
        <v>0</v>
      </c>
      <c r="BS93">
        <v>24.58</v>
      </c>
      <c r="BT93">
        <v>1</v>
      </c>
      <c r="BU93">
        <v>1</v>
      </c>
      <c r="BV93">
        <v>1</v>
      </c>
      <c r="BW93">
        <v>1</v>
      </c>
      <c r="BX93">
        <v>1</v>
      </c>
      <c r="BZ93">
        <v>4.15</v>
      </c>
      <c r="CA93">
        <v>2.49</v>
      </c>
      <c r="CF93">
        <v>0</v>
      </c>
      <c r="CG93">
        <v>0</v>
      </c>
      <c r="CM93">
        <v>0</v>
      </c>
      <c r="CO93">
        <v>0</v>
      </c>
      <c r="CP93">
        <f t="shared" si="83"/>
        <v>311.39</v>
      </c>
      <c r="CQ93">
        <f t="shared" si="84"/>
        <v>0</v>
      </c>
      <c r="CR93">
        <f t="shared" si="85"/>
        <v>349.5834</v>
      </c>
      <c r="CS93">
        <f t="shared" si="86"/>
        <v>0</v>
      </c>
      <c r="CT93">
        <f t="shared" si="87"/>
        <v>265.21819999999997</v>
      </c>
      <c r="CU93">
        <f t="shared" si="88"/>
        <v>0</v>
      </c>
      <c r="CV93">
        <f t="shared" si="89"/>
        <v>0.5777</v>
      </c>
      <c r="CW93">
        <f t="shared" si="90"/>
        <v>0</v>
      </c>
      <c r="CX93">
        <f t="shared" si="91"/>
        <v>0</v>
      </c>
      <c r="CY93">
        <f t="shared" si="92"/>
        <v>0</v>
      </c>
      <c r="CZ93">
        <f t="shared" si="93"/>
        <v>0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166</v>
      </c>
      <c r="DW93" t="s">
        <v>166</v>
      </c>
      <c r="DX93">
        <v>1</v>
      </c>
      <c r="EE93">
        <v>35908738</v>
      </c>
      <c r="EF93">
        <v>19</v>
      </c>
      <c r="EG93" t="s">
        <v>168</v>
      </c>
      <c r="EH93">
        <v>0</v>
      </c>
      <c r="EJ93">
        <v>1</v>
      </c>
      <c r="EK93">
        <v>700004</v>
      </c>
      <c r="EL93" t="s">
        <v>169</v>
      </c>
      <c r="EM93" t="s">
        <v>170</v>
      </c>
      <c r="EQ93">
        <v>65536</v>
      </c>
      <c r="ER93">
        <v>42.98</v>
      </c>
      <c r="ES93">
        <v>0</v>
      </c>
      <c r="ET93">
        <v>32.19</v>
      </c>
      <c r="EU93">
        <v>0</v>
      </c>
      <c r="EV93">
        <v>4.15</v>
      </c>
      <c r="EW93">
        <v>0.5777</v>
      </c>
      <c r="EX93">
        <v>0</v>
      </c>
      <c r="EY93">
        <v>0</v>
      </c>
      <c r="FQ93">
        <v>0</v>
      </c>
      <c r="FR93">
        <f t="shared" si="94"/>
        <v>0</v>
      </c>
      <c r="FS93">
        <v>0</v>
      </c>
      <c r="FX93">
        <v>4.15</v>
      </c>
      <c r="FY93">
        <v>2.49</v>
      </c>
      <c r="GD93">
        <v>0</v>
      </c>
      <c r="GF93">
        <v>-1752688816</v>
      </c>
      <c r="GG93">
        <v>2</v>
      </c>
      <c r="GH93">
        <v>1</v>
      </c>
      <c r="GI93">
        <v>2</v>
      </c>
      <c r="GJ93">
        <v>0</v>
      </c>
      <c r="GK93">
        <f>ROUND(R93*(S12)/100,2)</f>
        <v>0</v>
      </c>
      <c r="GL93">
        <f t="shared" si="95"/>
        <v>0</v>
      </c>
      <c r="GM93">
        <f t="shared" si="96"/>
        <v>311.39</v>
      </c>
      <c r="GN93">
        <f t="shared" si="97"/>
        <v>311.39</v>
      </c>
      <c r="GO93">
        <f t="shared" si="98"/>
        <v>0</v>
      </c>
      <c r="GP93">
        <f t="shared" si="99"/>
        <v>0</v>
      </c>
      <c r="GT93">
        <v>0</v>
      </c>
      <c r="GU93">
        <v>1</v>
      </c>
      <c r="GV93">
        <v>0</v>
      </c>
      <c r="GW93">
        <v>0</v>
      </c>
      <c r="GX93">
        <f t="shared" si="100"/>
        <v>0</v>
      </c>
    </row>
    <row r="94" spans="1:255" ht="12.75">
      <c r="A94" s="2">
        <v>17</v>
      </c>
      <c r="B94" s="2">
        <v>1</v>
      </c>
      <c r="C94" s="2">
        <f>ROW(SmtRes!A193)</f>
        <v>193</v>
      </c>
      <c r="D94" s="2">
        <f>ROW(EtalonRes!A193)</f>
        <v>193</v>
      </c>
      <c r="E94" s="2" t="s">
        <v>171</v>
      </c>
      <c r="F94" s="2" t="s">
        <v>172</v>
      </c>
      <c r="G94" s="2" t="s">
        <v>173</v>
      </c>
      <c r="H94" s="2" t="s">
        <v>166</v>
      </c>
      <c r="I94" s="2">
        <v>0.5065</v>
      </c>
      <c r="J94" s="2">
        <v>0</v>
      </c>
      <c r="K94" s="2"/>
      <c r="L94" s="2"/>
      <c r="M94" s="2"/>
      <c r="N94" s="2"/>
      <c r="O94" s="2">
        <f t="shared" si="64"/>
        <v>0</v>
      </c>
      <c r="P94" s="2">
        <f t="shared" si="65"/>
        <v>0</v>
      </c>
      <c r="Q94" s="2">
        <f t="shared" si="66"/>
        <v>0</v>
      </c>
      <c r="R94" s="2">
        <f t="shared" si="67"/>
        <v>0</v>
      </c>
      <c r="S94" s="2">
        <f t="shared" si="68"/>
        <v>0</v>
      </c>
      <c r="T94" s="2">
        <f t="shared" si="69"/>
        <v>0</v>
      </c>
      <c r="U94" s="2">
        <f t="shared" si="70"/>
        <v>0</v>
      </c>
      <c r="V94" s="2">
        <f t="shared" si="71"/>
        <v>0</v>
      </c>
      <c r="W94" s="2">
        <f t="shared" si="72"/>
        <v>0</v>
      </c>
      <c r="X94" s="2">
        <f t="shared" si="73"/>
        <v>0</v>
      </c>
      <c r="Y94" s="2">
        <f t="shared" si="74"/>
        <v>0</v>
      </c>
      <c r="Z94" s="2"/>
      <c r="AA94" s="2">
        <v>37315861</v>
      </c>
      <c r="AB94" s="2">
        <f t="shared" si="75"/>
        <v>0</v>
      </c>
      <c r="AC94" s="2">
        <f t="shared" si="76"/>
        <v>0</v>
      </c>
      <c r="AD94" s="2">
        <f>ROUND((((ET94)-(EU94))+AE94),6)</f>
        <v>0</v>
      </c>
      <c r="AE94" s="2">
        <f>ROUND((EU94),6)</f>
        <v>0</v>
      </c>
      <c r="AF94" s="2">
        <f>ROUND((EV94),6)</f>
        <v>0</v>
      </c>
      <c r="AG94" s="2">
        <f t="shared" si="79"/>
        <v>0</v>
      </c>
      <c r="AH94" s="2">
        <f t="shared" si="80"/>
        <v>0</v>
      </c>
      <c r="AI94" s="2">
        <f t="shared" si="81"/>
        <v>0</v>
      </c>
      <c r="AJ94" s="2">
        <f t="shared" si="82"/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24.88</v>
      </c>
      <c r="BB94" s="2">
        <v>7.54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0</v>
      </c>
      <c r="BI94" s="2">
        <v>1</v>
      </c>
      <c r="BJ94" s="2" t="s">
        <v>174</v>
      </c>
      <c r="BK94" s="2"/>
      <c r="BL94" s="2"/>
      <c r="BM94" s="2">
        <v>700005</v>
      </c>
      <c r="BN94" s="2">
        <v>0</v>
      </c>
      <c r="BO94" s="2" t="s">
        <v>3</v>
      </c>
      <c r="BP94" s="2">
        <v>0</v>
      </c>
      <c r="BQ94" s="2">
        <v>10</v>
      </c>
      <c r="BR94" s="2">
        <v>0</v>
      </c>
      <c r="BS94" s="2">
        <v>24.88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83"/>
        <v>0</v>
      </c>
      <c r="CQ94" s="2">
        <f t="shared" si="84"/>
        <v>0</v>
      </c>
      <c r="CR94" s="2">
        <f t="shared" si="85"/>
        <v>0</v>
      </c>
      <c r="CS94" s="2">
        <f t="shared" si="86"/>
        <v>0</v>
      </c>
      <c r="CT94" s="2">
        <f t="shared" si="87"/>
        <v>0</v>
      </c>
      <c r="CU94" s="2">
        <f t="shared" si="88"/>
        <v>0</v>
      </c>
      <c r="CV94" s="2">
        <f t="shared" si="89"/>
        <v>0</v>
      </c>
      <c r="CW94" s="2">
        <f t="shared" si="90"/>
        <v>0</v>
      </c>
      <c r="CX94" s="2">
        <f t="shared" si="91"/>
        <v>0</v>
      </c>
      <c r="CY94" s="2">
        <f>0</f>
        <v>0</v>
      </c>
      <c r="CZ94" s="2">
        <f>0</f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1013</v>
      </c>
      <c r="DV94" s="2" t="s">
        <v>166</v>
      </c>
      <c r="DW94" s="2" t="s">
        <v>166</v>
      </c>
      <c r="DX94" s="2">
        <v>1</v>
      </c>
      <c r="DY94" s="2"/>
      <c r="DZ94" s="2"/>
      <c r="EA94" s="2"/>
      <c r="EB94" s="2"/>
      <c r="EC94" s="2"/>
      <c r="ED94" s="2"/>
      <c r="EE94" s="2">
        <v>35908742</v>
      </c>
      <c r="EF94" s="2">
        <v>10</v>
      </c>
      <c r="EG94" s="2" t="s">
        <v>175</v>
      </c>
      <c r="EH94" s="2">
        <v>0</v>
      </c>
      <c r="EI94" s="2" t="s">
        <v>3</v>
      </c>
      <c r="EJ94" s="2">
        <v>1</v>
      </c>
      <c r="EK94" s="2">
        <v>700005</v>
      </c>
      <c r="EL94" s="2" t="s">
        <v>176</v>
      </c>
      <c r="EM94" s="2" t="s">
        <v>177</v>
      </c>
      <c r="EN94" s="2"/>
      <c r="EO94" s="2" t="s">
        <v>3</v>
      </c>
      <c r="EP94" s="2"/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94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3</v>
      </c>
      <c r="GB94" s="2"/>
      <c r="GC94" s="2"/>
      <c r="GD94" s="2">
        <v>0</v>
      </c>
      <c r="GE94" s="2"/>
      <c r="GF94" s="2">
        <v>-1602640969</v>
      </c>
      <c r="GG94" s="2">
        <v>2</v>
      </c>
      <c r="GH94" s="2">
        <v>1</v>
      </c>
      <c r="GI94" s="2">
        <v>2</v>
      </c>
      <c r="GJ94" s="2">
        <v>0</v>
      </c>
      <c r="GK94" s="2">
        <f>ROUND(R94*(R12)/100,2)</f>
        <v>0</v>
      </c>
      <c r="GL94" s="2">
        <f t="shared" si="95"/>
        <v>0</v>
      </c>
      <c r="GM94" s="2">
        <f t="shared" si="96"/>
        <v>0</v>
      </c>
      <c r="GN94" s="2">
        <f t="shared" si="97"/>
        <v>0</v>
      </c>
      <c r="GO94" s="2">
        <f t="shared" si="98"/>
        <v>0</v>
      </c>
      <c r="GP94" s="2">
        <f t="shared" si="99"/>
        <v>0</v>
      </c>
      <c r="GQ94" s="2"/>
      <c r="GR94" s="2"/>
      <c r="GS94" s="2"/>
      <c r="GT94" s="2">
        <v>0</v>
      </c>
      <c r="GU94" s="2">
        <v>1</v>
      </c>
      <c r="GV94" s="2">
        <v>0</v>
      </c>
      <c r="GW94" s="2">
        <v>0</v>
      </c>
      <c r="GX94" s="2">
        <f t="shared" si="100"/>
        <v>0</v>
      </c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06" ht="12.75">
      <c r="A95">
        <v>17</v>
      </c>
      <c r="B95">
        <v>1</v>
      </c>
      <c r="C95">
        <f>ROW(SmtRes!A194)</f>
        <v>194</v>
      </c>
      <c r="D95">
        <f>ROW(EtalonRes!A194)</f>
        <v>194</v>
      </c>
      <c r="E95" t="s">
        <v>171</v>
      </c>
      <c r="F95" t="s">
        <v>172</v>
      </c>
      <c r="G95" t="s">
        <v>173</v>
      </c>
      <c r="H95" t="s">
        <v>166</v>
      </c>
      <c r="I95">
        <v>0.5065</v>
      </c>
      <c r="J95">
        <v>0</v>
      </c>
      <c r="O95">
        <f t="shared" si="64"/>
        <v>0</v>
      </c>
      <c r="P95">
        <f t="shared" si="65"/>
        <v>0</v>
      </c>
      <c r="Q95">
        <f t="shared" si="66"/>
        <v>0</v>
      </c>
      <c r="R95">
        <f t="shared" si="67"/>
        <v>0</v>
      </c>
      <c r="S95">
        <f t="shared" si="68"/>
        <v>0</v>
      </c>
      <c r="T95">
        <f t="shared" si="69"/>
        <v>0</v>
      </c>
      <c r="U95">
        <f t="shared" si="70"/>
        <v>0</v>
      </c>
      <c r="V95">
        <f t="shared" si="71"/>
        <v>0</v>
      </c>
      <c r="W95">
        <f t="shared" si="72"/>
        <v>0</v>
      </c>
      <c r="X95">
        <f t="shared" si="73"/>
        <v>0</v>
      </c>
      <c r="Y95">
        <f t="shared" si="74"/>
        <v>0</v>
      </c>
      <c r="AA95">
        <v>37315863</v>
      </c>
      <c r="AB95">
        <f t="shared" si="75"/>
        <v>0</v>
      </c>
      <c r="AC95">
        <f t="shared" si="76"/>
        <v>0</v>
      </c>
      <c r="AD95">
        <f>ROUND((((ET95)-(EU95))+AE95),6)</f>
        <v>0</v>
      </c>
      <c r="AE95">
        <f>ROUND((EU95),6)</f>
        <v>0</v>
      </c>
      <c r="AF95">
        <f>ROUND((EV95),6)</f>
        <v>0</v>
      </c>
      <c r="AG95">
        <f t="shared" si="79"/>
        <v>0</v>
      </c>
      <c r="AH95">
        <f t="shared" si="80"/>
        <v>0</v>
      </c>
      <c r="AI95">
        <f t="shared" si="81"/>
        <v>0</v>
      </c>
      <c r="AJ95">
        <f t="shared" si="82"/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24.58</v>
      </c>
      <c r="BB95">
        <v>7.52</v>
      </c>
      <c r="BC95">
        <v>1</v>
      </c>
      <c r="BH95">
        <v>0</v>
      </c>
      <c r="BI95">
        <v>1</v>
      </c>
      <c r="BJ95" t="s">
        <v>174</v>
      </c>
      <c r="BM95">
        <v>700005</v>
      </c>
      <c r="BN95">
        <v>0</v>
      </c>
      <c r="BP95">
        <v>0</v>
      </c>
      <c r="BQ95">
        <v>10</v>
      </c>
      <c r="BR95">
        <v>0</v>
      </c>
      <c r="BS95">
        <v>24.58</v>
      </c>
      <c r="BT95">
        <v>1</v>
      </c>
      <c r="BU95">
        <v>1</v>
      </c>
      <c r="BV95">
        <v>1</v>
      </c>
      <c r="BW95">
        <v>1</v>
      </c>
      <c r="BX95">
        <v>1</v>
      </c>
      <c r="BZ95">
        <v>0</v>
      </c>
      <c r="CA95">
        <v>0</v>
      </c>
      <c r="CF95">
        <v>0</v>
      </c>
      <c r="CG95">
        <v>0</v>
      </c>
      <c r="CM95">
        <v>0</v>
      </c>
      <c r="CO95">
        <v>0</v>
      </c>
      <c r="CP95">
        <f t="shared" si="83"/>
        <v>0</v>
      </c>
      <c r="CQ95">
        <f t="shared" si="84"/>
        <v>0</v>
      </c>
      <c r="CR95">
        <f t="shared" si="85"/>
        <v>0</v>
      </c>
      <c r="CS95">
        <f t="shared" si="86"/>
        <v>0</v>
      </c>
      <c r="CT95">
        <f t="shared" si="87"/>
        <v>0</v>
      </c>
      <c r="CU95">
        <f t="shared" si="88"/>
        <v>0</v>
      </c>
      <c r="CV95">
        <f t="shared" si="89"/>
        <v>0</v>
      </c>
      <c r="CW95">
        <f t="shared" si="90"/>
        <v>0</v>
      </c>
      <c r="CX95">
        <f t="shared" si="91"/>
        <v>0</v>
      </c>
      <c r="CY95">
        <f>0</f>
        <v>0</v>
      </c>
      <c r="CZ95">
        <f>0</f>
        <v>0</v>
      </c>
      <c r="DN95">
        <v>0</v>
      </c>
      <c r="DO95">
        <v>0</v>
      </c>
      <c r="DP95">
        <v>1</v>
      </c>
      <c r="DQ95">
        <v>1</v>
      </c>
      <c r="DU95">
        <v>1013</v>
      </c>
      <c r="DV95" t="s">
        <v>166</v>
      </c>
      <c r="DW95" t="s">
        <v>166</v>
      </c>
      <c r="DX95">
        <v>1</v>
      </c>
      <c r="EE95">
        <v>35908742</v>
      </c>
      <c r="EF95">
        <v>10</v>
      </c>
      <c r="EG95" t="s">
        <v>175</v>
      </c>
      <c r="EH95">
        <v>0</v>
      </c>
      <c r="EJ95">
        <v>1</v>
      </c>
      <c r="EK95">
        <v>700005</v>
      </c>
      <c r="EL95" t="s">
        <v>176</v>
      </c>
      <c r="EM95" t="s">
        <v>177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FQ95">
        <v>0</v>
      </c>
      <c r="FR95">
        <f t="shared" si="94"/>
        <v>0</v>
      </c>
      <c r="FS95">
        <v>0</v>
      </c>
      <c r="FX95">
        <v>0</v>
      </c>
      <c r="FY95">
        <v>0</v>
      </c>
      <c r="GD95">
        <v>0</v>
      </c>
      <c r="GF95">
        <v>-1602640969</v>
      </c>
      <c r="GG95">
        <v>2</v>
      </c>
      <c r="GH95">
        <v>1</v>
      </c>
      <c r="GI95">
        <v>2</v>
      </c>
      <c r="GJ95">
        <v>0</v>
      </c>
      <c r="GK95">
        <f>ROUND(R95*(S12)/100,2)</f>
        <v>0</v>
      </c>
      <c r="GL95">
        <f t="shared" si="95"/>
        <v>0</v>
      </c>
      <c r="GM95">
        <f t="shared" si="96"/>
        <v>0</v>
      </c>
      <c r="GN95">
        <f t="shared" si="97"/>
        <v>0</v>
      </c>
      <c r="GO95">
        <f t="shared" si="98"/>
        <v>0</v>
      </c>
      <c r="GP95">
        <f t="shared" si="99"/>
        <v>0</v>
      </c>
      <c r="GT95">
        <v>0</v>
      </c>
      <c r="GU95">
        <v>1</v>
      </c>
      <c r="GV95">
        <v>0</v>
      </c>
      <c r="GW95">
        <v>0</v>
      </c>
      <c r="GX95">
        <f t="shared" si="100"/>
        <v>0</v>
      </c>
    </row>
    <row r="97" spans="1:118" ht="12.75">
      <c r="A97" s="3">
        <v>51</v>
      </c>
      <c r="B97" s="3">
        <f>B82</f>
        <v>1</v>
      </c>
      <c r="C97" s="3">
        <f>A82</f>
        <v>4</v>
      </c>
      <c r="D97" s="3">
        <f>ROW(A82)</f>
        <v>82</v>
      </c>
      <c r="E97" s="3"/>
      <c r="F97" s="3" t="str">
        <f>IF(F82&lt;&gt;"",F82,"")</f>
        <v>Новый раздел</v>
      </c>
      <c r="G97" s="3" t="str">
        <f>IF(G82&lt;&gt;"",G82,"")</f>
        <v>Разные работы</v>
      </c>
      <c r="H97" s="3"/>
      <c r="I97" s="3"/>
      <c r="J97" s="3"/>
      <c r="K97" s="3"/>
      <c r="L97" s="3"/>
      <c r="M97" s="3"/>
      <c r="N97" s="3"/>
      <c r="O97" s="3">
        <f aca="true" t="shared" si="101" ref="O97:T97">ROUND(AB97,2)</f>
        <v>648.27</v>
      </c>
      <c r="P97" s="3">
        <f t="shared" si="101"/>
        <v>45.1</v>
      </c>
      <c r="Q97" s="3">
        <f t="shared" si="101"/>
        <v>178.04</v>
      </c>
      <c r="R97" s="3">
        <f t="shared" si="101"/>
        <v>0</v>
      </c>
      <c r="S97" s="3">
        <f t="shared" si="101"/>
        <v>425.13</v>
      </c>
      <c r="T97" s="3">
        <f t="shared" si="101"/>
        <v>0</v>
      </c>
      <c r="U97" s="3">
        <f>AH97</f>
        <v>1.8997197879999999</v>
      </c>
      <c r="V97" s="3">
        <f>AI97</f>
        <v>0</v>
      </c>
      <c r="W97" s="3">
        <f>ROUND(AJ97,2)</f>
        <v>0</v>
      </c>
      <c r="X97" s="3">
        <f>ROUND(AK97,2)</f>
        <v>190.84</v>
      </c>
      <c r="Y97" s="3">
        <f>ROUND(AL97,2)</f>
        <v>115.67</v>
      </c>
      <c r="Z97" s="3"/>
      <c r="AA97" s="3"/>
      <c r="AB97" s="3">
        <f>ROUND(SUMIF(AA86:AA95,"=37315861",O86:O95),2)</f>
        <v>648.27</v>
      </c>
      <c r="AC97" s="3">
        <f>ROUND(SUMIF(AA86:AA95,"=37315861",P86:P95),2)</f>
        <v>45.1</v>
      </c>
      <c r="AD97" s="3">
        <f>ROUND(SUMIF(AA86:AA95,"=37315861",Q86:Q95),2)</f>
        <v>178.04</v>
      </c>
      <c r="AE97" s="3">
        <f>ROUND(SUMIF(AA86:AA95,"=37315861",R86:R95),2)</f>
        <v>0</v>
      </c>
      <c r="AF97" s="3">
        <f>ROUND(SUMIF(AA86:AA95,"=37315861",S86:S95),2)</f>
        <v>425.13</v>
      </c>
      <c r="AG97" s="3">
        <f>ROUND(SUMIF(AA86:AA95,"=37315861",T86:T95),2)</f>
        <v>0</v>
      </c>
      <c r="AH97" s="3">
        <f>SUMIF(AA86:AA95,"=37315861",U86:U95)</f>
        <v>1.8997197879999999</v>
      </c>
      <c r="AI97" s="3">
        <f>SUMIF(AA86:AA95,"=37315861",V86:V95)</f>
        <v>0</v>
      </c>
      <c r="AJ97" s="3">
        <f>ROUND(SUMIF(AA86:AA95,"=37315861",W86:W95),2)</f>
        <v>0</v>
      </c>
      <c r="AK97" s="3">
        <f>ROUND(SUMIF(AA86:AA95,"=37315861",X86:X95),2)</f>
        <v>190.84</v>
      </c>
      <c r="AL97" s="3">
        <f>ROUND(SUMIF(AA86:AA95,"=37315861",Y86:Y95),2)</f>
        <v>115.67</v>
      </c>
      <c r="AM97" s="3"/>
      <c r="AN97" s="3"/>
      <c r="AO97" s="3">
        <f aca="true" t="shared" si="102" ref="AO97:AZ97">ROUND(BB97,2)</f>
        <v>0</v>
      </c>
      <c r="AP97" s="3">
        <f t="shared" si="102"/>
        <v>0</v>
      </c>
      <c r="AQ97" s="3">
        <f t="shared" si="102"/>
        <v>0</v>
      </c>
      <c r="AR97" s="3">
        <f t="shared" si="102"/>
        <v>954.78</v>
      </c>
      <c r="AS97" s="3">
        <f t="shared" si="102"/>
        <v>954.78</v>
      </c>
      <c r="AT97" s="3">
        <f t="shared" si="102"/>
        <v>0</v>
      </c>
      <c r="AU97" s="3">
        <f t="shared" si="102"/>
        <v>0</v>
      </c>
      <c r="AV97" s="3">
        <f t="shared" si="102"/>
        <v>45.1</v>
      </c>
      <c r="AW97" s="3">
        <f t="shared" si="102"/>
        <v>45.1</v>
      </c>
      <c r="AX97" s="3">
        <f t="shared" si="102"/>
        <v>0</v>
      </c>
      <c r="AY97" s="3">
        <f t="shared" si="102"/>
        <v>45.1</v>
      </c>
      <c r="AZ97" s="3">
        <f t="shared" si="102"/>
        <v>0</v>
      </c>
      <c r="BA97" s="3"/>
      <c r="BB97" s="3">
        <f>ROUND(SUMIF(AA86:AA95,"=37315861",FQ86:FQ95),2)</f>
        <v>0</v>
      </c>
      <c r="BC97" s="3">
        <f>ROUND(SUMIF(AA86:AA95,"=37315861",FR86:FR95),2)</f>
        <v>0</v>
      </c>
      <c r="BD97" s="3">
        <f>ROUND(SUMIF(AA86:AA95,"=37315861",GL86:GL95),2)</f>
        <v>0</v>
      </c>
      <c r="BE97" s="3">
        <f>ROUND(SUMIF(AA86:AA95,"=37315861",GM86:GM95),2)</f>
        <v>954.78</v>
      </c>
      <c r="BF97" s="3">
        <f>ROUND(SUMIF(AA86:AA95,"=37315861",GN86:GN95),2)</f>
        <v>954.78</v>
      </c>
      <c r="BG97" s="3">
        <f>ROUND(SUMIF(AA86:AA95,"=37315861",GO86:GO95),2)</f>
        <v>0</v>
      </c>
      <c r="BH97" s="3">
        <f>ROUND(SUMIF(AA86:AA95,"=37315861",GP86:GP95),2)</f>
        <v>0</v>
      </c>
      <c r="BI97" s="3">
        <f>AC97-BB97</f>
        <v>45.1</v>
      </c>
      <c r="BJ97" s="3">
        <f>AC97-BC97</f>
        <v>45.1</v>
      </c>
      <c r="BK97" s="3">
        <f>BB97-BD97</f>
        <v>0</v>
      </c>
      <c r="BL97" s="3">
        <f>AC97-BB97-BC97+BD97</f>
        <v>45.1</v>
      </c>
      <c r="BM97" s="3">
        <f>BC97-BD97</f>
        <v>0</v>
      </c>
      <c r="BN97" s="3"/>
      <c r="BO97" s="4">
        <f aca="true" t="shared" si="103" ref="BO97:BT97">ROUND(CB97,2)</f>
        <v>640.68</v>
      </c>
      <c r="BP97" s="4">
        <f t="shared" si="103"/>
        <v>43.61</v>
      </c>
      <c r="BQ97" s="4">
        <f t="shared" si="103"/>
        <v>177.06</v>
      </c>
      <c r="BR97" s="4">
        <f t="shared" si="103"/>
        <v>0</v>
      </c>
      <c r="BS97" s="4">
        <f t="shared" si="103"/>
        <v>420.01</v>
      </c>
      <c r="BT97" s="4">
        <f t="shared" si="103"/>
        <v>0</v>
      </c>
      <c r="BU97" s="4">
        <f>CH97</f>
        <v>1.8997197879999999</v>
      </c>
      <c r="BV97" s="4">
        <f>CI97</f>
        <v>0</v>
      </c>
      <c r="BW97" s="4">
        <f>ROUND(CJ97,2)</f>
        <v>0</v>
      </c>
      <c r="BX97" s="4">
        <f>ROUND(CK97,2)</f>
        <v>188.55</v>
      </c>
      <c r="BY97" s="4">
        <f>ROUND(CL97,2)</f>
        <v>114.27</v>
      </c>
      <c r="BZ97" s="4"/>
      <c r="CA97" s="4"/>
      <c r="CB97" s="4">
        <f>ROUND(SUMIF(AA86:AA95,"=37315863",O86:O95),2)</f>
        <v>640.68</v>
      </c>
      <c r="CC97" s="4">
        <f>ROUND(SUMIF(AA86:AA95,"=37315863",P86:P95),2)</f>
        <v>43.61</v>
      </c>
      <c r="CD97" s="4">
        <f>ROUND(SUMIF(AA86:AA95,"=37315863",Q86:Q95),2)</f>
        <v>177.06</v>
      </c>
      <c r="CE97" s="4">
        <f>ROUND(SUMIF(AA86:AA95,"=37315863",R86:R95),2)</f>
        <v>0</v>
      </c>
      <c r="CF97" s="4">
        <f>ROUND(SUMIF(AA86:AA95,"=37315863",S86:S95),2)</f>
        <v>420.01</v>
      </c>
      <c r="CG97" s="4">
        <f>ROUND(SUMIF(AA86:AA95,"=37315863",T86:T95),2)</f>
        <v>0</v>
      </c>
      <c r="CH97" s="4">
        <f>SUMIF(AA86:AA95,"=37315863",U86:U95)</f>
        <v>1.8997197879999999</v>
      </c>
      <c r="CI97" s="4">
        <f>SUMIF(AA86:AA95,"=37315863",V86:V95)</f>
        <v>0</v>
      </c>
      <c r="CJ97" s="4">
        <f>ROUND(SUMIF(AA86:AA95,"=37315863",W86:W95),2)</f>
        <v>0</v>
      </c>
      <c r="CK97" s="4">
        <f>ROUND(SUMIF(AA86:AA95,"=37315863",X86:X95),2)</f>
        <v>188.55</v>
      </c>
      <c r="CL97" s="4">
        <f>ROUND(SUMIF(AA86:AA95,"=37315863",Y86:Y95),2)</f>
        <v>114.27</v>
      </c>
      <c r="CM97" s="4"/>
      <c r="CN97" s="4"/>
      <c r="CO97" s="4">
        <f aca="true" t="shared" si="104" ref="CO97:CZ97">ROUND(DB97,2)</f>
        <v>0</v>
      </c>
      <c r="CP97" s="4">
        <f t="shared" si="104"/>
        <v>0</v>
      </c>
      <c r="CQ97" s="4">
        <f t="shared" si="104"/>
        <v>0</v>
      </c>
      <c r="CR97" s="4">
        <f t="shared" si="104"/>
        <v>943.5</v>
      </c>
      <c r="CS97" s="4">
        <f t="shared" si="104"/>
        <v>943.5</v>
      </c>
      <c r="CT97" s="4">
        <f t="shared" si="104"/>
        <v>0</v>
      </c>
      <c r="CU97" s="4">
        <f t="shared" si="104"/>
        <v>0</v>
      </c>
      <c r="CV97" s="4">
        <f t="shared" si="104"/>
        <v>43.61</v>
      </c>
      <c r="CW97" s="4">
        <f t="shared" si="104"/>
        <v>43.61</v>
      </c>
      <c r="CX97" s="4">
        <f t="shared" si="104"/>
        <v>0</v>
      </c>
      <c r="CY97" s="4">
        <f t="shared" si="104"/>
        <v>43.61</v>
      </c>
      <c r="CZ97" s="4">
        <f t="shared" si="104"/>
        <v>0</v>
      </c>
      <c r="DA97" s="4"/>
      <c r="DB97" s="4">
        <f>ROUND(SUMIF(AA86:AA95,"=37315863",FQ86:FQ95),2)</f>
        <v>0</v>
      </c>
      <c r="DC97" s="4">
        <f>ROUND(SUMIF(AA86:AA95,"=37315863",FR86:FR95),2)</f>
        <v>0</v>
      </c>
      <c r="DD97" s="4">
        <f>ROUND(SUMIF(AA86:AA95,"=37315863",GL86:GL95),2)</f>
        <v>0</v>
      </c>
      <c r="DE97" s="4">
        <f>ROUND(SUMIF(AA86:AA95,"=37315863",GM86:GM95),2)</f>
        <v>943.5</v>
      </c>
      <c r="DF97" s="4">
        <f>ROUND(SUMIF(AA86:AA95,"=37315863",GN86:GN95),2)</f>
        <v>943.5</v>
      </c>
      <c r="DG97" s="4">
        <f>ROUND(SUMIF(AA86:AA95,"=37315863",GO86:GO95),2)</f>
        <v>0</v>
      </c>
      <c r="DH97" s="4">
        <f>ROUND(SUMIF(AA86:AA95,"=37315863",GP86:GP95),2)</f>
        <v>0</v>
      </c>
      <c r="DI97" s="4">
        <f>CC97-DB97</f>
        <v>43.61</v>
      </c>
      <c r="DJ97" s="4">
        <f>CC97-DC97</f>
        <v>43.61</v>
      </c>
      <c r="DK97" s="4">
        <f>DB97-DD97</f>
        <v>0</v>
      </c>
      <c r="DL97" s="4">
        <f>CC97-DB97-DC97+DD97</f>
        <v>43.61</v>
      </c>
      <c r="DM97" s="4">
        <f>DC97-DD97</f>
        <v>0</v>
      </c>
      <c r="DN97" s="4">
        <v>0</v>
      </c>
    </row>
    <row r="99" spans="1:16" ht="12.75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648.27</v>
      </c>
      <c r="G99" s="5" t="s">
        <v>100</v>
      </c>
      <c r="H99" s="5" t="s">
        <v>101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ROUND(Source!BO97,O99)</f>
        <v>640.68</v>
      </c>
    </row>
    <row r="100" spans="1:16" ht="12.75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45.1</v>
      </c>
      <c r="G100" s="5" t="s">
        <v>102</v>
      </c>
      <c r="H100" s="5" t="s">
        <v>103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ROUND(Source!BP97,O100)</f>
        <v>43.61</v>
      </c>
    </row>
    <row r="101" spans="1:16" ht="12.75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104</v>
      </c>
      <c r="H101" s="5" t="s">
        <v>105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ROUND(Source!CO97,O101)</f>
        <v>0</v>
      </c>
    </row>
    <row r="102" spans="1:16" ht="12.75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45.1</v>
      </c>
      <c r="G102" s="5" t="s">
        <v>106</v>
      </c>
      <c r="H102" s="5" t="s">
        <v>107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ROUND(Source!CV97,O102)</f>
        <v>43.61</v>
      </c>
    </row>
    <row r="103" spans="1:16" ht="12.75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45.1</v>
      </c>
      <c r="G103" s="5" t="s">
        <v>108</v>
      </c>
      <c r="H103" s="5" t="s">
        <v>109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ROUND(Source!CW97,O103)</f>
        <v>43.61</v>
      </c>
    </row>
    <row r="104" spans="1:16" ht="12.75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110</v>
      </c>
      <c r="H104" s="5" t="s">
        <v>111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ROUND(Source!CX97,O104)</f>
        <v>0</v>
      </c>
    </row>
    <row r="105" spans="1:16" ht="12.75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45.1</v>
      </c>
      <c r="G105" s="5" t="s">
        <v>112</v>
      </c>
      <c r="H105" s="5" t="s">
        <v>113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ROUND(Source!CY97,O105)</f>
        <v>43.61</v>
      </c>
    </row>
    <row r="106" spans="1:16" ht="12.75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114</v>
      </c>
      <c r="H106" s="5" t="s">
        <v>115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ROUND(Source!CP97,O106)</f>
        <v>0</v>
      </c>
    </row>
    <row r="107" spans="1:16" ht="12.75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116</v>
      </c>
      <c r="H107" s="5" t="s">
        <v>117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ROUND(Source!CQ97,O107)</f>
        <v>0</v>
      </c>
    </row>
    <row r="108" spans="1:16" ht="12.75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118</v>
      </c>
      <c r="H108" s="5" t="s">
        <v>119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ROUND(Source!CZ97,O108)</f>
        <v>0</v>
      </c>
    </row>
    <row r="109" spans="1:16" ht="12.75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178.04</v>
      </c>
      <c r="G109" s="5" t="s">
        <v>120</v>
      </c>
      <c r="H109" s="5" t="s">
        <v>121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ROUND(Source!BQ97,O109)</f>
        <v>177.06</v>
      </c>
    </row>
    <row r="110" spans="1:16" ht="12.75">
      <c r="A110" s="5">
        <v>50</v>
      </c>
      <c r="B110" s="5">
        <v>0</v>
      </c>
      <c r="C110" s="5">
        <v>0</v>
      </c>
      <c r="D110" s="5">
        <v>1</v>
      </c>
      <c r="E110" s="5">
        <v>204</v>
      </c>
      <c r="F110" s="5">
        <f>ROUND(Source!R97,O110)</f>
        <v>0</v>
      </c>
      <c r="G110" s="5" t="s">
        <v>122</v>
      </c>
      <c r="H110" s="5" t="s">
        <v>123</v>
      </c>
      <c r="I110" s="5"/>
      <c r="J110" s="5"/>
      <c r="K110" s="5">
        <v>204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ROUND(Source!BR97,O110)</f>
        <v>0</v>
      </c>
    </row>
    <row r="111" spans="1:16" ht="12.75">
      <c r="A111" s="5">
        <v>50</v>
      </c>
      <c r="B111" s="5">
        <v>0</v>
      </c>
      <c r="C111" s="5">
        <v>0</v>
      </c>
      <c r="D111" s="5">
        <v>1</v>
      </c>
      <c r="E111" s="5">
        <v>205</v>
      </c>
      <c r="F111" s="5">
        <f>ROUND(Source!S97,O111)</f>
        <v>425.13</v>
      </c>
      <c r="G111" s="5" t="s">
        <v>124</v>
      </c>
      <c r="H111" s="5" t="s">
        <v>125</v>
      </c>
      <c r="I111" s="5"/>
      <c r="J111" s="5"/>
      <c r="K111" s="5">
        <v>205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ROUND(Source!BS97,O111)</f>
        <v>420.01</v>
      </c>
    </row>
    <row r="112" spans="1:16" ht="12.75">
      <c r="A112" s="5">
        <v>50</v>
      </c>
      <c r="B112" s="5">
        <v>0</v>
      </c>
      <c r="C112" s="5">
        <v>0</v>
      </c>
      <c r="D112" s="5">
        <v>1</v>
      </c>
      <c r="E112" s="5">
        <v>214</v>
      </c>
      <c r="F112" s="5">
        <f>ROUND(Source!AS97,O112)</f>
        <v>954.78</v>
      </c>
      <c r="G112" s="5" t="s">
        <v>126</v>
      </c>
      <c r="H112" s="5" t="s">
        <v>127</v>
      </c>
      <c r="I112" s="5"/>
      <c r="J112" s="5"/>
      <c r="K112" s="5">
        <v>214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ROUND(Source!CS97,O112)</f>
        <v>943.5</v>
      </c>
    </row>
    <row r="113" spans="1:16" ht="12.75">
      <c r="A113" s="5">
        <v>50</v>
      </c>
      <c r="B113" s="5">
        <v>0</v>
      </c>
      <c r="C113" s="5">
        <v>0</v>
      </c>
      <c r="D113" s="5">
        <v>1</v>
      </c>
      <c r="E113" s="5">
        <v>215</v>
      </c>
      <c r="F113" s="5">
        <f>ROUND(Source!AT97,O113)</f>
        <v>0</v>
      </c>
      <c r="G113" s="5" t="s">
        <v>128</v>
      </c>
      <c r="H113" s="5" t="s">
        <v>129</v>
      </c>
      <c r="I113" s="5"/>
      <c r="J113" s="5"/>
      <c r="K113" s="5">
        <v>215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ROUND(Source!CT97,O113)</f>
        <v>0</v>
      </c>
    </row>
    <row r="114" spans="1:16" ht="12.75">
      <c r="A114" s="5">
        <v>50</v>
      </c>
      <c r="B114" s="5">
        <v>0</v>
      </c>
      <c r="C114" s="5">
        <v>0</v>
      </c>
      <c r="D114" s="5">
        <v>1</v>
      </c>
      <c r="E114" s="5">
        <v>217</v>
      </c>
      <c r="F114" s="5">
        <f>ROUND(Source!AU97,O114)</f>
        <v>0</v>
      </c>
      <c r="G114" s="5" t="s">
        <v>130</v>
      </c>
      <c r="H114" s="5" t="s">
        <v>131</v>
      </c>
      <c r="I114" s="5"/>
      <c r="J114" s="5"/>
      <c r="K114" s="5">
        <v>217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ROUND(Source!CU97,O114)</f>
        <v>0</v>
      </c>
    </row>
    <row r="115" spans="1:16" ht="12.75">
      <c r="A115" s="5">
        <v>50</v>
      </c>
      <c r="B115" s="5">
        <v>0</v>
      </c>
      <c r="C115" s="5">
        <v>0</v>
      </c>
      <c r="D115" s="5">
        <v>1</v>
      </c>
      <c r="E115" s="5">
        <v>206</v>
      </c>
      <c r="F115" s="5">
        <f>ROUND(Source!T97,O115)</f>
        <v>0</v>
      </c>
      <c r="G115" s="5" t="s">
        <v>132</v>
      </c>
      <c r="H115" s="5" t="s">
        <v>133</v>
      </c>
      <c r="I115" s="5"/>
      <c r="J115" s="5"/>
      <c r="K115" s="5">
        <v>206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ROUND(Source!BT97,O115)</f>
        <v>0</v>
      </c>
    </row>
    <row r="116" spans="1:16" ht="12.75">
      <c r="A116" s="5">
        <v>50</v>
      </c>
      <c r="B116" s="5">
        <v>0</v>
      </c>
      <c r="C116" s="5">
        <v>0</v>
      </c>
      <c r="D116" s="5">
        <v>1</v>
      </c>
      <c r="E116" s="5">
        <v>207</v>
      </c>
      <c r="F116" s="5">
        <f>Source!U97</f>
        <v>1.8997197879999999</v>
      </c>
      <c r="G116" s="5" t="s">
        <v>134</v>
      </c>
      <c r="H116" s="5" t="s">
        <v>135</v>
      </c>
      <c r="I116" s="5"/>
      <c r="J116" s="5"/>
      <c r="K116" s="5">
        <v>207</v>
      </c>
      <c r="L116" s="5">
        <v>18</v>
      </c>
      <c r="M116" s="5">
        <v>3</v>
      </c>
      <c r="N116" s="5" t="s">
        <v>3</v>
      </c>
      <c r="O116" s="5">
        <v>-1</v>
      </c>
      <c r="P116" s="5">
        <f>Source!BU97</f>
        <v>1.8997197879999999</v>
      </c>
    </row>
    <row r="117" spans="1:16" ht="12.75">
      <c r="A117" s="5">
        <v>50</v>
      </c>
      <c r="B117" s="5">
        <v>0</v>
      </c>
      <c r="C117" s="5">
        <v>0</v>
      </c>
      <c r="D117" s="5">
        <v>1</v>
      </c>
      <c r="E117" s="5">
        <v>208</v>
      </c>
      <c r="F117" s="5">
        <f>Source!V97</f>
        <v>0</v>
      </c>
      <c r="G117" s="5" t="s">
        <v>136</v>
      </c>
      <c r="H117" s="5" t="s">
        <v>137</v>
      </c>
      <c r="I117" s="5"/>
      <c r="J117" s="5"/>
      <c r="K117" s="5">
        <v>208</v>
      </c>
      <c r="L117" s="5">
        <v>19</v>
      </c>
      <c r="M117" s="5">
        <v>3</v>
      </c>
      <c r="N117" s="5" t="s">
        <v>3</v>
      </c>
      <c r="O117" s="5">
        <v>-1</v>
      </c>
      <c r="P117" s="5">
        <f>Source!BV97</f>
        <v>0</v>
      </c>
    </row>
    <row r="118" spans="1:16" ht="12.75">
      <c r="A118" s="5">
        <v>50</v>
      </c>
      <c r="B118" s="5">
        <v>0</v>
      </c>
      <c r="C118" s="5">
        <v>0</v>
      </c>
      <c r="D118" s="5">
        <v>1</v>
      </c>
      <c r="E118" s="5">
        <v>209</v>
      </c>
      <c r="F118" s="5">
        <f>ROUND(Source!W97,O118)</f>
        <v>0</v>
      </c>
      <c r="G118" s="5" t="s">
        <v>138</v>
      </c>
      <c r="H118" s="5" t="s">
        <v>139</v>
      </c>
      <c r="I118" s="5"/>
      <c r="J118" s="5"/>
      <c r="K118" s="5">
        <v>209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ROUND(Source!BW97,O118)</f>
        <v>0</v>
      </c>
    </row>
    <row r="119" spans="1:16" ht="12.75">
      <c r="A119" s="5">
        <v>50</v>
      </c>
      <c r="B119" s="5">
        <v>0</v>
      </c>
      <c r="C119" s="5">
        <v>0</v>
      </c>
      <c r="D119" s="5">
        <v>1</v>
      </c>
      <c r="E119" s="5">
        <v>210</v>
      </c>
      <c r="F119" s="5">
        <f>ROUND(Source!X97,O119)</f>
        <v>190.84</v>
      </c>
      <c r="G119" s="5" t="s">
        <v>140</v>
      </c>
      <c r="H119" s="5" t="s">
        <v>141</v>
      </c>
      <c r="I119" s="5"/>
      <c r="J119" s="5"/>
      <c r="K119" s="5">
        <v>210</v>
      </c>
      <c r="L119" s="5">
        <v>21</v>
      </c>
      <c r="M119" s="5">
        <v>3</v>
      </c>
      <c r="N119" s="5" t="s">
        <v>3</v>
      </c>
      <c r="O119" s="5">
        <v>2</v>
      </c>
      <c r="P119" s="5">
        <f>ROUND(Source!BX97,O119)</f>
        <v>188.55</v>
      </c>
    </row>
    <row r="120" spans="1:16" ht="12.75">
      <c r="A120" s="5">
        <v>50</v>
      </c>
      <c r="B120" s="5">
        <v>0</v>
      </c>
      <c r="C120" s="5">
        <v>0</v>
      </c>
      <c r="D120" s="5">
        <v>1</v>
      </c>
      <c r="E120" s="5">
        <v>211</v>
      </c>
      <c r="F120" s="5">
        <f>ROUND(Source!Y97,O120)</f>
        <v>115.67</v>
      </c>
      <c r="G120" s="5" t="s">
        <v>142</v>
      </c>
      <c r="H120" s="5" t="s">
        <v>143</v>
      </c>
      <c r="I120" s="5"/>
      <c r="J120" s="5"/>
      <c r="K120" s="5">
        <v>211</v>
      </c>
      <c r="L120" s="5">
        <v>22</v>
      </c>
      <c r="M120" s="5">
        <v>3</v>
      </c>
      <c r="N120" s="5" t="s">
        <v>3</v>
      </c>
      <c r="O120" s="5">
        <v>2</v>
      </c>
      <c r="P120" s="5">
        <f>ROUND(Source!BY97,O120)</f>
        <v>114.27</v>
      </c>
    </row>
    <row r="121" spans="1:16" ht="12.75">
      <c r="A121" s="5">
        <v>50</v>
      </c>
      <c r="B121" s="5">
        <v>0</v>
      </c>
      <c r="C121" s="5">
        <v>0</v>
      </c>
      <c r="D121" s="5">
        <v>1</v>
      </c>
      <c r="E121" s="5">
        <v>224</v>
      </c>
      <c r="F121" s="5">
        <f>ROUND(Source!AR97,O121)</f>
        <v>954.78</v>
      </c>
      <c r="G121" s="5" t="s">
        <v>144</v>
      </c>
      <c r="H121" s="5" t="s">
        <v>145</v>
      </c>
      <c r="I121" s="5"/>
      <c r="J121" s="5"/>
      <c r="K121" s="5">
        <v>224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ROUND(Source!CR97,O121)</f>
        <v>943.5</v>
      </c>
    </row>
    <row r="122" spans="1:16" ht="12.75">
      <c r="A122" s="5">
        <v>50</v>
      </c>
      <c r="B122" s="5">
        <v>1</v>
      </c>
      <c r="C122" s="5">
        <v>0</v>
      </c>
      <c r="D122" s="5">
        <v>2</v>
      </c>
      <c r="E122" s="5">
        <v>0</v>
      </c>
      <c r="F122" s="5">
        <f>ROUND(F121,O122)</f>
        <v>954.78</v>
      </c>
      <c r="G122" s="5" t="s">
        <v>146</v>
      </c>
      <c r="H122" s="5" t="s">
        <v>147</v>
      </c>
      <c r="I122" s="5"/>
      <c r="J122" s="5"/>
      <c r="K122" s="5">
        <v>212</v>
      </c>
      <c r="L122" s="5">
        <v>24</v>
      </c>
      <c r="M122" s="5">
        <v>0</v>
      </c>
      <c r="N122" s="5" t="s">
        <v>3</v>
      </c>
      <c r="O122" s="5">
        <v>2</v>
      </c>
      <c r="P122" s="5">
        <f>ROUND(P121,O122)</f>
        <v>943.5</v>
      </c>
    </row>
    <row r="124" spans="1:118" ht="12.75">
      <c r="A124" s="3">
        <v>51</v>
      </c>
      <c r="B124" s="3">
        <f>B20</f>
        <v>1</v>
      </c>
      <c r="C124" s="3">
        <f>A20</f>
        <v>3</v>
      </c>
      <c r="D124" s="3">
        <f>ROW(A20)</f>
        <v>20</v>
      </c>
      <c r="E124" s="3"/>
      <c r="F124" s="3" t="str">
        <f>IF(F20&lt;&gt;"",F20,"")</f>
        <v>Капитальный ремонт и утепление кровли стр. 2 (КОН)</v>
      </c>
      <c r="G124" s="3" t="str">
        <f>IF(G20&lt;&gt;"",G20,"")</f>
        <v>Капитальный ремонт и утепление кровли стр. 2 (КОН)</v>
      </c>
      <c r="H124" s="3"/>
      <c r="I124" s="3"/>
      <c r="J124" s="3"/>
      <c r="K124" s="3"/>
      <c r="L124" s="3"/>
      <c r="M124" s="3"/>
      <c r="N124" s="3"/>
      <c r="O124" s="3">
        <f aca="true" t="shared" si="105" ref="O124:T124">ROUND(O55+O97+AB124,2)</f>
        <v>5220674.47</v>
      </c>
      <c r="P124" s="3">
        <f t="shared" si="105"/>
        <v>3815327.29</v>
      </c>
      <c r="Q124" s="3">
        <f t="shared" si="105"/>
        <v>142937.25</v>
      </c>
      <c r="R124" s="3">
        <f t="shared" si="105"/>
        <v>49248.87</v>
      </c>
      <c r="S124" s="3">
        <f t="shared" si="105"/>
        <v>1262409.93</v>
      </c>
      <c r="T124" s="3">
        <f t="shared" si="105"/>
        <v>0</v>
      </c>
      <c r="U124" s="3">
        <f>U55+U97+AH124</f>
        <v>5642.841260397185</v>
      </c>
      <c r="V124" s="3">
        <f>V55+V97+AI124</f>
        <v>168.82634063500004</v>
      </c>
      <c r="W124" s="3">
        <f>ROUND(W55+W97+AJ124,2)</f>
        <v>223.93</v>
      </c>
      <c r="X124" s="3">
        <f>ROUND(X55+X97+AK124,2)</f>
        <v>1195791.17</v>
      </c>
      <c r="Y124" s="3">
        <f>ROUND(Y55+Y97+AL124,2)</f>
        <v>584668.45</v>
      </c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>
        <f aca="true" t="shared" si="106" ref="AO124:AZ124">ROUND(AO55+AO97+BB124,2)</f>
        <v>0</v>
      </c>
      <c r="AP124" s="3">
        <f t="shared" si="106"/>
        <v>0</v>
      </c>
      <c r="AQ124" s="3">
        <f t="shared" si="106"/>
        <v>0</v>
      </c>
      <c r="AR124" s="3">
        <f t="shared" si="106"/>
        <v>7001134.09</v>
      </c>
      <c r="AS124" s="3">
        <f t="shared" si="106"/>
        <v>7001134.09</v>
      </c>
      <c r="AT124" s="3">
        <f t="shared" si="106"/>
        <v>0</v>
      </c>
      <c r="AU124" s="3">
        <f t="shared" si="106"/>
        <v>0</v>
      </c>
      <c r="AV124" s="3">
        <f t="shared" si="106"/>
        <v>3815327.29</v>
      </c>
      <c r="AW124" s="3">
        <f t="shared" si="106"/>
        <v>3815327.29</v>
      </c>
      <c r="AX124" s="3">
        <f t="shared" si="106"/>
        <v>0</v>
      </c>
      <c r="AY124" s="3">
        <f t="shared" si="106"/>
        <v>3815327.29</v>
      </c>
      <c r="AZ124" s="3">
        <f t="shared" si="106"/>
        <v>0</v>
      </c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4">
        <f aca="true" t="shared" si="107" ref="BO124:BT124">ROUND(BO55+BO97+CB124,2)</f>
        <v>5111702.22</v>
      </c>
      <c r="BP124" s="4">
        <f t="shared" si="107"/>
        <v>3722100.33</v>
      </c>
      <c r="BQ124" s="4">
        <f t="shared" si="107"/>
        <v>142413.94</v>
      </c>
      <c r="BR124" s="4">
        <f t="shared" si="107"/>
        <v>48655.04</v>
      </c>
      <c r="BS124" s="4">
        <f t="shared" si="107"/>
        <v>1247187.95</v>
      </c>
      <c r="BT124" s="4">
        <f t="shared" si="107"/>
        <v>0</v>
      </c>
      <c r="BU124" s="4">
        <f>BU55+BU97+CH124</f>
        <v>5642.841260397185</v>
      </c>
      <c r="BV124" s="4">
        <f>BV55+BV97+CI124</f>
        <v>168.82634063500004</v>
      </c>
      <c r="BW124" s="4">
        <f>ROUND(BW55+BW97+CJ124,2)</f>
        <v>223.93</v>
      </c>
      <c r="BX124" s="4">
        <f>ROUND(BX55+BX97+CK124,2)</f>
        <v>1181372.48</v>
      </c>
      <c r="BY124" s="4">
        <f>ROUND(BY55+BY97+CL124,2)</f>
        <v>577618.58</v>
      </c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>
        <f aca="true" t="shared" si="108" ref="CO124:CZ124">ROUND(CO55+CO97+DB124,2)</f>
        <v>0</v>
      </c>
      <c r="CP124" s="4">
        <f t="shared" si="108"/>
        <v>0</v>
      </c>
      <c r="CQ124" s="4">
        <f t="shared" si="108"/>
        <v>0</v>
      </c>
      <c r="CR124" s="4">
        <f t="shared" si="108"/>
        <v>6870693.28</v>
      </c>
      <c r="CS124" s="4">
        <f t="shared" si="108"/>
        <v>6870693.28</v>
      </c>
      <c r="CT124" s="4">
        <f t="shared" si="108"/>
        <v>0</v>
      </c>
      <c r="CU124" s="4">
        <f t="shared" si="108"/>
        <v>0</v>
      </c>
      <c r="CV124" s="4">
        <f t="shared" si="108"/>
        <v>3722100.33</v>
      </c>
      <c r="CW124" s="4">
        <f t="shared" si="108"/>
        <v>3722100.33</v>
      </c>
      <c r="CX124" s="4">
        <f t="shared" si="108"/>
        <v>0</v>
      </c>
      <c r="CY124" s="4">
        <f t="shared" si="108"/>
        <v>3722100.33</v>
      </c>
      <c r="CZ124" s="4">
        <f t="shared" si="108"/>
        <v>0</v>
      </c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>
        <v>0</v>
      </c>
    </row>
    <row r="126" spans="1:16" ht="12.75">
      <c r="A126" s="5">
        <v>50</v>
      </c>
      <c r="B126" s="5">
        <v>0</v>
      </c>
      <c r="C126" s="5">
        <v>0</v>
      </c>
      <c r="D126" s="5">
        <v>1</v>
      </c>
      <c r="E126" s="5">
        <v>201</v>
      </c>
      <c r="F126" s="5">
        <f>ROUND(Source!O124,O126)</f>
        <v>5220674.47</v>
      </c>
      <c r="G126" s="5" t="s">
        <v>100</v>
      </c>
      <c r="H126" s="5" t="s">
        <v>101</v>
      </c>
      <c r="I126" s="5"/>
      <c r="J126" s="5"/>
      <c r="K126" s="5">
        <v>201</v>
      </c>
      <c r="L126" s="5">
        <v>1</v>
      </c>
      <c r="M126" s="5">
        <v>3</v>
      </c>
      <c r="N126" s="5" t="s">
        <v>3</v>
      </c>
      <c r="O126" s="5">
        <v>2</v>
      </c>
      <c r="P126" s="5">
        <f>ROUND(Source!BO124,O126)</f>
        <v>5111702.22</v>
      </c>
    </row>
    <row r="127" spans="1:16" ht="12.75">
      <c r="A127" s="5">
        <v>50</v>
      </c>
      <c r="B127" s="5">
        <v>0</v>
      </c>
      <c r="C127" s="5">
        <v>0</v>
      </c>
      <c r="D127" s="5">
        <v>1</v>
      </c>
      <c r="E127" s="5">
        <v>202</v>
      </c>
      <c r="F127" s="5">
        <f>ROUND(Source!P124,O127)</f>
        <v>3815327.29</v>
      </c>
      <c r="G127" s="5" t="s">
        <v>102</v>
      </c>
      <c r="H127" s="5" t="s">
        <v>103</v>
      </c>
      <c r="I127" s="5"/>
      <c r="J127" s="5"/>
      <c r="K127" s="5">
        <v>202</v>
      </c>
      <c r="L127" s="5">
        <v>2</v>
      </c>
      <c r="M127" s="5">
        <v>3</v>
      </c>
      <c r="N127" s="5" t="s">
        <v>3</v>
      </c>
      <c r="O127" s="5">
        <v>2</v>
      </c>
      <c r="P127" s="5">
        <f>ROUND(Source!BP124,O127)</f>
        <v>3722100.33</v>
      </c>
    </row>
    <row r="128" spans="1:16" ht="12.75">
      <c r="A128" s="5">
        <v>50</v>
      </c>
      <c r="B128" s="5">
        <v>0</v>
      </c>
      <c r="C128" s="5">
        <v>0</v>
      </c>
      <c r="D128" s="5">
        <v>1</v>
      </c>
      <c r="E128" s="5">
        <v>222</v>
      </c>
      <c r="F128" s="5">
        <f>ROUND(Source!AO124,O128)</f>
        <v>0</v>
      </c>
      <c r="G128" s="5" t="s">
        <v>104</v>
      </c>
      <c r="H128" s="5" t="s">
        <v>105</v>
      </c>
      <c r="I128" s="5"/>
      <c r="J128" s="5"/>
      <c r="K128" s="5">
        <v>222</v>
      </c>
      <c r="L128" s="5">
        <v>3</v>
      </c>
      <c r="M128" s="5">
        <v>3</v>
      </c>
      <c r="N128" s="5" t="s">
        <v>3</v>
      </c>
      <c r="O128" s="5">
        <v>2</v>
      </c>
      <c r="P128" s="5">
        <f>ROUND(Source!CO124,O128)</f>
        <v>0</v>
      </c>
    </row>
    <row r="129" spans="1:16" ht="12.75">
      <c r="A129" s="5">
        <v>50</v>
      </c>
      <c r="B129" s="5">
        <v>0</v>
      </c>
      <c r="C129" s="5">
        <v>0</v>
      </c>
      <c r="D129" s="5">
        <v>1</v>
      </c>
      <c r="E129" s="5">
        <v>225</v>
      </c>
      <c r="F129" s="5">
        <f>ROUND(Source!AV124,O129)</f>
        <v>3815327.29</v>
      </c>
      <c r="G129" s="5" t="s">
        <v>106</v>
      </c>
      <c r="H129" s="5" t="s">
        <v>107</v>
      </c>
      <c r="I129" s="5"/>
      <c r="J129" s="5"/>
      <c r="K129" s="5">
        <v>225</v>
      </c>
      <c r="L129" s="5">
        <v>4</v>
      </c>
      <c r="M129" s="5">
        <v>3</v>
      </c>
      <c r="N129" s="5" t="s">
        <v>3</v>
      </c>
      <c r="O129" s="5">
        <v>2</v>
      </c>
      <c r="P129" s="5">
        <f>ROUND(Source!CV124,O129)</f>
        <v>3722100.33</v>
      </c>
    </row>
    <row r="130" spans="1:16" ht="12.75">
      <c r="A130" s="5">
        <v>50</v>
      </c>
      <c r="B130" s="5">
        <v>0</v>
      </c>
      <c r="C130" s="5">
        <v>0</v>
      </c>
      <c r="D130" s="5">
        <v>1</v>
      </c>
      <c r="E130" s="5">
        <v>226</v>
      </c>
      <c r="F130" s="5">
        <f>ROUND(Source!AW124,O130)</f>
        <v>3815327.29</v>
      </c>
      <c r="G130" s="5" t="s">
        <v>108</v>
      </c>
      <c r="H130" s="5" t="s">
        <v>109</v>
      </c>
      <c r="I130" s="5"/>
      <c r="J130" s="5"/>
      <c r="K130" s="5">
        <v>226</v>
      </c>
      <c r="L130" s="5">
        <v>5</v>
      </c>
      <c r="M130" s="5">
        <v>3</v>
      </c>
      <c r="N130" s="5" t="s">
        <v>3</v>
      </c>
      <c r="O130" s="5">
        <v>2</v>
      </c>
      <c r="P130" s="5">
        <f>ROUND(Source!CW124,O130)</f>
        <v>3722100.33</v>
      </c>
    </row>
    <row r="131" spans="1:16" ht="12.75">
      <c r="A131" s="5">
        <v>50</v>
      </c>
      <c r="B131" s="5">
        <v>0</v>
      </c>
      <c r="C131" s="5">
        <v>0</v>
      </c>
      <c r="D131" s="5">
        <v>1</v>
      </c>
      <c r="E131" s="5">
        <v>227</v>
      </c>
      <c r="F131" s="5">
        <f>ROUND(Source!AX124,O131)</f>
        <v>0</v>
      </c>
      <c r="G131" s="5" t="s">
        <v>110</v>
      </c>
      <c r="H131" s="5" t="s">
        <v>111</v>
      </c>
      <c r="I131" s="5"/>
      <c r="J131" s="5"/>
      <c r="K131" s="5">
        <v>227</v>
      </c>
      <c r="L131" s="5">
        <v>6</v>
      </c>
      <c r="M131" s="5">
        <v>3</v>
      </c>
      <c r="N131" s="5" t="s">
        <v>3</v>
      </c>
      <c r="O131" s="5">
        <v>2</v>
      </c>
      <c r="P131" s="5">
        <f>ROUND(Source!CX124,O131)</f>
        <v>0</v>
      </c>
    </row>
    <row r="132" spans="1:16" ht="12.75">
      <c r="A132" s="5">
        <v>50</v>
      </c>
      <c r="B132" s="5">
        <v>0</v>
      </c>
      <c r="C132" s="5">
        <v>0</v>
      </c>
      <c r="D132" s="5">
        <v>1</v>
      </c>
      <c r="E132" s="5">
        <v>228</v>
      </c>
      <c r="F132" s="5">
        <f>ROUND(Source!AY124,O132)</f>
        <v>3815327.29</v>
      </c>
      <c r="G132" s="5" t="s">
        <v>112</v>
      </c>
      <c r="H132" s="5" t="s">
        <v>113</v>
      </c>
      <c r="I132" s="5"/>
      <c r="J132" s="5"/>
      <c r="K132" s="5">
        <v>228</v>
      </c>
      <c r="L132" s="5">
        <v>7</v>
      </c>
      <c r="M132" s="5">
        <v>3</v>
      </c>
      <c r="N132" s="5" t="s">
        <v>3</v>
      </c>
      <c r="O132" s="5">
        <v>2</v>
      </c>
      <c r="P132" s="5">
        <f>ROUND(Source!CY124,O132)</f>
        <v>3722100.33</v>
      </c>
    </row>
    <row r="133" spans="1:16" ht="12.75">
      <c r="A133" s="5">
        <v>50</v>
      </c>
      <c r="B133" s="5">
        <v>0</v>
      </c>
      <c r="C133" s="5">
        <v>0</v>
      </c>
      <c r="D133" s="5">
        <v>1</v>
      </c>
      <c r="E133" s="5">
        <v>216</v>
      </c>
      <c r="F133" s="5">
        <f>ROUND(Source!AP124,O133)</f>
        <v>0</v>
      </c>
      <c r="G133" s="5" t="s">
        <v>114</v>
      </c>
      <c r="H133" s="5" t="s">
        <v>115</v>
      </c>
      <c r="I133" s="5"/>
      <c r="J133" s="5"/>
      <c r="K133" s="5">
        <v>216</v>
      </c>
      <c r="L133" s="5">
        <v>8</v>
      </c>
      <c r="M133" s="5">
        <v>3</v>
      </c>
      <c r="N133" s="5" t="s">
        <v>3</v>
      </c>
      <c r="O133" s="5">
        <v>2</v>
      </c>
      <c r="P133" s="5">
        <f>ROUND(Source!CP124,O133)</f>
        <v>0</v>
      </c>
    </row>
    <row r="134" spans="1:16" ht="12.75">
      <c r="A134" s="5">
        <v>50</v>
      </c>
      <c r="B134" s="5">
        <v>0</v>
      </c>
      <c r="C134" s="5">
        <v>0</v>
      </c>
      <c r="D134" s="5">
        <v>1</v>
      </c>
      <c r="E134" s="5">
        <v>223</v>
      </c>
      <c r="F134" s="5">
        <f>ROUND(Source!AQ124,O134)</f>
        <v>0</v>
      </c>
      <c r="G134" s="5" t="s">
        <v>116</v>
      </c>
      <c r="H134" s="5" t="s">
        <v>117</v>
      </c>
      <c r="I134" s="5"/>
      <c r="J134" s="5"/>
      <c r="K134" s="5">
        <v>223</v>
      </c>
      <c r="L134" s="5">
        <v>9</v>
      </c>
      <c r="M134" s="5">
        <v>3</v>
      </c>
      <c r="N134" s="5" t="s">
        <v>3</v>
      </c>
      <c r="O134" s="5">
        <v>2</v>
      </c>
      <c r="P134" s="5">
        <f>ROUND(Source!CQ124,O134)</f>
        <v>0</v>
      </c>
    </row>
    <row r="135" spans="1:16" ht="12.75">
      <c r="A135" s="5">
        <v>50</v>
      </c>
      <c r="B135" s="5">
        <v>0</v>
      </c>
      <c r="C135" s="5">
        <v>0</v>
      </c>
      <c r="D135" s="5">
        <v>1</v>
      </c>
      <c r="E135" s="5">
        <v>229</v>
      </c>
      <c r="F135" s="5">
        <f>ROUND(Source!AZ124,O135)</f>
        <v>0</v>
      </c>
      <c r="G135" s="5" t="s">
        <v>118</v>
      </c>
      <c r="H135" s="5" t="s">
        <v>119</v>
      </c>
      <c r="I135" s="5"/>
      <c r="J135" s="5"/>
      <c r="K135" s="5">
        <v>229</v>
      </c>
      <c r="L135" s="5">
        <v>10</v>
      </c>
      <c r="M135" s="5">
        <v>3</v>
      </c>
      <c r="N135" s="5" t="s">
        <v>3</v>
      </c>
      <c r="O135" s="5">
        <v>2</v>
      </c>
      <c r="P135" s="5">
        <f>ROUND(Source!CZ124,O135)</f>
        <v>0</v>
      </c>
    </row>
    <row r="136" spans="1:16" ht="12.75">
      <c r="A136" s="5">
        <v>50</v>
      </c>
      <c r="B136" s="5">
        <v>0</v>
      </c>
      <c r="C136" s="5">
        <v>0</v>
      </c>
      <c r="D136" s="5">
        <v>1</v>
      </c>
      <c r="E136" s="5">
        <v>203</v>
      </c>
      <c r="F136" s="5">
        <f>ROUND(Source!Q124,O136)</f>
        <v>142937.25</v>
      </c>
      <c r="G136" s="5" t="s">
        <v>120</v>
      </c>
      <c r="H136" s="5" t="s">
        <v>121</v>
      </c>
      <c r="I136" s="5"/>
      <c r="J136" s="5"/>
      <c r="K136" s="5">
        <v>203</v>
      </c>
      <c r="L136" s="5">
        <v>11</v>
      </c>
      <c r="M136" s="5">
        <v>3</v>
      </c>
      <c r="N136" s="5" t="s">
        <v>3</v>
      </c>
      <c r="O136" s="5">
        <v>2</v>
      </c>
      <c r="P136" s="5">
        <f>ROUND(Source!BQ124,O136)</f>
        <v>142413.94</v>
      </c>
    </row>
    <row r="137" spans="1:16" ht="12.75">
      <c r="A137" s="5">
        <v>50</v>
      </c>
      <c r="B137" s="5">
        <v>0</v>
      </c>
      <c r="C137" s="5">
        <v>0</v>
      </c>
      <c r="D137" s="5">
        <v>1</v>
      </c>
      <c r="E137" s="5">
        <v>204</v>
      </c>
      <c r="F137" s="5">
        <f>ROUND(Source!R124,O137)</f>
        <v>49248.87</v>
      </c>
      <c r="G137" s="5" t="s">
        <v>122</v>
      </c>
      <c r="H137" s="5" t="s">
        <v>123</v>
      </c>
      <c r="I137" s="5"/>
      <c r="J137" s="5"/>
      <c r="K137" s="5">
        <v>204</v>
      </c>
      <c r="L137" s="5">
        <v>12</v>
      </c>
      <c r="M137" s="5">
        <v>3</v>
      </c>
      <c r="N137" s="5" t="s">
        <v>3</v>
      </c>
      <c r="O137" s="5">
        <v>2</v>
      </c>
      <c r="P137" s="5">
        <f>ROUND(Source!BR124,O137)</f>
        <v>48655.04</v>
      </c>
    </row>
    <row r="138" spans="1:16" ht="12.75">
      <c r="A138" s="5">
        <v>50</v>
      </c>
      <c r="B138" s="5">
        <v>0</v>
      </c>
      <c r="C138" s="5">
        <v>0</v>
      </c>
      <c r="D138" s="5">
        <v>1</v>
      </c>
      <c r="E138" s="5">
        <v>205</v>
      </c>
      <c r="F138" s="5">
        <f>ROUND(Source!S124,O138)</f>
        <v>1262409.93</v>
      </c>
      <c r="G138" s="5" t="s">
        <v>124</v>
      </c>
      <c r="H138" s="5" t="s">
        <v>125</v>
      </c>
      <c r="I138" s="5"/>
      <c r="J138" s="5"/>
      <c r="K138" s="5">
        <v>205</v>
      </c>
      <c r="L138" s="5">
        <v>13</v>
      </c>
      <c r="M138" s="5">
        <v>3</v>
      </c>
      <c r="N138" s="5" t="s">
        <v>3</v>
      </c>
      <c r="O138" s="5">
        <v>2</v>
      </c>
      <c r="P138" s="5">
        <f>ROUND(Source!BS124,O138)</f>
        <v>1247187.95</v>
      </c>
    </row>
    <row r="139" spans="1:16" ht="12.75">
      <c r="A139" s="5">
        <v>50</v>
      </c>
      <c r="B139" s="5">
        <v>0</v>
      </c>
      <c r="C139" s="5">
        <v>0</v>
      </c>
      <c r="D139" s="5">
        <v>1</v>
      </c>
      <c r="E139" s="5">
        <v>214</v>
      </c>
      <c r="F139" s="5">
        <f>ROUND(Source!AS124,O139)</f>
        <v>7001134.09</v>
      </c>
      <c r="G139" s="5" t="s">
        <v>126</v>
      </c>
      <c r="H139" s="5" t="s">
        <v>127</v>
      </c>
      <c r="I139" s="5"/>
      <c r="J139" s="5"/>
      <c r="K139" s="5">
        <v>214</v>
      </c>
      <c r="L139" s="5">
        <v>14</v>
      </c>
      <c r="M139" s="5">
        <v>3</v>
      </c>
      <c r="N139" s="5" t="s">
        <v>3</v>
      </c>
      <c r="O139" s="5">
        <v>2</v>
      </c>
      <c r="P139" s="5">
        <f>ROUND(Source!CS124,O139)</f>
        <v>6870693.28</v>
      </c>
    </row>
    <row r="140" spans="1:16" ht="12.75">
      <c r="A140" s="5">
        <v>50</v>
      </c>
      <c r="B140" s="5">
        <v>0</v>
      </c>
      <c r="C140" s="5">
        <v>0</v>
      </c>
      <c r="D140" s="5">
        <v>1</v>
      </c>
      <c r="E140" s="5">
        <v>215</v>
      </c>
      <c r="F140" s="5">
        <f>ROUND(Source!AT124,O140)</f>
        <v>0</v>
      </c>
      <c r="G140" s="5" t="s">
        <v>128</v>
      </c>
      <c r="H140" s="5" t="s">
        <v>129</v>
      </c>
      <c r="I140" s="5"/>
      <c r="J140" s="5"/>
      <c r="K140" s="5">
        <v>215</v>
      </c>
      <c r="L140" s="5">
        <v>15</v>
      </c>
      <c r="M140" s="5">
        <v>3</v>
      </c>
      <c r="N140" s="5" t="s">
        <v>3</v>
      </c>
      <c r="O140" s="5">
        <v>2</v>
      </c>
      <c r="P140" s="5">
        <f>ROUND(Source!CT124,O140)</f>
        <v>0</v>
      </c>
    </row>
    <row r="141" spans="1:16" ht="12.75">
      <c r="A141" s="5">
        <v>50</v>
      </c>
      <c r="B141" s="5">
        <v>0</v>
      </c>
      <c r="C141" s="5">
        <v>0</v>
      </c>
      <c r="D141" s="5">
        <v>1</v>
      </c>
      <c r="E141" s="5">
        <v>217</v>
      </c>
      <c r="F141" s="5">
        <f>ROUND(Source!AU124,O141)</f>
        <v>0</v>
      </c>
      <c r="G141" s="5" t="s">
        <v>130</v>
      </c>
      <c r="H141" s="5" t="s">
        <v>131</v>
      </c>
      <c r="I141" s="5"/>
      <c r="J141" s="5"/>
      <c r="K141" s="5">
        <v>217</v>
      </c>
      <c r="L141" s="5">
        <v>16</v>
      </c>
      <c r="M141" s="5">
        <v>3</v>
      </c>
      <c r="N141" s="5" t="s">
        <v>3</v>
      </c>
      <c r="O141" s="5">
        <v>2</v>
      </c>
      <c r="P141" s="5">
        <f>ROUND(Source!CU124,O141)</f>
        <v>0</v>
      </c>
    </row>
    <row r="142" spans="1:16" ht="12.75">
      <c r="A142" s="5">
        <v>50</v>
      </c>
      <c r="B142" s="5">
        <v>0</v>
      </c>
      <c r="C142" s="5">
        <v>0</v>
      </c>
      <c r="D142" s="5">
        <v>1</v>
      </c>
      <c r="E142" s="5">
        <v>206</v>
      </c>
      <c r="F142" s="5">
        <f>ROUND(Source!T124,O142)</f>
        <v>0</v>
      </c>
      <c r="G142" s="5" t="s">
        <v>132</v>
      </c>
      <c r="H142" s="5" t="s">
        <v>133</v>
      </c>
      <c r="I142" s="5"/>
      <c r="J142" s="5"/>
      <c r="K142" s="5">
        <v>206</v>
      </c>
      <c r="L142" s="5">
        <v>17</v>
      </c>
      <c r="M142" s="5">
        <v>3</v>
      </c>
      <c r="N142" s="5" t="s">
        <v>3</v>
      </c>
      <c r="O142" s="5">
        <v>2</v>
      </c>
      <c r="P142" s="5">
        <f>ROUND(Source!BT124,O142)</f>
        <v>0</v>
      </c>
    </row>
    <row r="143" spans="1:16" ht="12.75">
      <c r="A143" s="5">
        <v>50</v>
      </c>
      <c r="B143" s="5">
        <v>0</v>
      </c>
      <c r="C143" s="5">
        <v>0</v>
      </c>
      <c r="D143" s="5">
        <v>1</v>
      </c>
      <c r="E143" s="5">
        <v>207</v>
      </c>
      <c r="F143" s="5">
        <f>Source!U124</f>
        <v>5642.841260397185</v>
      </c>
      <c r="G143" s="5" t="s">
        <v>134</v>
      </c>
      <c r="H143" s="5" t="s">
        <v>135</v>
      </c>
      <c r="I143" s="5"/>
      <c r="J143" s="5"/>
      <c r="K143" s="5">
        <v>207</v>
      </c>
      <c r="L143" s="5">
        <v>18</v>
      </c>
      <c r="M143" s="5">
        <v>3</v>
      </c>
      <c r="N143" s="5" t="s">
        <v>3</v>
      </c>
      <c r="O143" s="5">
        <v>-1</v>
      </c>
      <c r="P143" s="5">
        <f>Source!BU124</f>
        <v>5642.841260397185</v>
      </c>
    </row>
    <row r="144" spans="1:16" ht="12.75">
      <c r="A144" s="5">
        <v>50</v>
      </c>
      <c r="B144" s="5">
        <v>0</v>
      </c>
      <c r="C144" s="5">
        <v>0</v>
      </c>
      <c r="D144" s="5">
        <v>1</v>
      </c>
      <c r="E144" s="5">
        <v>208</v>
      </c>
      <c r="F144" s="5">
        <f>Source!V124</f>
        <v>168.82634063500004</v>
      </c>
      <c r="G144" s="5" t="s">
        <v>136</v>
      </c>
      <c r="H144" s="5" t="s">
        <v>137</v>
      </c>
      <c r="I144" s="5"/>
      <c r="J144" s="5"/>
      <c r="K144" s="5">
        <v>208</v>
      </c>
      <c r="L144" s="5">
        <v>19</v>
      </c>
      <c r="M144" s="5">
        <v>3</v>
      </c>
      <c r="N144" s="5" t="s">
        <v>3</v>
      </c>
      <c r="O144" s="5">
        <v>-1</v>
      </c>
      <c r="P144" s="5">
        <f>Source!BV124</f>
        <v>168.82634063500004</v>
      </c>
    </row>
    <row r="145" spans="1:16" ht="12.75">
      <c r="A145" s="5">
        <v>50</v>
      </c>
      <c r="B145" s="5">
        <v>0</v>
      </c>
      <c r="C145" s="5">
        <v>0</v>
      </c>
      <c r="D145" s="5">
        <v>1</v>
      </c>
      <c r="E145" s="5">
        <v>209</v>
      </c>
      <c r="F145" s="5">
        <f>ROUND(Source!W124,O145)</f>
        <v>223.93</v>
      </c>
      <c r="G145" s="5" t="s">
        <v>138</v>
      </c>
      <c r="H145" s="5" t="s">
        <v>139</v>
      </c>
      <c r="I145" s="5"/>
      <c r="J145" s="5"/>
      <c r="K145" s="5">
        <v>209</v>
      </c>
      <c r="L145" s="5">
        <v>20</v>
      </c>
      <c r="M145" s="5">
        <v>3</v>
      </c>
      <c r="N145" s="5" t="s">
        <v>3</v>
      </c>
      <c r="O145" s="5">
        <v>2</v>
      </c>
      <c r="P145" s="5">
        <f>ROUND(Source!BW124,O145)</f>
        <v>223.93</v>
      </c>
    </row>
    <row r="146" spans="1:16" ht="12.75">
      <c r="A146" s="5">
        <v>50</v>
      </c>
      <c r="B146" s="5">
        <v>0</v>
      </c>
      <c r="C146" s="5">
        <v>0</v>
      </c>
      <c r="D146" s="5">
        <v>1</v>
      </c>
      <c r="E146" s="5">
        <v>210</v>
      </c>
      <c r="F146" s="5">
        <f>ROUND(Source!X124,O146)</f>
        <v>1195791.17</v>
      </c>
      <c r="G146" s="5" t="s">
        <v>140</v>
      </c>
      <c r="H146" s="5" t="s">
        <v>141</v>
      </c>
      <c r="I146" s="5"/>
      <c r="J146" s="5"/>
      <c r="K146" s="5">
        <v>210</v>
      </c>
      <c r="L146" s="5">
        <v>21</v>
      </c>
      <c r="M146" s="5">
        <v>3</v>
      </c>
      <c r="N146" s="5" t="s">
        <v>3</v>
      </c>
      <c r="O146" s="5">
        <v>2</v>
      </c>
      <c r="P146" s="5">
        <f>ROUND(Source!BX124,O146)</f>
        <v>1181372.48</v>
      </c>
    </row>
    <row r="147" spans="1:16" ht="12.75">
      <c r="A147" s="5">
        <v>50</v>
      </c>
      <c r="B147" s="5">
        <v>0</v>
      </c>
      <c r="C147" s="5">
        <v>0</v>
      </c>
      <c r="D147" s="5">
        <v>1</v>
      </c>
      <c r="E147" s="5">
        <v>211</v>
      </c>
      <c r="F147" s="5">
        <f>ROUND(Source!Y124,O147)</f>
        <v>584668.45</v>
      </c>
      <c r="G147" s="5" t="s">
        <v>142</v>
      </c>
      <c r="H147" s="5" t="s">
        <v>143</v>
      </c>
      <c r="I147" s="5"/>
      <c r="J147" s="5"/>
      <c r="K147" s="5">
        <v>211</v>
      </c>
      <c r="L147" s="5">
        <v>22</v>
      </c>
      <c r="M147" s="5">
        <v>3</v>
      </c>
      <c r="N147" s="5" t="s">
        <v>3</v>
      </c>
      <c r="O147" s="5">
        <v>2</v>
      </c>
      <c r="P147" s="5">
        <f>ROUND(Source!BY124,O147)</f>
        <v>577618.58</v>
      </c>
    </row>
    <row r="148" spans="1:16" ht="12.75">
      <c r="A148" s="5">
        <v>50</v>
      </c>
      <c r="B148" s="5">
        <v>0</v>
      </c>
      <c r="C148" s="5">
        <v>0</v>
      </c>
      <c r="D148" s="5">
        <v>1</v>
      </c>
      <c r="E148" s="5">
        <v>224</v>
      </c>
      <c r="F148" s="5">
        <f>ROUND(Source!AR124,O148)</f>
        <v>7001134.09</v>
      </c>
      <c r="G148" s="5" t="s">
        <v>144</v>
      </c>
      <c r="H148" s="5" t="s">
        <v>145</v>
      </c>
      <c r="I148" s="5"/>
      <c r="J148" s="5"/>
      <c r="K148" s="5">
        <v>224</v>
      </c>
      <c r="L148" s="5">
        <v>23</v>
      </c>
      <c r="M148" s="5">
        <v>3</v>
      </c>
      <c r="N148" s="5" t="s">
        <v>3</v>
      </c>
      <c r="O148" s="5">
        <v>2</v>
      </c>
      <c r="P148" s="5">
        <f>ROUND(Source!CR124,O148)</f>
        <v>6870693.28</v>
      </c>
    </row>
    <row r="149" spans="1:16" ht="12.75">
      <c r="A149" s="5">
        <v>50</v>
      </c>
      <c r="B149" s="5">
        <v>1</v>
      </c>
      <c r="C149" s="5">
        <v>0</v>
      </c>
      <c r="D149" s="5">
        <v>2</v>
      </c>
      <c r="E149" s="5">
        <v>0</v>
      </c>
      <c r="F149" s="5">
        <f>ROUND(F148,O149)</f>
        <v>7001134.09</v>
      </c>
      <c r="G149" s="5" t="s">
        <v>146</v>
      </c>
      <c r="H149" s="5" t="s">
        <v>178</v>
      </c>
      <c r="I149" s="5"/>
      <c r="J149" s="5"/>
      <c r="K149" s="5">
        <v>212</v>
      </c>
      <c r="L149" s="5">
        <v>24</v>
      </c>
      <c r="M149" s="5">
        <v>0</v>
      </c>
      <c r="N149" s="5" t="s">
        <v>3</v>
      </c>
      <c r="O149" s="5">
        <v>2</v>
      </c>
      <c r="P149" s="5">
        <f>ROUND(P148,O149)</f>
        <v>6870693.28</v>
      </c>
    </row>
    <row r="150" spans="1:16" ht="12.75">
      <c r="A150" s="5">
        <v>50</v>
      </c>
      <c r="B150" s="5">
        <v>1</v>
      </c>
      <c r="C150" s="5">
        <v>0</v>
      </c>
      <c r="D150" s="5">
        <v>2</v>
      </c>
      <c r="E150" s="5">
        <v>0</v>
      </c>
      <c r="F150" s="5">
        <f>ROUND(F149*0.18,O150)</f>
        <v>1260204.14</v>
      </c>
      <c r="G150" s="5" t="s">
        <v>179</v>
      </c>
      <c r="H150" s="5" t="s">
        <v>180</v>
      </c>
      <c r="I150" s="5"/>
      <c r="J150" s="5"/>
      <c r="K150" s="5">
        <v>212</v>
      </c>
      <c r="L150" s="5">
        <v>25</v>
      </c>
      <c r="M150" s="5">
        <v>0</v>
      </c>
      <c r="N150" s="5" t="s">
        <v>3</v>
      </c>
      <c r="O150" s="5">
        <v>2</v>
      </c>
      <c r="P150" s="5">
        <f>ROUND(P149*0.18,O150)</f>
        <v>1236724.79</v>
      </c>
    </row>
    <row r="151" spans="1:16" ht="12.75">
      <c r="A151" s="5">
        <v>50</v>
      </c>
      <c r="B151" s="5">
        <v>1</v>
      </c>
      <c r="C151" s="5">
        <v>0</v>
      </c>
      <c r="D151" s="5">
        <v>2</v>
      </c>
      <c r="E151" s="5">
        <v>213</v>
      </c>
      <c r="F151" s="5">
        <f>ROUND(F149+F150,O151)</f>
        <v>8261338.23</v>
      </c>
      <c r="G151" s="5" t="s">
        <v>181</v>
      </c>
      <c r="H151" s="5" t="s">
        <v>182</v>
      </c>
      <c r="I151" s="5"/>
      <c r="J151" s="5"/>
      <c r="K151" s="5">
        <v>212</v>
      </c>
      <c r="L151" s="5">
        <v>26</v>
      </c>
      <c r="M151" s="5">
        <v>0</v>
      </c>
      <c r="N151" s="5" t="s">
        <v>3</v>
      </c>
      <c r="O151" s="5">
        <v>2</v>
      </c>
      <c r="P151" s="5">
        <f>ROUND(P149+P150,O151)</f>
        <v>8107418.07</v>
      </c>
    </row>
    <row r="153" spans="1:118" ht="12.75">
      <c r="A153" s="3">
        <v>51</v>
      </c>
      <c r="B153" s="3">
        <f>B12</f>
        <v>214</v>
      </c>
      <c r="C153" s="3">
        <f>A12</f>
        <v>1</v>
      </c>
      <c r="D153" s="3">
        <f>ROW(A12)</f>
        <v>12</v>
      </c>
      <c r="E153" s="3"/>
      <c r="F153" s="3" t="str">
        <f>IF(F12&lt;&gt;"",F12,"")</f>
        <v>Капитальный ремонт и утепление кровли стр. 2 (КОН)</v>
      </c>
      <c r="G153" s="3" t="str">
        <f>IF(G12&lt;&gt;"",G12,"")</f>
        <v>Капитальный ремонт и утепление кровли стр. 2 (КОН)_(Копия)</v>
      </c>
      <c r="H153" s="3"/>
      <c r="I153" s="3"/>
      <c r="J153" s="3"/>
      <c r="K153" s="3"/>
      <c r="L153" s="3"/>
      <c r="M153" s="3"/>
      <c r="N153" s="3"/>
      <c r="O153" s="3">
        <f aca="true" t="shared" si="109" ref="O153:T153">ROUND(O124,2)</f>
        <v>5220674.47</v>
      </c>
      <c r="P153" s="3">
        <f t="shared" si="109"/>
        <v>3815327.29</v>
      </c>
      <c r="Q153" s="3">
        <f t="shared" si="109"/>
        <v>142937.25</v>
      </c>
      <c r="R153" s="3">
        <f t="shared" si="109"/>
        <v>49248.87</v>
      </c>
      <c r="S153" s="3">
        <f t="shared" si="109"/>
        <v>1262409.93</v>
      </c>
      <c r="T153" s="3">
        <f t="shared" si="109"/>
        <v>0</v>
      </c>
      <c r="U153" s="3">
        <f>U124</f>
        <v>5642.841260397185</v>
      </c>
      <c r="V153" s="3">
        <f>V124</f>
        <v>168.82634063500004</v>
      </c>
      <c r="W153" s="3">
        <f>ROUND(W124,2)</f>
        <v>223.93</v>
      </c>
      <c r="X153" s="3">
        <f>ROUND(X124,2)</f>
        <v>1195791.17</v>
      </c>
      <c r="Y153" s="3">
        <f>ROUND(Y124,2)</f>
        <v>584668.45</v>
      </c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>
        <f aca="true" t="shared" si="110" ref="AO153:AZ153">ROUND(AO124,2)</f>
        <v>0</v>
      </c>
      <c r="AP153" s="3">
        <f t="shared" si="110"/>
        <v>0</v>
      </c>
      <c r="AQ153" s="3">
        <f t="shared" si="110"/>
        <v>0</v>
      </c>
      <c r="AR153" s="3">
        <f t="shared" si="110"/>
        <v>7001134.09</v>
      </c>
      <c r="AS153" s="3">
        <f t="shared" si="110"/>
        <v>7001134.09</v>
      </c>
      <c r="AT153" s="3">
        <f t="shared" si="110"/>
        <v>0</v>
      </c>
      <c r="AU153" s="3">
        <f t="shared" si="110"/>
        <v>0</v>
      </c>
      <c r="AV153" s="3">
        <f t="shared" si="110"/>
        <v>3815327.29</v>
      </c>
      <c r="AW153" s="3">
        <f t="shared" si="110"/>
        <v>3815327.29</v>
      </c>
      <c r="AX153" s="3">
        <f t="shared" si="110"/>
        <v>0</v>
      </c>
      <c r="AY153" s="3">
        <f t="shared" si="110"/>
        <v>3815327.29</v>
      </c>
      <c r="AZ153" s="3">
        <f t="shared" si="110"/>
        <v>0</v>
      </c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4">
        <f aca="true" t="shared" si="111" ref="BO153:BT153">ROUND(BO124,2)</f>
        <v>5111702.22</v>
      </c>
      <c r="BP153" s="4">
        <f t="shared" si="111"/>
        <v>3722100.33</v>
      </c>
      <c r="BQ153" s="4">
        <f t="shared" si="111"/>
        <v>142413.94</v>
      </c>
      <c r="BR153" s="4">
        <f t="shared" si="111"/>
        <v>48655.04</v>
      </c>
      <c r="BS153" s="4">
        <f t="shared" si="111"/>
        <v>1247187.95</v>
      </c>
      <c r="BT153" s="4">
        <f t="shared" si="111"/>
        <v>0</v>
      </c>
      <c r="BU153" s="4">
        <f>BU124</f>
        <v>5642.841260397185</v>
      </c>
      <c r="BV153" s="4">
        <f>BV124</f>
        <v>168.82634063500004</v>
      </c>
      <c r="BW153" s="4">
        <f>ROUND(BW124,2)</f>
        <v>223.93</v>
      </c>
      <c r="BX153" s="4">
        <f>ROUND(BX124,2)</f>
        <v>1181372.48</v>
      </c>
      <c r="BY153" s="4">
        <f>ROUND(BY124,2)</f>
        <v>577618.58</v>
      </c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>
        <f aca="true" t="shared" si="112" ref="CO153:CZ153">ROUND(CO124,2)</f>
        <v>0</v>
      </c>
      <c r="CP153" s="4">
        <f t="shared" si="112"/>
        <v>0</v>
      </c>
      <c r="CQ153" s="4">
        <f t="shared" si="112"/>
        <v>0</v>
      </c>
      <c r="CR153" s="4">
        <f t="shared" si="112"/>
        <v>6870693.28</v>
      </c>
      <c r="CS153" s="4">
        <f t="shared" si="112"/>
        <v>6870693.28</v>
      </c>
      <c r="CT153" s="4">
        <f t="shared" si="112"/>
        <v>0</v>
      </c>
      <c r="CU153" s="4">
        <f t="shared" si="112"/>
        <v>0</v>
      </c>
      <c r="CV153" s="4">
        <f t="shared" si="112"/>
        <v>3722100.33</v>
      </c>
      <c r="CW153" s="4">
        <f t="shared" si="112"/>
        <v>3722100.33</v>
      </c>
      <c r="CX153" s="4">
        <f t="shared" si="112"/>
        <v>0</v>
      </c>
      <c r="CY153" s="4">
        <f t="shared" si="112"/>
        <v>3722100.33</v>
      </c>
      <c r="CZ153" s="4">
        <f t="shared" si="112"/>
        <v>0</v>
      </c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>
        <v>0</v>
      </c>
    </row>
    <row r="155" spans="1:16" ht="12.75">
      <c r="A155" s="5">
        <v>50</v>
      </c>
      <c r="B155" s="5">
        <v>0</v>
      </c>
      <c r="C155" s="5">
        <v>0</v>
      </c>
      <c r="D155" s="5">
        <v>1</v>
      </c>
      <c r="E155" s="5">
        <v>201</v>
      </c>
      <c r="F155" s="5">
        <f>ROUND(Source!O153,O155)</f>
        <v>5220674.47</v>
      </c>
      <c r="G155" s="5" t="s">
        <v>100</v>
      </c>
      <c r="H155" s="5" t="s">
        <v>101</v>
      </c>
      <c r="I155" s="5"/>
      <c r="J155" s="5"/>
      <c r="K155" s="5">
        <v>201</v>
      </c>
      <c r="L155" s="5">
        <v>1</v>
      </c>
      <c r="M155" s="5">
        <v>3</v>
      </c>
      <c r="N155" s="5" t="s">
        <v>3</v>
      </c>
      <c r="O155" s="5">
        <v>2</v>
      </c>
      <c r="P155" s="5">
        <f>ROUND(Source!BO153,O155)</f>
        <v>5111702.22</v>
      </c>
    </row>
    <row r="156" spans="1:16" ht="12.75">
      <c r="A156" s="5">
        <v>50</v>
      </c>
      <c r="B156" s="5">
        <v>0</v>
      </c>
      <c r="C156" s="5">
        <v>0</v>
      </c>
      <c r="D156" s="5">
        <v>1</v>
      </c>
      <c r="E156" s="5">
        <v>202</v>
      </c>
      <c r="F156" s="5">
        <f>ROUND(Source!P153,O156)</f>
        <v>3815327.29</v>
      </c>
      <c r="G156" s="5" t="s">
        <v>102</v>
      </c>
      <c r="H156" s="5" t="s">
        <v>103</v>
      </c>
      <c r="I156" s="5"/>
      <c r="J156" s="5"/>
      <c r="K156" s="5">
        <v>202</v>
      </c>
      <c r="L156" s="5">
        <v>2</v>
      </c>
      <c r="M156" s="5">
        <v>3</v>
      </c>
      <c r="N156" s="5" t="s">
        <v>3</v>
      </c>
      <c r="O156" s="5">
        <v>2</v>
      </c>
      <c r="P156" s="5">
        <f>ROUND(Source!BP153,O156)</f>
        <v>3722100.33</v>
      </c>
    </row>
    <row r="157" spans="1:16" ht="12.75">
      <c r="A157" s="5">
        <v>50</v>
      </c>
      <c r="B157" s="5">
        <v>0</v>
      </c>
      <c r="C157" s="5">
        <v>0</v>
      </c>
      <c r="D157" s="5">
        <v>1</v>
      </c>
      <c r="E157" s="5">
        <v>222</v>
      </c>
      <c r="F157" s="5">
        <f>ROUND(Source!AO153,O157)</f>
        <v>0</v>
      </c>
      <c r="G157" s="5" t="s">
        <v>104</v>
      </c>
      <c r="H157" s="5" t="s">
        <v>105</v>
      </c>
      <c r="I157" s="5"/>
      <c r="J157" s="5"/>
      <c r="K157" s="5">
        <v>222</v>
      </c>
      <c r="L157" s="5">
        <v>3</v>
      </c>
      <c r="M157" s="5">
        <v>3</v>
      </c>
      <c r="N157" s="5" t="s">
        <v>3</v>
      </c>
      <c r="O157" s="5">
        <v>2</v>
      </c>
      <c r="P157" s="5">
        <f>ROUND(Source!CO153,O157)</f>
        <v>0</v>
      </c>
    </row>
    <row r="158" spans="1:16" ht="12.75">
      <c r="A158" s="5">
        <v>50</v>
      </c>
      <c r="B158" s="5">
        <v>0</v>
      </c>
      <c r="C158" s="5">
        <v>0</v>
      </c>
      <c r="D158" s="5">
        <v>1</v>
      </c>
      <c r="E158" s="5">
        <v>225</v>
      </c>
      <c r="F158" s="5">
        <f>ROUND(Source!AV153,O158)</f>
        <v>3815327.29</v>
      </c>
      <c r="G158" s="5" t="s">
        <v>106</v>
      </c>
      <c r="H158" s="5" t="s">
        <v>107</v>
      </c>
      <c r="I158" s="5"/>
      <c r="J158" s="5"/>
      <c r="K158" s="5">
        <v>225</v>
      </c>
      <c r="L158" s="5">
        <v>4</v>
      </c>
      <c r="M158" s="5">
        <v>3</v>
      </c>
      <c r="N158" s="5" t="s">
        <v>3</v>
      </c>
      <c r="O158" s="5">
        <v>2</v>
      </c>
      <c r="P158" s="5">
        <f>ROUND(Source!CV153,O158)</f>
        <v>3722100.33</v>
      </c>
    </row>
    <row r="159" spans="1:16" ht="12.75">
      <c r="A159" s="5">
        <v>50</v>
      </c>
      <c r="B159" s="5">
        <v>0</v>
      </c>
      <c r="C159" s="5">
        <v>0</v>
      </c>
      <c r="D159" s="5">
        <v>1</v>
      </c>
      <c r="E159" s="5">
        <v>226</v>
      </c>
      <c r="F159" s="5">
        <f>ROUND(Source!AW153,O159)</f>
        <v>3815327.29</v>
      </c>
      <c r="G159" s="5" t="s">
        <v>108</v>
      </c>
      <c r="H159" s="5" t="s">
        <v>109</v>
      </c>
      <c r="I159" s="5"/>
      <c r="J159" s="5"/>
      <c r="K159" s="5">
        <v>226</v>
      </c>
      <c r="L159" s="5">
        <v>5</v>
      </c>
      <c r="M159" s="5">
        <v>3</v>
      </c>
      <c r="N159" s="5" t="s">
        <v>3</v>
      </c>
      <c r="O159" s="5">
        <v>2</v>
      </c>
      <c r="P159" s="5">
        <f>ROUND(Source!CW153,O159)</f>
        <v>3722100.33</v>
      </c>
    </row>
    <row r="160" spans="1:16" ht="12.75">
      <c r="A160" s="5">
        <v>50</v>
      </c>
      <c r="B160" s="5">
        <v>0</v>
      </c>
      <c r="C160" s="5">
        <v>0</v>
      </c>
      <c r="D160" s="5">
        <v>1</v>
      </c>
      <c r="E160" s="5">
        <v>227</v>
      </c>
      <c r="F160" s="5">
        <f>ROUND(Source!AX153,O160)</f>
        <v>0</v>
      </c>
      <c r="G160" s="5" t="s">
        <v>110</v>
      </c>
      <c r="H160" s="5" t="s">
        <v>111</v>
      </c>
      <c r="I160" s="5"/>
      <c r="J160" s="5"/>
      <c r="K160" s="5">
        <v>227</v>
      </c>
      <c r="L160" s="5">
        <v>6</v>
      </c>
      <c r="M160" s="5">
        <v>3</v>
      </c>
      <c r="N160" s="5" t="s">
        <v>3</v>
      </c>
      <c r="O160" s="5">
        <v>2</v>
      </c>
      <c r="P160" s="5">
        <f>ROUND(Source!CX153,O160)</f>
        <v>0</v>
      </c>
    </row>
    <row r="161" spans="1:16" ht="12.75">
      <c r="A161" s="5">
        <v>50</v>
      </c>
      <c r="B161" s="5">
        <v>0</v>
      </c>
      <c r="C161" s="5">
        <v>0</v>
      </c>
      <c r="D161" s="5">
        <v>1</v>
      </c>
      <c r="E161" s="5">
        <v>228</v>
      </c>
      <c r="F161" s="5">
        <f>ROUND(Source!AY153,O161)</f>
        <v>3815327.29</v>
      </c>
      <c r="G161" s="5" t="s">
        <v>112</v>
      </c>
      <c r="H161" s="5" t="s">
        <v>113</v>
      </c>
      <c r="I161" s="5"/>
      <c r="J161" s="5"/>
      <c r="K161" s="5">
        <v>228</v>
      </c>
      <c r="L161" s="5">
        <v>7</v>
      </c>
      <c r="M161" s="5">
        <v>3</v>
      </c>
      <c r="N161" s="5" t="s">
        <v>3</v>
      </c>
      <c r="O161" s="5">
        <v>2</v>
      </c>
      <c r="P161" s="5">
        <f>ROUND(Source!CY153,O161)</f>
        <v>3722100.33</v>
      </c>
    </row>
    <row r="162" spans="1:16" ht="12.75">
      <c r="A162" s="5">
        <v>50</v>
      </c>
      <c r="B162" s="5">
        <v>0</v>
      </c>
      <c r="C162" s="5">
        <v>0</v>
      </c>
      <c r="D162" s="5">
        <v>1</v>
      </c>
      <c r="E162" s="5">
        <v>216</v>
      </c>
      <c r="F162" s="5">
        <f>ROUND(Source!AP153,O162)</f>
        <v>0</v>
      </c>
      <c r="G162" s="5" t="s">
        <v>114</v>
      </c>
      <c r="H162" s="5" t="s">
        <v>115</v>
      </c>
      <c r="I162" s="5"/>
      <c r="J162" s="5"/>
      <c r="K162" s="5">
        <v>216</v>
      </c>
      <c r="L162" s="5">
        <v>8</v>
      </c>
      <c r="M162" s="5">
        <v>3</v>
      </c>
      <c r="N162" s="5" t="s">
        <v>3</v>
      </c>
      <c r="O162" s="5">
        <v>2</v>
      </c>
      <c r="P162" s="5">
        <f>ROUND(Source!CP153,O162)</f>
        <v>0</v>
      </c>
    </row>
    <row r="163" spans="1:16" ht="12.75">
      <c r="A163" s="5">
        <v>50</v>
      </c>
      <c r="B163" s="5">
        <v>0</v>
      </c>
      <c r="C163" s="5">
        <v>0</v>
      </c>
      <c r="D163" s="5">
        <v>1</v>
      </c>
      <c r="E163" s="5">
        <v>223</v>
      </c>
      <c r="F163" s="5">
        <f>ROUND(Source!AQ153,O163)</f>
        <v>0</v>
      </c>
      <c r="G163" s="5" t="s">
        <v>116</v>
      </c>
      <c r="H163" s="5" t="s">
        <v>117</v>
      </c>
      <c r="I163" s="5"/>
      <c r="J163" s="5"/>
      <c r="K163" s="5">
        <v>223</v>
      </c>
      <c r="L163" s="5">
        <v>9</v>
      </c>
      <c r="M163" s="5">
        <v>3</v>
      </c>
      <c r="N163" s="5" t="s">
        <v>3</v>
      </c>
      <c r="O163" s="5">
        <v>2</v>
      </c>
      <c r="P163" s="5">
        <f>ROUND(Source!CQ153,O163)</f>
        <v>0</v>
      </c>
    </row>
    <row r="164" spans="1:16" ht="12.75">
      <c r="A164" s="5">
        <v>50</v>
      </c>
      <c r="B164" s="5">
        <v>0</v>
      </c>
      <c r="C164" s="5">
        <v>0</v>
      </c>
      <c r="D164" s="5">
        <v>1</v>
      </c>
      <c r="E164" s="5">
        <v>229</v>
      </c>
      <c r="F164" s="5">
        <f>ROUND(Source!AZ153,O164)</f>
        <v>0</v>
      </c>
      <c r="G164" s="5" t="s">
        <v>118</v>
      </c>
      <c r="H164" s="5" t="s">
        <v>119</v>
      </c>
      <c r="I164" s="5"/>
      <c r="J164" s="5"/>
      <c r="K164" s="5">
        <v>229</v>
      </c>
      <c r="L164" s="5">
        <v>10</v>
      </c>
      <c r="M164" s="5">
        <v>3</v>
      </c>
      <c r="N164" s="5" t="s">
        <v>3</v>
      </c>
      <c r="O164" s="5">
        <v>2</v>
      </c>
      <c r="P164" s="5">
        <f>ROUND(Source!CZ153,O164)</f>
        <v>0</v>
      </c>
    </row>
    <row r="165" spans="1:16" ht="12.75">
      <c r="A165" s="5">
        <v>50</v>
      </c>
      <c r="B165" s="5">
        <v>0</v>
      </c>
      <c r="C165" s="5">
        <v>0</v>
      </c>
      <c r="D165" s="5">
        <v>1</v>
      </c>
      <c r="E165" s="5">
        <v>203</v>
      </c>
      <c r="F165" s="5">
        <f>ROUND(Source!Q153,O165)</f>
        <v>142937.25</v>
      </c>
      <c r="G165" s="5" t="s">
        <v>120</v>
      </c>
      <c r="H165" s="5" t="s">
        <v>121</v>
      </c>
      <c r="I165" s="5"/>
      <c r="J165" s="5"/>
      <c r="K165" s="5">
        <v>203</v>
      </c>
      <c r="L165" s="5">
        <v>11</v>
      </c>
      <c r="M165" s="5">
        <v>3</v>
      </c>
      <c r="N165" s="5" t="s">
        <v>3</v>
      </c>
      <c r="O165" s="5">
        <v>2</v>
      </c>
      <c r="P165" s="5">
        <f>ROUND(Source!BQ153,O165)</f>
        <v>142413.94</v>
      </c>
    </row>
    <row r="166" spans="1:16" ht="12.75">
      <c r="A166" s="5">
        <v>50</v>
      </c>
      <c r="B166" s="5">
        <v>0</v>
      </c>
      <c r="C166" s="5">
        <v>0</v>
      </c>
      <c r="D166" s="5">
        <v>1</v>
      </c>
      <c r="E166" s="5">
        <v>204</v>
      </c>
      <c r="F166" s="5">
        <f>ROUND(Source!R153,O166)</f>
        <v>49248.87</v>
      </c>
      <c r="G166" s="5" t="s">
        <v>122</v>
      </c>
      <c r="H166" s="5" t="s">
        <v>123</v>
      </c>
      <c r="I166" s="5"/>
      <c r="J166" s="5"/>
      <c r="K166" s="5">
        <v>204</v>
      </c>
      <c r="L166" s="5">
        <v>12</v>
      </c>
      <c r="M166" s="5">
        <v>3</v>
      </c>
      <c r="N166" s="5" t="s">
        <v>3</v>
      </c>
      <c r="O166" s="5">
        <v>2</v>
      </c>
      <c r="P166" s="5">
        <f>ROUND(Source!BR153,O166)</f>
        <v>48655.04</v>
      </c>
    </row>
    <row r="167" spans="1:16" ht="12.75">
      <c r="A167" s="5">
        <v>50</v>
      </c>
      <c r="B167" s="5">
        <v>0</v>
      </c>
      <c r="C167" s="5">
        <v>0</v>
      </c>
      <c r="D167" s="5">
        <v>1</v>
      </c>
      <c r="E167" s="5">
        <v>205</v>
      </c>
      <c r="F167" s="5">
        <f>ROUND(Source!S153,O167)</f>
        <v>1262409.93</v>
      </c>
      <c r="G167" s="5" t="s">
        <v>124</v>
      </c>
      <c r="H167" s="5" t="s">
        <v>125</v>
      </c>
      <c r="I167" s="5"/>
      <c r="J167" s="5"/>
      <c r="K167" s="5">
        <v>205</v>
      </c>
      <c r="L167" s="5">
        <v>13</v>
      </c>
      <c r="M167" s="5">
        <v>3</v>
      </c>
      <c r="N167" s="5" t="s">
        <v>3</v>
      </c>
      <c r="O167" s="5">
        <v>2</v>
      </c>
      <c r="P167" s="5">
        <f>ROUND(Source!BS153,O167)</f>
        <v>1247187.95</v>
      </c>
    </row>
    <row r="168" spans="1:16" ht="12.75">
      <c r="A168" s="5">
        <v>50</v>
      </c>
      <c r="B168" s="5">
        <v>0</v>
      </c>
      <c r="C168" s="5">
        <v>0</v>
      </c>
      <c r="D168" s="5">
        <v>1</v>
      </c>
      <c r="E168" s="5">
        <v>214</v>
      </c>
      <c r="F168" s="5">
        <f>ROUND(Source!AS153,O168)</f>
        <v>7001134.09</v>
      </c>
      <c r="G168" s="5" t="s">
        <v>126</v>
      </c>
      <c r="H168" s="5" t="s">
        <v>127</v>
      </c>
      <c r="I168" s="5"/>
      <c r="J168" s="5"/>
      <c r="K168" s="5">
        <v>214</v>
      </c>
      <c r="L168" s="5">
        <v>14</v>
      </c>
      <c r="M168" s="5">
        <v>3</v>
      </c>
      <c r="N168" s="5" t="s">
        <v>3</v>
      </c>
      <c r="O168" s="5">
        <v>2</v>
      </c>
      <c r="P168" s="5">
        <f>ROUND(Source!CS153,O168)</f>
        <v>6870693.28</v>
      </c>
    </row>
    <row r="169" spans="1:16" ht="12.75">
      <c r="A169" s="5">
        <v>50</v>
      </c>
      <c r="B169" s="5">
        <v>0</v>
      </c>
      <c r="C169" s="5">
        <v>0</v>
      </c>
      <c r="D169" s="5">
        <v>1</v>
      </c>
      <c r="E169" s="5">
        <v>215</v>
      </c>
      <c r="F169" s="5">
        <f>ROUND(Source!AT153,O169)</f>
        <v>0</v>
      </c>
      <c r="G169" s="5" t="s">
        <v>128</v>
      </c>
      <c r="H169" s="5" t="s">
        <v>129</v>
      </c>
      <c r="I169" s="5"/>
      <c r="J169" s="5"/>
      <c r="K169" s="5">
        <v>215</v>
      </c>
      <c r="L169" s="5">
        <v>15</v>
      </c>
      <c r="M169" s="5">
        <v>3</v>
      </c>
      <c r="N169" s="5" t="s">
        <v>3</v>
      </c>
      <c r="O169" s="5">
        <v>2</v>
      </c>
      <c r="P169" s="5">
        <f>ROUND(Source!CT153,O169)</f>
        <v>0</v>
      </c>
    </row>
    <row r="170" spans="1:16" ht="12.75">
      <c r="A170" s="5">
        <v>50</v>
      </c>
      <c r="B170" s="5">
        <v>0</v>
      </c>
      <c r="C170" s="5">
        <v>0</v>
      </c>
      <c r="D170" s="5">
        <v>1</v>
      </c>
      <c r="E170" s="5">
        <v>217</v>
      </c>
      <c r="F170" s="5">
        <f>ROUND(Source!AU153,O170)</f>
        <v>0</v>
      </c>
      <c r="G170" s="5" t="s">
        <v>130</v>
      </c>
      <c r="H170" s="5" t="s">
        <v>131</v>
      </c>
      <c r="I170" s="5"/>
      <c r="J170" s="5"/>
      <c r="K170" s="5">
        <v>217</v>
      </c>
      <c r="L170" s="5">
        <v>16</v>
      </c>
      <c r="M170" s="5">
        <v>3</v>
      </c>
      <c r="N170" s="5" t="s">
        <v>3</v>
      </c>
      <c r="O170" s="5">
        <v>2</v>
      </c>
      <c r="P170" s="5">
        <f>ROUND(Source!CU153,O170)</f>
        <v>0</v>
      </c>
    </row>
    <row r="171" spans="1:16" ht="12.75">
      <c r="A171" s="5">
        <v>50</v>
      </c>
      <c r="B171" s="5">
        <v>0</v>
      </c>
      <c r="C171" s="5">
        <v>0</v>
      </c>
      <c r="D171" s="5">
        <v>1</v>
      </c>
      <c r="E171" s="5">
        <v>206</v>
      </c>
      <c r="F171" s="5">
        <f>ROUND(Source!T153,O171)</f>
        <v>0</v>
      </c>
      <c r="G171" s="5" t="s">
        <v>132</v>
      </c>
      <c r="H171" s="5" t="s">
        <v>133</v>
      </c>
      <c r="I171" s="5"/>
      <c r="J171" s="5"/>
      <c r="K171" s="5">
        <v>206</v>
      </c>
      <c r="L171" s="5">
        <v>17</v>
      </c>
      <c r="M171" s="5">
        <v>3</v>
      </c>
      <c r="N171" s="5" t="s">
        <v>3</v>
      </c>
      <c r="O171" s="5">
        <v>2</v>
      </c>
      <c r="P171" s="5">
        <f>ROUND(Source!BT153,O171)</f>
        <v>0</v>
      </c>
    </row>
    <row r="172" spans="1:16" ht="12.75">
      <c r="A172" s="5">
        <v>50</v>
      </c>
      <c r="B172" s="5">
        <v>0</v>
      </c>
      <c r="C172" s="5">
        <v>0</v>
      </c>
      <c r="D172" s="5">
        <v>1</v>
      </c>
      <c r="E172" s="5">
        <v>207</v>
      </c>
      <c r="F172" s="5">
        <f>Source!U153</f>
        <v>5642.841260397185</v>
      </c>
      <c r="G172" s="5" t="s">
        <v>134</v>
      </c>
      <c r="H172" s="5" t="s">
        <v>135</v>
      </c>
      <c r="I172" s="5"/>
      <c r="J172" s="5"/>
      <c r="K172" s="5">
        <v>207</v>
      </c>
      <c r="L172" s="5">
        <v>18</v>
      </c>
      <c r="M172" s="5">
        <v>3</v>
      </c>
      <c r="N172" s="5" t="s">
        <v>3</v>
      </c>
      <c r="O172" s="5">
        <v>-1</v>
      </c>
      <c r="P172" s="5">
        <f>Source!BU153</f>
        <v>5642.841260397185</v>
      </c>
    </row>
    <row r="173" spans="1:16" ht="12.75">
      <c r="A173" s="5">
        <v>50</v>
      </c>
      <c r="B173" s="5">
        <v>0</v>
      </c>
      <c r="C173" s="5">
        <v>0</v>
      </c>
      <c r="D173" s="5">
        <v>1</v>
      </c>
      <c r="E173" s="5">
        <v>208</v>
      </c>
      <c r="F173" s="5">
        <f>Source!V153</f>
        <v>168.82634063500004</v>
      </c>
      <c r="G173" s="5" t="s">
        <v>136</v>
      </c>
      <c r="H173" s="5" t="s">
        <v>137</v>
      </c>
      <c r="I173" s="5"/>
      <c r="J173" s="5"/>
      <c r="K173" s="5">
        <v>208</v>
      </c>
      <c r="L173" s="5">
        <v>19</v>
      </c>
      <c r="M173" s="5">
        <v>3</v>
      </c>
      <c r="N173" s="5" t="s">
        <v>3</v>
      </c>
      <c r="O173" s="5">
        <v>-1</v>
      </c>
      <c r="P173" s="5">
        <f>Source!BV153</f>
        <v>168.82634063500004</v>
      </c>
    </row>
    <row r="174" spans="1:16" ht="12.75">
      <c r="A174" s="5">
        <v>50</v>
      </c>
      <c r="B174" s="5">
        <v>0</v>
      </c>
      <c r="C174" s="5">
        <v>0</v>
      </c>
      <c r="D174" s="5">
        <v>1</v>
      </c>
      <c r="E174" s="5">
        <v>209</v>
      </c>
      <c r="F174" s="5">
        <f>ROUND(Source!W153,O174)</f>
        <v>223.93</v>
      </c>
      <c r="G174" s="5" t="s">
        <v>138</v>
      </c>
      <c r="H174" s="5" t="s">
        <v>139</v>
      </c>
      <c r="I174" s="5"/>
      <c r="J174" s="5"/>
      <c r="K174" s="5">
        <v>209</v>
      </c>
      <c r="L174" s="5">
        <v>20</v>
      </c>
      <c r="M174" s="5">
        <v>3</v>
      </c>
      <c r="N174" s="5" t="s">
        <v>3</v>
      </c>
      <c r="O174" s="5">
        <v>2</v>
      </c>
      <c r="P174" s="5">
        <f>ROUND(Source!BW153,O174)</f>
        <v>223.93</v>
      </c>
    </row>
    <row r="175" spans="1:16" ht="12.75">
      <c r="A175" s="5">
        <v>50</v>
      </c>
      <c r="B175" s="5">
        <v>0</v>
      </c>
      <c r="C175" s="5">
        <v>0</v>
      </c>
      <c r="D175" s="5">
        <v>1</v>
      </c>
      <c r="E175" s="5">
        <v>210</v>
      </c>
      <c r="F175" s="5">
        <f>ROUND(Source!X153,O175)</f>
        <v>1195791.17</v>
      </c>
      <c r="G175" s="5" t="s">
        <v>140</v>
      </c>
      <c r="H175" s="5" t="s">
        <v>141</v>
      </c>
      <c r="I175" s="5"/>
      <c r="J175" s="5"/>
      <c r="K175" s="5">
        <v>210</v>
      </c>
      <c r="L175" s="5">
        <v>21</v>
      </c>
      <c r="M175" s="5">
        <v>3</v>
      </c>
      <c r="N175" s="5" t="s">
        <v>3</v>
      </c>
      <c r="O175" s="5">
        <v>2</v>
      </c>
      <c r="P175" s="5">
        <f>ROUND(Source!BX153,O175)</f>
        <v>1181372.48</v>
      </c>
    </row>
    <row r="176" spans="1:16" ht="12.75">
      <c r="A176" s="5">
        <v>50</v>
      </c>
      <c r="B176" s="5">
        <v>0</v>
      </c>
      <c r="C176" s="5">
        <v>0</v>
      </c>
      <c r="D176" s="5">
        <v>1</v>
      </c>
      <c r="E176" s="5">
        <v>211</v>
      </c>
      <c r="F176" s="5">
        <f>ROUND(Source!Y153,O176)</f>
        <v>584668.45</v>
      </c>
      <c r="G176" s="5" t="s">
        <v>142</v>
      </c>
      <c r="H176" s="5" t="s">
        <v>143</v>
      </c>
      <c r="I176" s="5"/>
      <c r="J176" s="5"/>
      <c r="K176" s="5">
        <v>211</v>
      </c>
      <c r="L176" s="5">
        <v>22</v>
      </c>
      <c r="M176" s="5">
        <v>3</v>
      </c>
      <c r="N176" s="5" t="s">
        <v>3</v>
      </c>
      <c r="O176" s="5">
        <v>2</v>
      </c>
      <c r="P176" s="5">
        <f>ROUND(Source!BY153,O176)</f>
        <v>577618.58</v>
      </c>
    </row>
    <row r="177" spans="1:16" ht="12.75">
      <c r="A177" s="5">
        <v>50</v>
      </c>
      <c r="B177" s="5">
        <v>0</v>
      </c>
      <c r="C177" s="5">
        <v>0</v>
      </c>
      <c r="D177" s="5">
        <v>1</v>
      </c>
      <c r="E177" s="5">
        <v>0</v>
      </c>
      <c r="F177" s="5">
        <f>ROUND(Source!AR153,O177)</f>
        <v>7001134.09</v>
      </c>
      <c r="G177" s="5" t="s">
        <v>144</v>
      </c>
      <c r="H177" s="5" t="s">
        <v>145</v>
      </c>
      <c r="I177" s="5"/>
      <c r="J177" s="5"/>
      <c r="K177" s="5">
        <v>224</v>
      </c>
      <c r="L177" s="5">
        <v>23</v>
      </c>
      <c r="M177" s="5">
        <v>3</v>
      </c>
      <c r="N177" s="5" t="s">
        <v>3</v>
      </c>
      <c r="O177" s="5">
        <v>2</v>
      </c>
      <c r="P177" s="5">
        <f>ROUND(Source!CR153,O177)</f>
        <v>6870693.28</v>
      </c>
    </row>
    <row r="178" spans="1:16" ht="12.75">
      <c r="A178" s="5">
        <v>50</v>
      </c>
      <c r="B178" s="5">
        <v>1</v>
      </c>
      <c r="C178" s="5">
        <v>0</v>
      </c>
      <c r="D178" s="5">
        <v>2</v>
      </c>
      <c r="E178" s="5">
        <v>0</v>
      </c>
      <c r="F178" s="5">
        <f>ROUND(F177,O178)</f>
        <v>7001134.09</v>
      </c>
      <c r="G178" s="5" t="s">
        <v>183</v>
      </c>
      <c r="H178" s="5" t="s">
        <v>144</v>
      </c>
      <c r="I178" s="5"/>
      <c r="J178" s="5"/>
      <c r="K178" s="5">
        <v>212</v>
      </c>
      <c r="L178" s="5">
        <v>24</v>
      </c>
      <c r="M178" s="5">
        <v>0</v>
      </c>
      <c r="N178" s="5" t="s">
        <v>3</v>
      </c>
      <c r="O178" s="5">
        <v>2</v>
      </c>
      <c r="P178" s="5">
        <f>ROUND(P177,O178)</f>
        <v>6870693.28</v>
      </c>
    </row>
    <row r="179" spans="1:16" ht="12.75">
      <c r="A179" s="5">
        <v>50</v>
      </c>
      <c r="B179" s="5">
        <v>1</v>
      </c>
      <c r="C179" s="5">
        <v>0</v>
      </c>
      <c r="D179" s="5">
        <v>2</v>
      </c>
      <c r="E179" s="5">
        <v>213</v>
      </c>
      <c r="F179" s="5">
        <f>ROUND(F178*0.18,O179)</f>
        <v>1260204.14</v>
      </c>
      <c r="G179" s="5" t="s">
        <v>184</v>
      </c>
      <c r="H179" s="5" t="s">
        <v>185</v>
      </c>
      <c r="I179" s="5"/>
      <c r="J179" s="5"/>
      <c r="K179" s="5">
        <v>212</v>
      </c>
      <c r="L179" s="5">
        <v>25</v>
      </c>
      <c r="M179" s="5">
        <v>0</v>
      </c>
      <c r="N179" s="5" t="s">
        <v>3</v>
      </c>
      <c r="O179" s="5">
        <v>2</v>
      </c>
      <c r="P179" s="5">
        <f>ROUND(P178*0.18,O179)</f>
        <v>1236724.79</v>
      </c>
    </row>
    <row r="180" spans="1:16" ht="12.75">
      <c r="A180" s="5">
        <v>50</v>
      </c>
      <c r="B180" s="5">
        <v>1</v>
      </c>
      <c r="C180" s="5">
        <v>0</v>
      </c>
      <c r="D180" s="5">
        <v>2</v>
      </c>
      <c r="E180" s="5">
        <v>224</v>
      </c>
      <c r="F180" s="5">
        <f>ROUND(F178+F179,O180)</f>
        <v>8261338.23</v>
      </c>
      <c r="G180" s="5" t="s">
        <v>186</v>
      </c>
      <c r="H180" s="5" t="s">
        <v>187</v>
      </c>
      <c r="I180" s="5"/>
      <c r="J180" s="5"/>
      <c r="K180" s="5">
        <v>212</v>
      </c>
      <c r="L180" s="5">
        <v>26</v>
      </c>
      <c r="M180" s="5">
        <v>0</v>
      </c>
      <c r="N180" s="5" t="s">
        <v>3</v>
      </c>
      <c r="O180" s="5">
        <v>2</v>
      </c>
      <c r="P180" s="5">
        <f>ROUND(P178+P179,O180)</f>
        <v>8107418.07</v>
      </c>
    </row>
    <row r="182" spans="1:8" ht="12.75">
      <c r="A182" s="6">
        <v>61</v>
      </c>
      <c r="B182" s="6"/>
      <c r="C182" s="6"/>
      <c r="D182" s="6"/>
      <c r="E182" s="6"/>
      <c r="F182" s="6">
        <v>3</v>
      </c>
      <c r="G182" s="6" t="s">
        <v>188</v>
      </c>
      <c r="H182" s="6" t="s">
        <v>189</v>
      </c>
    </row>
    <row r="183" spans="1:8" ht="12.75">
      <c r="A183" s="6">
        <v>61</v>
      </c>
      <c r="B183" s="6"/>
      <c r="C183" s="6"/>
      <c r="D183" s="6"/>
      <c r="E183" s="6"/>
      <c r="F183" s="6">
        <v>2</v>
      </c>
      <c r="G183" s="6" t="s">
        <v>190</v>
      </c>
      <c r="H183" s="6" t="s">
        <v>189</v>
      </c>
    </row>
    <row r="184" spans="1:8" ht="12.75">
      <c r="A184" s="6">
        <v>61</v>
      </c>
      <c r="B184" s="6"/>
      <c r="C184" s="6"/>
      <c r="D184" s="6"/>
      <c r="E184" s="6"/>
      <c r="F184" s="6">
        <v>1</v>
      </c>
      <c r="G184" s="6" t="s">
        <v>191</v>
      </c>
      <c r="H184" s="6" t="s">
        <v>189</v>
      </c>
    </row>
    <row r="187" spans="1:15" ht="12.75">
      <c r="A187">
        <v>70</v>
      </c>
      <c r="B187">
        <v>1</v>
      </c>
      <c r="D187">
        <v>1</v>
      </c>
      <c r="E187" t="s">
        <v>192</v>
      </c>
      <c r="F187" t="s">
        <v>193</v>
      </c>
      <c r="G187">
        <v>0</v>
      </c>
      <c r="H187">
        <v>0</v>
      </c>
      <c r="J187">
        <v>1</v>
      </c>
      <c r="K187">
        <v>0</v>
      </c>
      <c r="N187">
        <v>0</v>
      </c>
      <c r="O187">
        <v>0</v>
      </c>
    </row>
    <row r="188" spans="1:15" ht="12.75">
      <c r="A188">
        <v>70</v>
      </c>
      <c r="B188">
        <v>1</v>
      </c>
      <c r="D188">
        <v>2</v>
      </c>
      <c r="E188" t="s">
        <v>194</v>
      </c>
      <c r="F188" t="s">
        <v>195</v>
      </c>
      <c r="G188">
        <v>1</v>
      </c>
      <c r="H188">
        <v>0</v>
      </c>
      <c r="J188">
        <v>1</v>
      </c>
      <c r="K188">
        <v>0</v>
      </c>
      <c r="N188">
        <v>0</v>
      </c>
      <c r="O188">
        <v>1</v>
      </c>
    </row>
    <row r="189" spans="1:15" ht="12.75">
      <c r="A189">
        <v>70</v>
      </c>
      <c r="B189">
        <v>1</v>
      </c>
      <c r="D189">
        <v>3</v>
      </c>
      <c r="E189" t="s">
        <v>196</v>
      </c>
      <c r="F189" t="s">
        <v>197</v>
      </c>
      <c r="G189">
        <v>0</v>
      </c>
      <c r="H189">
        <v>0</v>
      </c>
      <c r="J189">
        <v>1</v>
      </c>
      <c r="K189">
        <v>0</v>
      </c>
      <c r="N189">
        <v>0</v>
      </c>
      <c r="O189">
        <v>0</v>
      </c>
    </row>
    <row r="190" spans="1:15" ht="12.75">
      <c r="A190">
        <v>70</v>
      </c>
      <c r="B190">
        <v>1</v>
      </c>
      <c r="D190">
        <v>4</v>
      </c>
      <c r="E190" t="s">
        <v>198</v>
      </c>
      <c r="F190" t="s">
        <v>199</v>
      </c>
      <c r="G190">
        <v>0</v>
      </c>
      <c r="H190">
        <v>0</v>
      </c>
      <c r="I190" t="s">
        <v>200</v>
      </c>
      <c r="J190">
        <v>0</v>
      </c>
      <c r="K190">
        <v>0</v>
      </c>
      <c r="N190">
        <v>0</v>
      </c>
      <c r="O190">
        <v>0</v>
      </c>
    </row>
    <row r="191" spans="1:15" ht="12.75">
      <c r="A191">
        <v>70</v>
      </c>
      <c r="B191">
        <v>1</v>
      </c>
      <c r="D191">
        <v>5</v>
      </c>
      <c r="E191" t="s">
        <v>201</v>
      </c>
      <c r="F191" t="s">
        <v>202</v>
      </c>
      <c r="G191">
        <v>0</v>
      </c>
      <c r="H191">
        <v>0</v>
      </c>
      <c r="I191" t="s">
        <v>203</v>
      </c>
      <c r="J191">
        <v>0</v>
      </c>
      <c r="K191">
        <v>0</v>
      </c>
      <c r="N191">
        <v>0</v>
      </c>
      <c r="O191">
        <v>0</v>
      </c>
    </row>
    <row r="192" spans="1:15" ht="12.75">
      <c r="A192">
        <v>70</v>
      </c>
      <c r="B192">
        <v>1</v>
      </c>
      <c r="D192">
        <v>6</v>
      </c>
      <c r="E192" t="s">
        <v>204</v>
      </c>
      <c r="F192" t="s">
        <v>205</v>
      </c>
      <c r="G192">
        <v>0</v>
      </c>
      <c r="H192">
        <v>0</v>
      </c>
      <c r="I192" t="s">
        <v>206</v>
      </c>
      <c r="J192">
        <v>0</v>
      </c>
      <c r="K192">
        <v>0</v>
      </c>
      <c r="N192">
        <v>0</v>
      </c>
      <c r="O192">
        <v>0</v>
      </c>
    </row>
    <row r="193" spans="1:15" ht="12.75">
      <c r="A193">
        <v>70</v>
      </c>
      <c r="B193">
        <v>1</v>
      </c>
      <c r="D193">
        <v>7</v>
      </c>
      <c r="E193" t="s">
        <v>207</v>
      </c>
      <c r="F193" t="s">
        <v>208</v>
      </c>
      <c r="G193">
        <v>0</v>
      </c>
      <c r="H193">
        <v>0</v>
      </c>
      <c r="J193">
        <v>0</v>
      </c>
      <c r="K193">
        <v>0</v>
      </c>
      <c r="N193">
        <v>0</v>
      </c>
      <c r="O193">
        <v>0</v>
      </c>
    </row>
    <row r="194" spans="1:15" ht="12.75">
      <c r="A194">
        <v>70</v>
      </c>
      <c r="B194">
        <v>1</v>
      </c>
      <c r="D194">
        <v>8</v>
      </c>
      <c r="E194" t="s">
        <v>209</v>
      </c>
      <c r="F194" t="s">
        <v>210</v>
      </c>
      <c r="G194">
        <v>0</v>
      </c>
      <c r="H194">
        <v>0</v>
      </c>
      <c r="I194" t="s">
        <v>211</v>
      </c>
      <c r="J194">
        <v>0</v>
      </c>
      <c r="K194">
        <v>0</v>
      </c>
      <c r="N194">
        <v>0</v>
      </c>
      <c r="O194">
        <v>0</v>
      </c>
    </row>
    <row r="195" spans="1:15" ht="12.75">
      <c r="A195">
        <v>70</v>
      </c>
      <c r="B195">
        <v>1</v>
      </c>
      <c r="D195">
        <v>9</v>
      </c>
      <c r="E195" t="s">
        <v>212</v>
      </c>
      <c r="F195" t="s">
        <v>213</v>
      </c>
      <c r="G195">
        <v>0</v>
      </c>
      <c r="H195">
        <v>0</v>
      </c>
      <c r="I195" t="s">
        <v>214</v>
      </c>
      <c r="J195">
        <v>0</v>
      </c>
      <c r="K195">
        <v>0</v>
      </c>
      <c r="N195">
        <v>0</v>
      </c>
      <c r="O195">
        <v>0</v>
      </c>
    </row>
    <row r="196" spans="1:15" ht="12.75">
      <c r="A196">
        <v>70</v>
      </c>
      <c r="B196">
        <v>1</v>
      </c>
      <c r="D196">
        <v>10</v>
      </c>
      <c r="E196" t="s">
        <v>215</v>
      </c>
      <c r="F196" t="s">
        <v>216</v>
      </c>
      <c r="G196">
        <v>0</v>
      </c>
      <c r="H196">
        <v>0</v>
      </c>
      <c r="I196" t="s">
        <v>217</v>
      </c>
      <c r="J196">
        <v>0</v>
      </c>
      <c r="K196">
        <v>0</v>
      </c>
      <c r="N196">
        <v>0</v>
      </c>
      <c r="O196">
        <v>0</v>
      </c>
    </row>
    <row r="197" spans="1:15" ht="12.75">
      <c r="A197">
        <v>70</v>
      </c>
      <c r="B197">
        <v>1</v>
      </c>
      <c r="D197">
        <v>11</v>
      </c>
      <c r="E197" t="s">
        <v>218</v>
      </c>
      <c r="F197" t="s">
        <v>219</v>
      </c>
      <c r="G197">
        <v>0</v>
      </c>
      <c r="H197">
        <v>0</v>
      </c>
      <c r="I197" t="s">
        <v>220</v>
      </c>
      <c r="J197">
        <v>0</v>
      </c>
      <c r="K197">
        <v>0</v>
      </c>
      <c r="N197">
        <v>0</v>
      </c>
      <c r="O197">
        <v>0</v>
      </c>
    </row>
    <row r="198" spans="1:15" ht="12.75">
      <c r="A198">
        <v>70</v>
      </c>
      <c r="B198">
        <v>1</v>
      </c>
      <c r="D198">
        <v>1</v>
      </c>
      <c r="E198" t="s">
        <v>221</v>
      </c>
      <c r="F198" t="s">
        <v>222</v>
      </c>
      <c r="G198">
        <v>0.9</v>
      </c>
      <c r="H198">
        <v>1</v>
      </c>
      <c r="I198" t="s">
        <v>223</v>
      </c>
      <c r="J198">
        <v>0</v>
      </c>
      <c r="K198">
        <v>0</v>
      </c>
      <c r="N198">
        <v>0</v>
      </c>
      <c r="O198">
        <v>0.9</v>
      </c>
    </row>
    <row r="199" spans="1:15" ht="12.75">
      <c r="A199">
        <v>70</v>
      </c>
      <c r="B199">
        <v>1</v>
      </c>
      <c r="D199">
        <v>2</v>
      </c>
      <c r="E199" t="s">
        <v>224</v>
      </c>
      <c r="F199" t="s">
        <v>225</v>
      </c>
      <c r="G199">
        <v>0.85</v>
      </c>
      <c r="H199">
        <v>1</v>
      </c>
      <c r="I199" t="s">
        <v>226</v>
      </c>
      <c r="J199">
        <v>0</v>
      </c>
      <c r="K199">
        <v>0</v>
      </c>
      <c r="N199">
        <v>0</v>
      </c>
      <c r="O199">
        <v>0.85</v>
      </c>
    </row>
    <row r="200" spans="1:15" ht="12.75">
      <c r="A200">
        <v>70</v>
      </c>
      <c r="B200">
        <v>1</v>
      </c>
      <c r="D200">
        <v>3</v>
      </c>
      <c r="E200" t="s">
        <v>227</v>
      </c>
      <c r="F200" t="s">
        <v>228</v>
      </c>
      <c r="G200">
        <v>1</v>
      </c>
      <c r="H200">
        <v>0.85</v>
      </c>
      <c r="I200" t="s">
        <v>229</v>
      </c>
      <c r="J200">
        <v>0</v>
      </c>
      <c r="K200">
        <v>0</v>
      </c>
      <c r="N200">
        <v>0</v>
      </c>
      <c r="O200">
        <v>1</v>
      </c>
    </row>
    <row r="201" spans="1:15" ht="12.75">
      <c r="A201">
        <v>70</v>
      </c>
      <c r="B201">
        <v>1</v>
      </c>
      <c r="D201">
        <v>4</v>
      </c>
      <c r="E201" t="s">
        <v>230</v>
      </c>
      <c r="F201" t="s">
        <v>231</v>
      </c>
      <c r="G201">
        <v>1</v>
      </c>
      <c r="H201">
        <v>0</v>
      </c>
      <c r="J201">
        <v>0</v>
      </c>
      <c r="K201">
        <v>0</v>
      </c>
      <c r="N201">
        <v>0</v>
      </c>
      <c r="O201">
        <v>1</v>
      </c>
    </row>
    <row r="202" spans="1:15" ht="12.75">
      <c r="A202">
        <v>70</v>
      </c>
      <c r="B202">
        <v>1</v>
      </c>
      <c r="D202">
        <v>5</v>
      </c>
      <c r="E202" t="s">
        <v>232</v>
      </c>
      <c r="F202" t="s">
        <v>233</v>
      </c>
      <c r="G202">
        <v>1</v>
      </c>
      <c r="H202">
        <v>0.8</v>
      </c>
      <c r="I202" t="s">
        <v>234</v>
      </c>
      <c r="J202">
        <v>0</v>
      </c>
      <c r="K202">
        <v>0</v>
      </c>
      <c r="N202">
        <v>0</v>
      </c>
      <c r="O202">
        <v>1</v>
      </c>
    </row>
    <row r="203" spans="1:15" ht="12.75">
      <c r="A203">
        <v>70</v>
      </c>
      <c r="B203">
        <v>1</v>
      </c>
      <c r="D203">
        <v>6</v>
      </c>
      <c r="E203" t="s">
        <v>235</v>
      </c>
      <c r="F203" t="s">
        <v>236</v>
      </c>
      <c r="G203">
        <v>0.85</v>
      </c>
      <c r="H203">
        <v>0</v>
      </c>
      <c r="J203">
        <v>0</v>
      </c>
      <c r="K203">
        <v>0</v>
      </c>
      <c r="N203">
        <v>0</v>
      </c>
      <c r="O203">
        <v>0.85</v>
      </c>
    </row>
    <row r="204" spans="1:15" ht="12.75">
      <c r="A204">
        <v>70</v>
      </c>
      <c r="B204">
        <v>1</v>
      </c>
      <c r="D204">
        <v>7</v>
      </c>
      <c r="E204" t="s">
        <v>237</v>
      </c>
      <c r="F204" t="s">
        <v>238</v>
      </c>
      <c r="G204">
        <v>0.8</v>
      </c>
      <c r="H204">
        <v>0</v>
      </c>
      <c r="J204">
        <v>0</v>
      </c>
      <c r="K204">
        <v>0</v>
      </c>
      <c r="N204">
        <v>0</v>
      </c>
      <c r="O204">
        <v>0.8</v>
      </c>
    </row>
    <row r="205" spans="1:15" ht="12.75">
      <c r="A205">
        <v>70</v>
      </c>
      <c r="B205">
        <v>1</v>
      </c>
      <c r="D205">
        <v>8</v>
      </c>
      <c r="E205" t="s">
        <v>239</v>
      </c>
      <c r="F205" t="s">
        <v>240</v>
      </c>
      <c r="G205">
        <v>0.94</v>
      </c>
      <c r="H205">
        <v>0</v>
      </c>
      <c r="J205">
        <v>0</v>
      </c>
      <c r="K205">
        <v>0</v>
      </c>
      <c r="N205">
        <v>0</v>
      </c>
      <c r="O205">
        <v>0.94</v>
      </c>
    </row>
    <row r="206" spans="1:15" ht="12.75">
      <c r="A206">
        <v>70</v>
      </c>
      <c r="B206">
        <v>1</v>
      </c>
      <c r="D206">
        <v>9</v>
      </c>
      <c r="E206" t="s">
        <v>241</v>
      </c>
      <c r="F206" t="s">
        <v>242</v>
      </c>
      <c r="G206">
        <v>0.9</v>
      </c>
      <c r="H206">
        <v>0</v>
      </c>
      <c r="J206">
        <v>0</v>
      </c>
      <c r="K206">
        <v>0</v>
      </c>
      <c r="N206">
        <v>0</v>
      </c>
      <c r="O206">
        <v>0.9</v>
      </c>
    </row>
    <row r="207" spans="1:15" ht="12.75">
      <c r="A207">
        <v>70</v>
      </c>
      <c r="B207">
        <v>1</v>
      </c>
      <c r="D207">
        <v>10</v>
      </c>
      <c r="E207" t="s">
        <v>243</v>
      </c>
      <c r="F207" t="s">
        <v>244</v>
      </c>
      <c r="G207">
        <v>0.6</v>
      </c>
      <c r="H207">
        <v>0</v>
      </c>
      <c r="J207">
        <v>0</v>
      </c>
      <c r="K207">
        <v>0</v>
      </c>
      <c r="N207">
        <v>0</v>
      </c>
      <c r="O207">
        <v>0.6</v>
      </c>
    </row>
    <row r="208" spans="1:15" ht="12.75">
      <c r="A208">
        <v>70</v>
      </c>
      <c r="B208">
        <v>1</v>
      </c>
      <c r="D208">
        <v>11</v>
      </c>
      <c r="E208" t="s">
        <v>245</v>
      </c>
      <c r="F208" t="s">
        <v>246</v>
      </c>
      <c r="G208">
        <v>1.2</v>
      </c>
      <c r="H208">
        <v>0</v>
      </c>
      <c r="J208">
        <v>0</v>
      </c>
      <c r="K208">
        <v>0</v>
      </c>
      <c r="N208">
        <v>0</v>
      </c>
      <c r="O208">
        <v>1.2</v>
      </c>
    </row>
    <row r="209" spans="1:15" ht="12.75">
      <c r="A209">
        <v>70</v>
      </c>
      <c r="B209">
        <v>1</v>
      </c>
      <c r="D209">
        <v>12</v>
      </c>
      <c r="E209" t="s">
        <v>247</v>
      </c>
      <c r="F209" t="s">
        <v>248</v>
      </c>
      <c r="G209">
        <v>0</v>
      </c>
      <c r="H209">
        <v>0</v>
      </c>
      <c r="J209">
        <v>0</v>
      </c>
      <c r="K209">
        <v>0</v>
      </c>
      <c r="N209">
        <v>0</v>
      </c>
      <c r="O209">
        <v>0</v>
      </c>
    </row>
    <row r="210" spans="1:15" ht="12.75">
      <c r="A210">
        <v>70</v>
      </c>
      <c r="B210">
        <v>1</v>
      </c>
      <c r="D210">
        <v>13</v>
      </c>
      <c r="E210" t="s">
        <v>249</v>
      </c>
      <c r="F210" t="s">
        <v>250</v>
      </c>
      <c r="G210">
        <v>0.94</v>
      </c>
      <c r="H210">
        <v>0</v>
      </c>
      <c r="J210">
        <v>0</v>
      </c>
      <c r="K210">
        <v>0</v>
      </c>
      <c r="N210">
        <v>0</v>
      </c>
      <c r="O210">
        <v>0.94</v>
      </c>
    </row>
    <row r="212" ht="12.75">
      <c r="A212">
        <v>-1</v>
      </c>
    </row>
    <row r="214" spans="1:15" ht="12.75">
      <c r="A214" s="4">
        <v>75</v>
      </c>
      <c r="B214" s="4" t="s">
        <v>251</v>
      </c>
      <c r="C214" s="4">
        <v>2017</v>
      </c>
      <c r="D214" s="4">
        <v>0</v>
      </c>
      <c r="E214" s="4">
        <v>2</v>
      </c>
      <c r="F214" s="4">
        <v>0</v>
      </c>
      <c r="G214" s="4">
        <v>0</v>
      </c>
      <c r="H214" s="4">
        <v>1</v>
      </c>
      <c r="I214" s="4">
        <v>0</v>
      </c>
      <c r="J214" s="4">
        <v>3</v>
      </c>
      <c r="K214" s="4">
        <v>0</v>
      </c>
      <c r="L214" s="4">
        <v>0</v>
      </c>
      <c r="M214" s="4">
        <v>0</v>
      </c>
      <c r="N214" s="4">
        <v>37315861</v>
      </c>
      <c r="O214" s="4">
        <v>1</v>
      </c>
    </row>
    <row r="215" spans="1:26" ht="12.75">
      <c r="A215" s="7">
        <v>1</v>
      </c>
      <c r="B215" s="7" t="s">
        <v>252</v>
      </c>
      <c r="C215" s="7" t="s">
        <v>17</v>
      </c>
      <c r="D215" s="7">
        <v>2017</v>
      </c>
      <c r="E215" s="7">
        <v>4</v>
      </c>
      <c r="F215" s="7">
        <v>1</v>
      </c>
      <c r="G215" s="7">
        <v>1</v>
      </c>
      <c r="H215" s="7">
        <v>0</v>
      </c>
      <c r="I215" s="7">
        <v>2</v>
      </c>
      <c r="J215" s="7">
        <v>1</v>
      </c>
      <c r="K215" s="7">
        <v>1</v>
      </c>
      <c r="L215" s="7">
        <v>1</v>
      </c>
      <c r="M215" s="7">
        <v>1</v>
      </c>
      <c r="N215" s="7">
        <v>1</v>
      </c>
      <c r="O215" s="7">
        <v>1</v>
      </c>
      <c r="P215" s="7">
        <v>1</v>
      </c>
      <c r="Q215" s="7">
        <v>1</v>
      </c>
      <c r="R215" s="7" t="s">
        <v>3</v>
      </c>
      <c r="S215" s="7" t="s">
        <v>3</v>
      </c>
      <c r="T215" s="7" t="s">
        <v>3</v>
      </c>
      <c r="U215" s="7" t="s">
        <v>3</v>
      </c>
      <c r="V215" s="7" t="s">
        <v>3</v>
      </c>
      <c r="W215" s="7" t="s">
        <v>3</v>
      </c>
      <c r="X215" s="7" t="s">
        <v>3</v>
      </c>
      <c r="Y215" s="7" t="s">
        <v>3</v>
      </c>
      <c r="Z215" s="7" t="s">
        <v>3</v>
      </c>
    </row>
    <row r="216" spans="1:15" ht="12.75">
      <c r="A216" s="4">
        <v>75</v>
      </c>
      <c r="B216" s="4" t="s">
        <v>253</v>
      </c>
      <c r="C216" s="4">
        <v>2017</v>
      </c>
      <c r="D216" s="4">
        <v>0</v>
      </c>
      <c r="E216" s="4">
        <v>2</v>
      </c>
      <c r="F216" s="4">
        <v>0</v>
      </c>
      <c r="G216" s="4">
        <v>0</v>
      </c>
      <c r="H216" s="4">
        <v>1</v>
      </c>
      <c r="I216" s="4">
        <v>0</v>
      </c>
      <c r="J216" s="4">
        <v>1</v>
      </c>
      <c r="K216" s="4">
        <v>0</v>
      </c>
      <c r="L216" s="4">
        <v>0</v>
      </c>
      <c r="M216" s="4">
        <v>1</v>
      </c>
      <c r="N216" s="4">
        <v>37315863</v>
      </c>
      <c r="O216" s="4">
        <v>2</v>
      </c>
    </row>
    <row r="217" spans="1:26" ht="12.75">
      <c r="A217" s="7">
        <v>1</v>
      </c>
      <c r="B217" s="7" t="s">
        <v>252</v>
      </c>
      <c r="C217" s="7" t="s">
        <v>17</v>
      </c>
      <c r="D217" s="7">
        <v>2017</v>
      </c>
      <c r="E217" s="7">
        <v>2</v>
      </c>
      <c r="F217" s="7">
        <v>1</v>
      </c>
      <c r="G217" s="7">
        <v>1</v>
      </c>
      <c r="H217" s="7">
        <v>0</v>
      </c>
      <c r="I217" s="7">
        <v>2</v>
      </c>
      <c r="J217" s="7">
        <v>1</v>
      </c>
      <c r="K217" s="7">
        <v>1</v>
      </c>
      <c r="L217" s="7">
        <v>1</v>
      </c>
      <c r="M217" s="7">
        <v>1</v>
      </c>
      <c r="N217" s="7">
        <v>1</v>
      </c>
      <c r="O217" s="7">
        <v>1</v>
      </c>
      <c r="P217" s="7">
        <v>1</v>
      </c>
      <c r="Q217" s="7">
        <v>1</v>
      </c>
      <c r="R217" s="7" t="s">
        <v>3</v>
      </c>
      <c r="S217" s="7" t="s">
        <v>3</v>
      </c>
      <c r="T217" s="7" t="s">
        <v>3</v>
      </c>
      <c r="U217" s="7" t="s">
        <v>3</v>
      </c>
      <c r="V217" s="7" t="s">
        <v>3</v>
      </c>
      <c r="W217" s="7" t="s">
        <v>3</v>
      </c>
      <c r="X217" s="7" t="s">
        <v>3</v>
      </c>
      <c r="Y217" s="7" t="s">
        <v>3</v>
      </c>
      <c r="Z217" s="7" t="s">
        <v>3</v>
      </c>
    </row>
    <row r="218" spans="1:15" ht="12.75">
      <c r="A218" s="4">
        <v>75</v>
      </c>
      <c r="B218" s="4" t="s">
        <v>253</v>
      </c>
      <c r="C218" s="4">
        <v>2000</v>
      </c>
      <c r="D218" s="4">
        <v>0</v>
      </c>
      <c r="E218" s="4">
        <v>1</v>
      </c>
      <c r="F218" s="4">
        <v>0</v>
      </c>
      <c r="G218" s="4">
        <v>0</v>
      </c>
      <c r="H218" s="4">
        <v>1</v>
      </c>
      <c r="I218" s="4">
        <v>0</v>
      </c>
      <c r="J218" s="4">
        <v>1</v>
      </c>
      <c r="K218" s="4">
        <v>0</v>
      </c>
      <c r="L218" s="4">
        <v>0</v>
      </c>
      <c r="M218" s="4">
        <v>2</v>
      </c>
      <c r="N218" s="4">
        <v>37315865</v>
      </c>
      <c r="O218" s="4">
        <v>3</v>
      </c>
    </row>
    <row r="222" spans="1:5" ht="12.75">
      <c r="A222">
        <v>65</v>
      </c>
      <c r="C222">
        <v>1</v>
      </c>
      <c r="D222">
        <v>0</v>
      </c>
      <c r="E222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5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254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</row>
    <row r="12" spans="1:133" ht="12.75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6</v>
      </c>
      <c r="Z12" s="1" t="s">
        <v>7</v>
      </c>
      <c r="AA12" s="1" t="s">
        <v>3</v>
      </c>
      <c r="AB12" s="1" t="s">
        <v>8</v>
      </c>
      <c r="AC12" s="1" t="s">
        <v>9</v>
      </c>
      <c r="AD12" s="1" t="s">
        <v>10</v>
      </c>
      <c r="AE12" s="1" t="s">
        <v>11</v>
      </c>
      <c r="AF12" s="1" t="s">
        <v>12</v>
      </c>
      <c r="AG12" s="1" t="s">
        <v>13</v>
      </c>
      <c r="AH12" s="1" t="s">
        <v>12</v>
      </c>
      <c r="AI12" s="1" t="s">
        <v>13</v>
      </c>
      <c r="AJ12" s="1" t="s">
        <v>14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15</v>
      </c>
      <c r="BI12" s="1" t="s">
        <v>16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17</v>
      </c>
      <c r="BZ12" s="1" t="s">
        <v>18</v>
      </c>
      <c r="CA12" s="1" t="s">
        <v>19</v>
      </c>
      <c r="CB12" s="1" t="s">
        <v>19</v>
      </c>
      <c r="CC12" s="1" t="s">
        <v>19</v>
      </c>
      <c r="CD12" s="1" t="s">
        <v>19</v>
      </c>
      <c r="CE12" s="1" t="s">
        <v>20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37315861</v>
      </c>
      <c r="E14" s="1">
        <v>37315863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87" ht="12.75">
      <c r="A16" s="8">
        <v>3</v>
      </c>
      <c r="B16" s="8">
        <v>1</v>
      </c>
      <c r="C16" s="8" t="s">
        <v>4</v>
      </c>
      <c r="D16" s="8" t="s">
        <v>4</v>
      </c>
      <c r="E16" s="9">
        <v>7001.13409</v>
      </c>
      <c r="F16" s="9">
        <v>0</v>
      </c>
      <c r="G16" s="9">
        <v>0</v>
      </c>
      <c r="H16" s="9">
        <v>0</v>
      </c>
      <c r="I16" s="9">
        <v>7001.13409</v>
      </c>
      <c r="J16" s="9">
        <v>1262.40993</v>
      </c>
      <c r="T16" s="10">
        <v>6870.69328</v>
      </c>
      <c r="U16" s="10">
        <v>0</v>
      </c>
      <c r="V16" s="10">
        <v>0</v>
      </c>
      <c r="W16" s="10">
        <v>0</v>
      </c>
      <c r="X16" s="10">
        <v>6870.69328</v>
      </c>
      <c r="Y16" s="10">
        <v>1247.18795</v>
      </c>
      <c r="AI16" s="8">
        <v>0</v>
      </c>
      <c r="AJ16" s="8">
        <v>-1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5220674.47</v>
      </c>
      <c r="AU16" s="9">
        <v>3815327.29</v>
      </c>
      <c r="AV16" s="9">
        <v>0</v>
      </c>
      <c r="AW16" s="9">
        <v>0</v>
      </c>
      <c r="AX16" s="9">
        <v>0</v>
      </c>
      <c r="AY16" s="9">
        <v>142937.25</v>
      </c>
      <c r="AZ16" s="9">
        <v>49248.87</v>
      </c>
      <c r="BA16" s="9">
        <v>1262409.93</v>
      </c>
      <c r="BB16" s="9">
        <v>7001134.09</v>
      </c>
      <c r="BC16" s="9">
        <v>0</v>
      </c>
      <c r="BD16" s="9">
        <v>0</v>
      </c>
      <c r="BE16" s="9">
        <v>0</v>
      </c>
      <c r="BF16" s="9">
        <v>5642.841260397186</v>
      </c>
      <c r="BG16" s="9">
        <v>168.82634063500004</v>
      </c>
      <c r="BH16" s="9">
        <v>223.93</v>
      </c>
      <c r="BI16" s="9">
        <v>1195791.17</v>
      </c>
      <c r="BJ16" s="9">
        <v>584668.45</v>
      </c>
      <c r="BK16" s="9">
        <v>7001134.09</v>
      </c>
      <c r="BR16" s="10">
        <v>5111702.22</v>
      </c>
      <c r="BS16" s="10">
        <v>3722100.33</v>
      </c>
      <c r="BT16" s="10">
        <v>0</v>
      </c>
      <c r="BU16" s="10">
        <v>0</v>
      </c>
      <c r="BV16" s="10">
        <v>0</v>
      </c>
      <c r="BW16" s="10">
        <v>142413.94</v>
      </c>
      <c r="BX16" s="10">
        <v>48655.04</v>
      </c>
      <c r="BY16" s="10">
        <v>1247187.95</v>
      </c>
      <c r="BZ16" s="10">
        <v>6870693.28</v>
      </c>
      <c r="CA16" s="10">
        <v>0</v>
      </c>
      <c r="CB16" s="10">
        <v>0</v>
      </c>
      <c r="CC16" s="10">
        <v>0</v>
      </c>
      <c r="CD16" s="10">
        <v>5642.841260397186</v>
      </c>
      <c r="CE16" s="10">
        <v>168.82634063500004</v>
      </c>
      <c r="CF16" s="10">
        <v>223.93</v>
      </c>
      <c r="CG16" s="10">
        <v>1181372.48</v>
      </c>
      <c r="CH16" s="10">
        <v>577618.58</v>
      </c>
      <c r="CI16" s="10">
        <v>6870693.28</v>
      </c>
    </row>
    <row r="18" spans="1:40" ht="12.75">
      <c r="A18">
        <v>51</v>
      </c>
      <c r="E18" s="6">
        <v>7001.13409</v>
      </c>
      <c r="F18" s="6">
        <v>0</v>
      </c>
      <c r="G18" s="6">
        <v>0</v>
      </c>
      <c r="H18" s="6">
        <v>0</v>
      </c>
      <c r="I18" s="6">
        <v>7001.13409</v>
      </c>
      <c r="J18" s="6">
        <v>1262.40993</v>
      </c>
      <c r="K18" s="6"/>
      <c r="L18" s="6"/>
      <c r="M18" s="6"/>
      <c r="N18" s="6"/>
      <c r="O18" s="6"/>
      <c r="P18" s="6"/>
      <c r="Q18" s="6"/>
      <c r="R18" s="6"/>
      <c r="S18" s="6"/>
      <c r="T18" s="3">
        <v>6870.69328</v>
      </c>
      <c r="U18" s="3">
        <v>0</v>
      </c>
      <c r="V18" s="3">
        <v>0</v>
      </c>
      <c r="W18" s="3">
        <v>0</v>
      </c>
      <c r="X18" s="3">
        <v>6870.69328</v>
      </c>
      <c r="Y18" s="3">
        <v>1247.18795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5220674.47</v>
      </c>
      <c r="G20" s="5" t="s">
        <v>100</v>
      </c>
      <c r="H20" s="5" t="s">
        <v>101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5111702.22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3815327.29</v>
      </c>
      <c r="G21" s="5" t="s">
        <v>102</v>
      </c>
      <c r="H21" s="5" t="s">
        <v>103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3722100.33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104</v>
      </c>
      <c r="H22" s="5" t="s">
        <v>105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3815327.29</v>
      </c>
      <c r="G23" s="5" t="s">
        <v>106</v>
      </c>
      <c r="H23" s="5" t="s">
        <v>107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3722100.33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3815327.29</v>
      </c>
      <c r="G24" s="5" t="s">
        <v>108</v>
      </c>
      <c r="H24" s="5" t="s">
        <v>109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3722100.33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110</v>
      </c>
      <c r="H25" s="5" t="s">
        <v>111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16" ht="12.75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3815327.29</v>
      </c>
      <c r="G26" s="5" t="s">
        <v>112</v>
      </c>
      <c r="H26" s="5" t="s">
        <v>113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3722100.33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114</v>
      </c>
      <c r="H27" s="5" t="s">
        <v>115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116</v>
      </c>
      <c r="H28" s="5" t="s">
        <v>117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118</v>
      </c>
      <c r="H29" s="5" t="s">
        <v>119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142937.25</v>
      </c>
      <c r="G30" s="5" t="s">
        <v>120</v>
      </c>
      <c r="H30" s="5" t="s">
        <v>121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142413.94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204</v>
      </c>
      <c r="F31" s="5">
        <v>49248.87</v>
      </c>
      <c r="G31" s="5" t="s">
        <v>122</v>
      </c>
      <c r="H31" s="5" t="s">
        <v>123</v>
      </c>
      <c r="I31" s="5"/>
      <c r="J31" s="5"/>
      <c r="K31" s="5">
        <v>204</v>
      </c>
      <c r="L31" s="5">
        <v>12</v>
      </c>
      <c r="M31" s="5">
        <v>3</v>
      </c>
      <c r="N31" s="5" t="s">
        <v>3</v>
      </c>
      <c r="O31" s="5">
        <v>2</v>
      </c>
      <c r="P31" s="5">
        <v>48655.04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205</v>
      </c>
      <c r="F32" s="5">
        <v>1262409.93</v>
      </c>
      <c r="G32" s="5" t="s">
        <v>124</v>
      </c>
      <c r="H32" s="5" t="s">
        <v>125</v>
      </c>
      <c r="I32" s="5"/>
      <c r="J32" s="5"/>
      <c r="K32" s="5">
        <v>205</v>
      </c>
      <c r="L32" s="5">
        <v>13</v>
      </c>
      <c r="M32" s="5">
        <v>3</v>
      </c>
      <c r="N32" s="5" t="s">
        <v>3</v>
      </c>
      <c r="O32" s="5">
        <v>2</v>
      </c>
      <c r="P32" s="5">
        <v>1247187.95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214</v>
      </c>
      <c r="F33" s="5">
        <v>7001134.09</v>
      </c>
      <c r="G33" s="5" t="s">
        <v>126</v>
      </c>
      <c r="H33" s="5" t="s">
        <v>127</v>
      </c>
      <c r="I33" s="5"/>
      <c r="J33" s="5"/>
      <c r="K33" s="5">
        <v>214</v>
      </c>
      <c r="L33" s="5">
        <v>14</v>
      </c>
      <c r="M33" s="5">
        <v>3</v>
      </c>
      <c r="N33" s="5" t="s">
        <v>3</v>
      </c>
      <c r="O33" s="5">
        <v>2</v>
      </c>
      <c r="P33" s="5">
        <v>6870693.28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215</v>
      </c>
      <c r="F34" s="5">
        <v>0</v>
      </c>
      <c r="G34" s="5" t="s">
        <v>128</v>
      </c>
      <c r="H34" s="5" t="s">
        <v>129</v>
      </c>
      <c r="I34" s="5"/>
      <c r="J34" s="5"/>
      <c r="K34" s="5">
        <v>215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217</v>
      </c>
      <c r="F35" s="5">
        <v>0</v>
      </c>
      <c r="G35" s="5" t="s">
        <v>130</v>
      </c>
      <c r="H35" s="5" t="s">
        <v>131</v>
      </c>
      <c r="I35" s="5"/>
      <c r="J35" s="5"/>
      <c r="K35" s="5">
        <v>217</v>
      </c>
      <c r="L35" s="5">
        <v>16</v>
      </c>
      <c r="M35" s="5">
        <v>3</v>
      </c>
      <c r="N35" s="5" t="s">
        <v>3</v>
      </c>
      <c r="O35" s="5">
        <v>2</v>
      </c>
      <c r="P35" s="5">
        <v>0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206</v>
      </c>
      <c r="F36" s="5">
        <v>0</v>
      </c>
      <c r="G36" s="5" t="s">
        <v>132</v>
      </c>
      <c r="H36" s="5" t="s">
        <v>133</v>
      </c>
      <c r="I36" s="5"/>
      <c r="J36" s="5"/>
      <c r="K36" s="5">
        <v>206</v>
      </c>
      <c r="L36" s="5">
        <v>17</v>
      </c>
      <c r="M36" s="5">
        <v>3</v>
      </c>
      <c r="N36" s="5" t="s">
        <v>3</v>
      </c>
      <c r="O36" s="5">
        <v>2</v>
      </c>
      <c r="P36" s="5">
        <v>0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207</v>
      </c>
      <c r="F37" s="5">
        <v>5642.841260397186</v>
      </c>
      <c r="G37" s="5" t="s">
        <v>134</v>
      </c>
      <c r="H37" s="5" t="s">
        <v>135</v>
      </c>
      <c r="I37" s="5"/>
      <c r="J37" s="5"/>
      <c r="K37" s="5">
        <v>207</v>
      </c>
      <c r="L37" s="5">
        <v>18</v>
      </c>
      <c r="M37" s="5">
        <v>3</v>
      </c>
      <c r="N37" s="5" t="s">
        <v>3</v>
      </c>
      <c r="O37" s="5">
        <v>-1</v>
      </c>
      <c r="P37" s="5">
        <v>5642.841260397186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208</v>
      </c>
      <c r="F38" s="5">
        <v>168.82634063500004</v>
      </c>
      <c r="G38" s="5" t="s">
        <v>136</v>
      </c>
      <c r="H38" s="5" t="s">
        <v>137</v>
      </c>
      <c r="I38" s="5"/>
      <c r="J38" s="5"/>
      <c r="K38" s="5">
        <v>208</v>
      </c>
      <c r="L38" s="5">
        <v>19</v>
      </c>
      <c r="M38" s="5">
        <v>3</v>
      </c>
      <c r="N38" s="5" t="s">
        <v>3</v>
      </c>
      <c r="O38" s="5">
        <v>-1</v>
      </c>
      <c r="P38" s="5">
        <v>168.82634063500004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209</v>
      </c>
      <c r="F39" s="5">
        <v>223.93</v>
      </c>
      <c r="G39" s="5" t="s">
        <v>138</v>
      </c>
      <c r="H39" s="5" t="s">
        <v>139</v>
      </c>
      <c r="I39" s="5"/>
      <c r="J39" s="5"/>
      <c r="K39" s="5">
        <v>209</v>
      </c>
      <c r="L39" s="5">
        <v>20</v>
      </c>
      <c r="M39" s="5">
        <v>3</v>
      </c>
      <c r="N39" s="5" t="s">
        <v>3</v>
      </c>
      <c r="O39" s="5">
        <v>2</v>
      </c>
      <c r="P39" s="5">
        <v>223.93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210</v>
      </c>
      <c r="F40" s="5">
        <v>1195791.17</v>
      </c>
      <c r="G40" s="5" t="s">
        <v>140</v>
      </c>
      <c r="H40" s="5" t="s">
        <v>141</v>
      </c>
      <c r="I40" s="5"/>
      <c r="J40" s="5"/>
      <c r="K40" s="5">
        <v>210</v>
      </c>
      <c r="L40" s="5">
        <v>21</v>
      </c>
      <c r="M40" s="5">
        <v>3</v>
      </c>
      <c r="N40" s="5" t="s">
        <v>3</v>
      </c>
      <c r="O40" s="5">
        <v>2</v>
      </c>
      <c r="P40" s="5">
        <v>1181372.48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211</v>
      </c>
      <c r="F41" s="5">
        <v>584668.45</v>
      </c>
      <c r="G41" s="5" t="s">
        <v>142</v>
      </c>
      <c r="H41" s="5" t="s">
        <v>143</v>
      </c>
      <c r="I41" s="5"/>
      <c r="J41" s="5"/>
      <c r="K41" s="5">
        <v>211</v>
      </c>
      <c r="L41" s="5">
        <v>22</v>
      </c>
      <c r="M41" s="5">
        <v>3</v>
      </c>
      <c r="N41" s="5" t="s">
        <v>3</v>
      </c>
      <c r="O41" s="5">
        <v>2</v>
      </c>
      <c r="P41" s="5">
        <v>577618.58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0</v>
      </c>
      <c r="F42" s="5">
        <v>7001134.09</v>
      </c>
      <c r="G42" s="5" t="s">
        <v>144</v>
      </c>
      <c r="H42" s="5" t="s">
        <v>145</v>
      </c>
      <c r="I42" s="5"/>
      <c r="J42" s="5"/>
      <c r="K42" s="5">
        <v>224</v>
      </c>
      <c r="L42" s="5">
        <v>23</v>
      </c>
      <c r="M42" s="5">
        <v>3</v>
      </c>
      <c r="N42" s="5" t="s">
        <v>3</v>
      </c>
      <c r="O42" s="5">
        <v>2</v>
      </c>
      <c r="P42" s="5">
        <v>6870693.28</v>
      </c>
    </row>
    <row r="43" spans="1:16" ht="12.75">
      <c r="A43" s="5">
        <v>50</v>
      </c>
      <c r="B43" s="5">
        <v>1</v>
      </c>
      <c r="C43" s="5">
        <v>0</v>
      </c>
      <c r="D43" s="5">
        <v>2</v>
      </c>
      <c r="E43" s="5">
        <v>0</v>
      </c>
      <c r="F43" s="5">
        <v>7001134.09</v>
      </c>
      <c r="G43" s="5" t="s">
        <v>183</v>
      </c>
      <c r="H43" s="5" t="s">
        <v>144</v>
      </c>
      <c r="I43" s="5"/>
      <c r="J43" s="5"/>
      <c r="K43" s="5">
        <v>212</v>
      </c>
      <c r="L43" s="5">
        <v>24</v>
      </c>
      <c r="M43" s="5">
        <v>0</v>
      </c>
      <c r="N43" s="5" t="s">
        <v>3</v>
      </c>
      <c r="O43" s="5">
        <v>2</v>
      </c>
      <c r="P43" s="5">
        <v>6870693.28</v>
      </c>
    </row>
    <row r="44" spans="1:16" ht="12.75">
      <c r="A44" s="5">
        <v>50</v>
      </c>
      <c r="B44" s="5">
        <v>1</v>
      </c>
      <c r="C44" s="5">
        <v>0</v>
      </c>
      <c r="D44" s="5">
        <v>2</v>
      </c>
      <c r="E44" s="5">
        <v>213</v>
      </c>
      <c r="F44" s="5">
        <v>1260204.14</v>
      </c>
      <c r="G44" s="5" t="s">
        <v>184</v>
      </c>
      <c r="H44" s="5" t="s">
        <v>185</v>
      </c>
      <c r="I44" s="5"/>
      <c r="J44" s="5"/>
      <c r="K44" s="5">
        <v>212</v>
      </c>
      <c r="L44" s="5">
        <v>25</v>
      </c>
      <c r="M44" s="5">
        <v>0</v>
      </c>
      <c r="N44" s="5" t="s">
        <v>3</v>
      </c>
      <c r="O44" s="5">
        <v>2</v>
      </c>
      <c r="P44" s="5">
        <v>1236724.79</v>
      </c>
    </row>
    <row r="45" spans="1:16" ht="12.75">
      <c r="A45" s="5">
        <v>50</v>
      </c>
      <c r="B45" s="5">
        <v>1</v>
      </c>
      <c r="C45" s="5">
        <v>0</v>
      </c>
      <c r="D45" s="5">
        <v>2</v>
      </c>
      <c r="E45" s="5">
        <v>224</v>
      </c>
      <c r="F45" s="5">
        <v>8261338.23</v>
      </c>
      <c r="G45" s="5" t="s">
        <v>186</v>
      </c>
      <c r="H45" s="5" t="s">
        <v>187</v>
      </c>
      <c r="I45" s="5"/>
      <c r="J45" s="5"/>
      <c r="K45" s="5">
        <v>212</v>
      </c>
      <c r="L45" s="5">
        <v>26</v>
      </c>
      <c r="M45" s="5">
        <v>0</v>
      </c>
      <c r="N45" s="5" t="s">
        <v>3</v>
      </c>
      <c r="O45" s="5">
        <v>2</v>
      </c>
      <c r="P45" s="5">
        <v>8107418.07</v>
      </c>
    </row>
    <row r="47" ht="12.75">
      <c r="A47">
        <v>-1</v>
      </c>
    </row>
    <row r="50" spans="1:15" ht="12.75">
      <c r="A50" s="4">
        <v>75</v>
      </c>
      <c r="B50" s="4" t="s">
        <v>251</v>
      </c>
      <c r="C50" s="4">
        <v>2017</v>
      </c>
      <c r="D50" s="4">
        <v>0</v>
      </c>
      <c r="E50" s="4">
        <v>2</v>
      </c>
      <c r="F50" s="4">
        <v>0</v>
      </c>
      <c r="G50" s="4">
        <v>0</v>
      </c>
      <c r="H50" s="4">
        <v>1</v>
      </c>
      <c r="I50" s="4">
        <v>0</v>
      </c>
      <c r="J50" s="4">
        <v>3</v>
      </c>
      <c r="K50" s="4">
        <v>0</v>
      </c>
      <c r="L50" s="4">
        <v>0</v>
      </c>
      <c r="M50" s="4">
        <v>0</v>
      </c>
      <c r="N50" s="4">
        <v>37315861</v>
      </c>
      <c r="O50" s="4">
        <v>1</v>
      </c>
    </row>
    <row r="51" spans="1:26" ht="12.75">
      <c r="A51" s="7">
        <v>1</v>
      </c>
      <c r="B51" s="7" t="s">
        <v>252</v>
      </c>
      <c r="C51" s="7" t="s">
        <v>17</v>
      </c>
      <c r="D51" s="7">
        <v>2017</v>
      </c>
      <c r="E51" s="7">
        <v>4</v>
      </c>
      <c r="F51" s="7">
        <v>1</v>
      </c>
      <c r="G51" s="7">
        <v>1</v>
      </c>
      <c r="H51" s="7">
        <v>0</v>
      </c>
      <c r="I51" s="7">
        <v>2</v>
      </c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>
        <v>1</v>
      </c>
      <c r="P51" s="7">
        <v>1</v>
      </c>
      <c r="Q51" s="7">
        <v>1</v>
      </c>
      <c r="R51" s="7" t="s">
        <v>3</v>
      </c>
      <c r="S51" s="7" t="s">
        <v>3</v>
      </c>
      <c r="T51" s="7" t="s">
        <v>3</v>
      </c>
      <c r="U51" s="7" t="s">
        <v>3</v>
      </c>
      <c r="V51" s="7" t="s">
        <v>3</v>
      </c>
      <c r="W51" s="7" t="s">
        <v>3</v>
      </c>
      <c r="X51" s="7" t="s">
        <v>3</v>
      </c>
      <c r="Y51" s="7" t="s">
        <v>3</v>
      </c>
      <c r="Z51" s="7" t="s">
        <v>3</v>
      </c>
    </row>
    <row r="52" spans="1:15" ht="12.75">
      <c r="A52" s="4">
        <v>75</v>
      </c>
      <c r="B52" s="4" t="s">
        <v>253</v>
      </c>
      <c r="C52" s="4">
        <v>2017</v>
      </c>
      <c r="D52" s="4">
        <v>0</v>
      </c>
      <c r="E52" s="4">
        <v>2</v>
      </c>
      <c r="F52" s="4">
        <v>0</v>
      </c>
      <c r="G52" s="4">
        <v>0</v>
      </c>
      <c r="H52" s="4">
        <v>1</v>
      </c>
      <c r="I52" s="4">
        <v>0</v>
      </c>
      <c r="J52" s="4">
        <v>1</v>
      </c>
      <c r="K52" s="4">
        <v>0</v>
      </c>
      <c r="L52" s="4">
        <v>0</v>
      </c>
      <c r="M52" s="4">
        <v>1</v>
      </c>
      <c r="N52" s="4">
        <v>37315863</v>
      </c>
      <c r="O52" s="4">
        <v>2</v>
      </c>
    </row>
    <row r="53" spans="1:26" ht="12.75">
      <c r="A53" s="7">
        <v>1</v>
      </c>
      <c r="B53" s="7" t="s">
        <v>252</v>
      </c>
      <c r="C53" s="7" t="s">
        <v>17</v>
      </c>
      <c r="D53" s="7">
        <v>2017</v>
      </c>
      <c r="E53" s="7">
        <v>2</v>
      </c>
      <c r="F53" s="7">
        <v>1</v>
      </c>
      <c r="G53" s="7">
        <v>1</v>
      </c>
      <c r="H53" s="7">
        <v>0</v>
      </c>
      <c r="I53" s="7">
        <v>2</v>
      </c>
      <c r="J53" s="7">
        <v>1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  <c r="P53" s="7">
        <v>1</v>
      </c>
      <c r="Q53" s="7">
        <v>1</v>
      </c>
      <c r="R53" s="7" t="s">
        <v>3</v>
      </c>
      <c r="S53" s="7" t="s">
        <v>3</v>
      </c>
      <c r="T53" s="7" t="s">
        <v>3</v>
      </c>
      <c r="U53" s="7" t="s">
        <v>3</v>
      </c>
      <c r="V53" s="7" t="s">
        <v>3</v>
      </c>
      <c r="W53" s="7" t="s">
        <v>3</v>
      </c>
      <c r="X53" s="7" t="s">
        <v>3</v>
      </c>
      <c r="Y53" s="7" t="s">
        <v>3</v>
      </c>
      <c r="Z53" s="7" t="s">
        <v>3</v>
      </c>
    </row>
    <row r="54" spans="1:15" ht="12.75">
      <c r="A54" s="4">
        <v>75</v>
      </c>
      <c r="B54" s="4" t="s">
        <v>253</v>
      </c>
      <c r="C54" s="4">
        <v>2000</v>
      </c>
      <c r="D54" s="4">
        <v>0</v>
      </c>
      <c r="E54" s="4">
        <v>1</v>
      </c>
      <c r="F54" s="4">
        <v>0</v>
      </c>
      <c r="G54" s="4">
        <v>0</v>
      </c>
      <c r="H54" s="4">
        <v>1</v>
      </c>
      <c r="I54" s="4">
        <v>0</v>
      </c>
      <c r="J54" s="4">
        <v>1</v>
      </c>
      <c r="K54" s="4">
        <v>0</v>
      </c>
      <c r="L54" s="4">
        <v>0</v>
      </c>
      <c r="M54" s="4">
        <v>2</v>
      </c>
      <c r="N54" s="4">
        <v>37315865</v>
      </c>
      <c r="O54" s="4">
        <v>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B19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6" ht="12.75">
      <c r="A1">
        <f>ROW(Source!A28)</f>
        <v>28</v>
      </c>
      <c r="B1">
        <v>37315861</v>
      </c>
      <c r="C1">
        <v>37316113</v>
      </c>
      <c r="D1">
        <v>9415152</v>
      </c>
      <c r="E1">
        <v>1</v>
      </c>
      <c r="F1">
        <v>1</v>
      </c>
      <c r="G1">
        <v>1</v>
      </c>
      <c r="H1">
        <v>1</v>
      </c>
      <c r="I1" t="s">
        <v>255</v>
      </c>
      <c r="K1" t="s">
        <v>256</v>
      </c>
      <c r="L1">
        <v>1369</v>
      </c>
      <c r="N1">
        <v>1013</v>
      </c>
      <c r="O1" t="s">
        <v>257</v>
      </c>
      <c r="P1" t="s">
        <v>257</v>
      </c>
      <c r="Q1">
        <v>1</v>
      </c>
      <c r="W1">
        <v>0</v>
      </c>
      <c r="X1">
        <v>1607597553</v>
      </c>
      <c r="Y1">
        <v>14.38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14.38</v>
      </c>
      <c r="AV1">
        <v>1</v>
      </c>
      <c r="AW1">
        <v>2</v>
      </c>
      <c r="AX1">
        <v>37316116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523.5959320000001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ht="12.75">
      <c r="A2">
        <f>ROW(Source!A28)</f>
        <v>28</v>
      </c>
      <c r="B2">
        <v>37315861</v>
      </c>
      <c r="C2">
        <v>37316113</v>
      </c>
      <c r="D2">
        <v>26836808</v>
      </c>
      <c r="E2">
        <v>1</v>
      </c>
      <c r="F2">
        <v>1</v>
      </c>
      <c r="G2">
        <v>1</v>
      </c>
      <c r="H2">
        <v>2</v>
      </c>
      <c r="I2" t="s">
        <v>258</v>
      </c>
      <c r="J2" t="s">
        <v>259</v>
      </c>
      <c r="K2" t="s">
        <v>260</v>
      </c>
      <c r="L2">
        <v>1368</v>
      </c>
      <c r="N2">
        <v>1011</v>
      </c>
      <c r="O2" t="s">
        <v>261</v>
      </c>
      <c r="P2" t="s">
        <v>261</v>
      </c>
      <c r="Q2">
        <v>1</v>
      </c>
      <c r="W2">
        <v>0</v>
      </c>
      <c r="X2">
        <v>472751541</v>
      </c>
      <c r="Y2">
        <v>6.22</v>
      </c>
      <c r="AA2">
        <v>0</v>
      </c>
      <c r="AB2">
        <v>20.78</v>
      </c>
      <c r="AC2">
        <v>0</v>
      </c>
      <c r="AD2">
        <v>0</v>
      </c>
      <c r="AE2">
        <v>0</v>
      </c>
      <c r="AF2">
        <v>6.66</v>
      </c>
      <c r="AG2">
        <v>0</v>
      </c>
      <c r="AH2">
        <v>0</v>
      </c>
      <c r="AI2">
        <v>1</v>
      </c>
      <c r="AJ2">
        <v>3.12</v>
      </c>
      <c r="AK2">
        <v>24.88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6.22</v>
      </c>
      <c r="AV2">
        <v>0</v>
      </c>
      <c r="AW2">
        <v>2</v>
      </c>
      <c r="AX2">
        <v>37316117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226.478908</v>
      </c>
      <c r="CY2">
        <f>AB2</f>
        <v>20.78</v>
      </c>
      <c r="CZ2">
        <f>AF2</f>
        <v>6.66</v>
      </c>
      <c r="DA2">
        <f>AJ2</f>
        <v>3.12</v>
      </c>
      <c r="DB2">
        <v>0</v>
      </c>
    </row>
    <row r="3" spans="1:106" ht="12.75">
      <c r="A3">
        <f>ROW(Source!A29)</f>
        <v>29</v>
      </c>
      <c r="B3">
        <v>37315863</v>
      </c>
      <c r="C3">
        <v>37316113</v>
      </c>
      <c r="D3">
        <v>9415152</v>
      </c>
      <c r="E3">
        <v>1</v>
      </c>
      <c r="F3">
        <v>1</v>
      </c>
      <c r="G3">
        <v>1</v>
      </c>
      <c r="H3">
        <v>1</v>
      </c>
      <c r="I3" t="s">
        <v>255</v>
      </c>
      <c r="K3" t="s">
        <v>256</v>
      </c>
      <c r="L3">
        <v>1369</v>
      </c>
      <c r="N3">
        <v>1013</v>
      </c>
      <c r="O3" t="s">
        <v>257</v>
      </c>
      <c r="P3" t="s">
        <v>257</v>
      </c>
      <c r="Q3">
        <v>1</v>
      </c>
      <c r="W3">
        <v>0</v>
      </c>
      <c r="X3">
        <v>1607597553</v>
      </c>
      <c r="Y3">
        <v>14.38</v>
      </c>
      <c r="AA3">
        <v>0</v>
      </c>
      <c r="AB3">
        <v>0</v>
      </c>
      <c r="AC3">
        <v>0</v>
      </c>
      <c r="AD3">
        <v>7.8</v>
      </c>
      <c r="AE3">
        <v>0</v>
      </c>
      <c r="AF3">
        <v>0</v>
      </c>
      <c r="AG3">
        <v>0</v>
      </c>
      <c r="AH3">
        <v>7.8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T3">
        <v>14.38</v>
      </c>
      <c r="AV3">
        <v>1</v>
      </c>
      <c r="AW3">
        <v>2</v>
      </c>
      <c r="AX3">
        <v>37316116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Y3*Source!I29</f>
        <v>523.5959320000001</v>
      </c>
      <c r="CY3">
        <f>AD3</f>
        <v>7.8</v>
      </c>
      <c r="CZ3">
        <f>AH3</f>
        <v>7.8</v>
      </c>
      <c r="DA3">
        <f>AL3</f>
        <v>1</v>
      </c>
      <c r="DB3">
        <v>0</v>
      </c>
    </row>
    <row r="4" spans="1:106" ht="12.75">
      <c r="A4">
        <f>ROW(Source!A29)</f>
        <v>29</v>
      </c>
      <c r="B4">
        <v>37315863</v>
      </c>
      <c r="C4">
        <v>37316113</v>
      </c>
      <c r="D4">
        <v>26836808</v>
      </c>
      <c r="E4">
        <v>1</v>
      </c>
      <c r="F4">
        <v>1</v>
      </c>
      <c r="G4">
        <v>1</v>
      </c>
      <c r="H4">
        <v>2</v>
      </c>
      <c r="I4" t="s">
        <v>258</v>
      </c>
      <c r="J4" t="s">
        <v>259</v>
      </c>
      <c r="K4" t="s">
        <v>260</v>
      </c>
      <c r="L4">
        <v>1368</v>
      </c>
      <c r="N4">
        <v>1011</v>
      </c>
      <c r="O4" t="s">
        <v>261</v>
      </c>
      <c r="P4" t="s">
        <v>261</v>
      </c>
      <c r="Q4">
        <v>1</v>
      </c>
      <c r="W4">
        <v>0</v>
      </c>
      <c r="X4">
        <v>472751541</v>
      </c>
      <c r="Y4">
        <v>6.22</v>
      </c>
      <c r="AA4">
        <v>0</v>
      </c>
      <c r="AB4">
        <v>20.78</v>
      </c>
      <c r="AC4">
        <v>0</v>
      </c>
      <c r="AD4">
        <v>0</v>
      </c>
      <c r="AE4">
        <v>0</v>
      </c>
      <c r="AF4">
        <v>6.66</v>
      </c>
      <c r="AG4">
        <v>0</v>
      </c>
      <c r="AH4">
        <v>0</v>
      </c>
      <c r="AI4">
        <v>1</v>
      </c>
      <c r="AJ4">
        <v>3.12</v>
      </c>
      <c r="AK4">
        <v>24.58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6.22</v>
      </c>
      <c r="AV4">
        <v>0</v>
      </c>
      <c r="AW4">
        <v>2</v>
      </c>
      <c r="AX4">
        <v>37316117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226.478908</v>
      </c>
      <c r="CY4">
        <f>AB4</f>
        <v>20.78</v>
      </c>
      <c r="CZ4">
        <f>AF4</f>
        <v>6.66</v>
      </c>
      <c r="DA4">
        <f>AJ4</f>
        <v>3.12</v>
      </c>
      <c r="DB4">
        <v>0</v>
      </c>
    </row>
    <row r="5" spans="1:106" ht="12.75">
      <c r="A5">
        <f>ROW(Source!A30)</f>
        <v>30</v>
      </c>
      <c r="B5">
        <v>37315861</v>
      </c>
      <c r="C5">
        <v>37316875</v>
      </c>
      <c r="D5">
        <v>9415639</v>
      </c>
      <c r="E5">
        <v>1</v>
      </c>
      <c r="F5">
        <v>1</v>
      </c>
      <c r="G5">
        <v>1</v>
      </c>
      <c r="H5">
        <v>1</v>
      </c>
      <c r="I5" t="s">
        <v>262</v>
      </c>
      <c r="K5" t="s">
        <v>263</v>
      </c>
      <c r="L5">
        <v>1369</v>
      </c>
      <c r="N5">
        <v>1013</v>
      </c>
      <c r="O5" t="s">
        <v>257</v>
      </c>
      <c r="P5" t="s">
        <v>257</v>
      </c>
      <c r="Q5">
        <v>1</v>
      </c>
      <c r="W5">
        <v>0</v>
      </c>
      <c r="X5">
        <v>-1776080102</v>
      </c>
      <c r="Y5">
        <v>27.22</v>
      </c>
      <c r="AA5">
        <v>0</v>
      </c>
      <c r="AB5">
        <v>0</v>
      </c>
      <c r="AC5">
        <v>0</v>
      </c>
      <c r="AD5">
        <v>8.64</v>
      </c>
      <c r="AE5">
        <v>0</v>
      </c>
      <c r="AF5">
        <v>0</v>
      </c>
      <c r="AG5">
        <v>0</v>
      </c>
      <c r="AH5">
        <v>8.64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T5">
        <v>27.22</v>
      </c>
      <c r="AV5">
        <v>1</v>
      </c>
      <c r="AW5">
        <v>2</v>
      </c>
      <c r="AX5">
        <v>37316877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991.118308</v>
      </c>
      <c r="CY5">
        <f>AD5</f>
        <v>8.64</v>
      </c>
      <c r="CZ5">
        <f>AH5</f>
        <v>8.64</v>
      </c>
      <c r="DA5">
        <f>AL5</f>
        <v>1</v>
      </c>
      <c r="DB5">
        <v>0</v>
      </c>
    </row>
    <row r="6" spans="1:106" ht="12.75">
      <c r="A6">
        <f>ROW(Source!A30)</f>
        <v>30</v>
      </c>
      <c r="B6">
        <v>37315861</v>
      </c>
      <c r="C6">
        <v>37316875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35</v>
      </c>
      <c r="K6" t="s">
        <v>264</v>
      </c>
      <c r="L6">
        <v>608254</v>
      </c>
      <c r="N6">
        <v>1013</v>
      </c>
      <c r="O6" t="s">
        <v>265</v>
      </c>
      <c r="P6" t="s">
        <v>265</v>
      </c>
      <c r="Q6">
        <v>1</v>
      </c>
      <c r="W6">
        <v>0</v>
      </c>
      <c r="X6">
        <v>-185737400</v>
      </c>
      <c r="Y6">
        <v>1.94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1.94</v>
      </c>
      <c r="AV6">
        <v>2</v>
      </c>
      <c r="AW6">
        <v>2</v>
      </c>
      <c r="AX6">
        <v>37316879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Y6*Source!I30</f>
        <v>70.638116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ht="12.75">
      <c r="A7">
        <f>ROW(Source!A30)</f>
        <v>30</v>
      </c>
      <c r="B7">
        <v>37315861</v>
      </c>
      <c r="C7">
        <v>37316875</v>
      </c>
      <c r="D7">
        <v>26836624</v>
      </c>
      <c r="E7">
        <v>1</v>
      </c>
      <c r="F7">
        <v>1</v>
      </c>
      <c r="G7">
        <v>1</v>
      </c>
      <c r="H7">
        <v>2</v>
      </c>
      <c r="I7" t="s">
        <v>266</v>
      </c>
      <c r="J7" t="s">
        <v>267</v>
      </c>
      <c r="K7" t="s">
        <v>268</v>
      </c>
      <c r="L7">
        <v>1368</v>
      </c>
      <c r="N7">
        <v>1011</v>
      </c>
      <c r="O7" t="s">
        <v>261</v>
      </c>
      <c r="P7" t="s">
        <v>261</v>
      </c>
      <c r="Q7">
        <v>1</v>
      </c>
      <c r="W7">
        <v>0</v>
      </c>
      <c r="X7">
        <v>-1319545563</v>
      </c>
      <c r="Y7">
        <v>0.68</v>
      </c>
      <c r="AA7">
        <v>0</v>
      </c>
      <c r="AB7">
        <v>561.6</v>
      </c>
      <c r="AC7">
        <v>335.88</v>
      </c>
      <c r="AD7">
        <v>0</v>
      </c>
      <c r="AE7">
        <v>0</v>
      </c>
      <c r="AF7">
        <v>86.4</v>
      </c>
      <c r="AG7">
        <v>13.5</v>
      </c>
      <c r="AH7">
        <v>0</v>
      </c>
      <c r="AI7">
        <v>1</v>
      </c>
      <c r="AJ7">
        <v>6.5</v>
      </c>
      <c r="AK7">
        <v>24.88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T7">
        <v>0.68</v>
      </c>
      <c r="AV7">
        <v>0</v>
      </c>
      <c r="AW7">
        <v>2</v>
      </c>
      <c r="AX7">
        <v>37316881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24.759752000000002</v>
      </c>
      <c r="CY7">
        <f>AB7</f>
        <v>561.6</v>
      </c>
      <c r="CZ7">
        <f>AF7</f>
        <v>86.4</v>
      </c>
      <c r="DA7">
        <f>AJ7</f>
        <v>6.5</v>
      </c>
      <c r="DB7">
        <v>0</v>
      </c>
    </row>
    <row r="8" spans="1:106" ht="12.75">
      <c r="A8">
        <f>ROW(Source!A30)</f>
        <v>30</v>
      </c>
      <c r="B8">
        <v>37315861</v>
      </c>
      <c r="C8">
        <v>37316875</v>
      </c>
      <c r="D8">
        <v>26836780</v>
      </c>
      <c r="E8">
        <v>1</v>
      </c>
      <c r="F8">
        <v>1</v>
      </c>
      <c r="G8">
        <v>1</v>
      </c>
      <c r="H8">
        <v>2</v>
      </c>
      <c r="I8" t="s">
        <v>269</v>
      </c>
      <c r="J8" t="s">
        <v>270</v>
      </c>
      <c r="K8" t="s">
        <v>271</v>
      </c>
      <c r="L8">
        <v>1368</v>
      </c>
      <c r="N8">
        <v>1011</v>
      </c>
      <c r="O8" t="s">
        <v>261</v>
      </c>
      <c r="P8" t="s">
        <v>261</v>
      </c>
      <c r="Q8">
        <v>1</v>
      </c>
      <c r="W8">
        <v>0</v>
      </c>
      <c r="X8">
        <v>-170261183</v>
      </c>
      <c r="Y8">
        <v>1.26</v>
      </c>
      <c r="AA8">
        <v>0</v>
      </c>
      <c r="AB8">
        <v>624.53</v>
      </c>
      <c r="AC8">
        <v>250.29</v>
      </c>
      <c r="AD8">
        <v>0</v>
      </c>
      <c r="AE8">
        <v>0</v>
      </c>
      <c r="AF8">
        <v>89.99</v>
      </c>
      <c r="AG8">
        <v>10.06</v>
      </c>
      <c r="AH8">
        <v>0</v>
      </c>
      <c r="AI8">
        <v>1</v>
      </c>
      <c r="AJ8">
        <v>6.94</v>
      </c>
      <c r="AK8">
        <v>24.88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T8">
        <v>1.26</v>
      </c>
      <c r="AV8">
        <v>0</v>
      </c>
      <c r="AW8">
        <v>2</v>
      </c>
      <c r="AX8">
        <v>37316883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Y8*Source!I30</f>
        <v>45.878364</v>
      </c>
      <c r="CY8">
        <f>AB8</f>
        <v>624.53</v>
      </c>
      <c r="CZ8">
        <f>AF8</f>
        <v>89.99</v>
      </c>
      <c r="DA8">
        <f>AJ8</f>
        <v>6.94</v>
      </c>
      <c r="DB8">
        <v>0</v>
      </c>
    </row>
    <row r="9" spans="1:106" ht="12.75">
      <c r="A9">
        <f>ROW(Source!A30)</f>
        <v>30</v>
      </c>
      <c r="B9">
        <v>37315861</v>
      </c>
      <c r="C9">
        <v>37316875</v>
      </c>
      <c r="D9">
        <v>26837203</v>
      </c>
      <c r="E9">
        <v>1</v>
      </c>
      <c r="F9">
        <v>1</v>
      </c>
      <c r="G9">
        <v>1</v>
      </c>
      <c r="H9">
        <v>2</v>
      </c>
      <c r="I9" t="s">
        <v>272</v>
      </c>
      <c r="J9" t="s">
        <v>273</v>
      </c>
      <c r="K9" t="s">
        <v>274</v>
      </c>
      <c r="L9">
        <v>1368</v>
      </c>
      <c r="N9">
        <v>1011</v>
      </c>
      <c r="O9" t="s">
        <v>261</v>
      </c>
      <c r="P9" t="s">
        <v>261</v>
      </c>
      <c r="Q9">
        <v>1</v>
      </c>
      <c r="W9">
        <v>0</v>
      </c>
      <c r="X9">
        <v>-303359335</v>
      </c>
      <c r="Y9">
        <v>2.36</v>
      </c>
      <c r="AA9">
        <v>0</v>
      </c>
      <c r="AB9">
        <v>31.24</v>
      </c>
      <c r="AC9">
        <v>0</v>
      </c>
      <c r="AD9">
        <v>0</v>
      </c>
      <c r="AE9">
        <v>0</v>
      </c>
      <c r="AF9">
        <v>7.77</v>
      </c>
      <c r="AG9">
        <v>0</v>
      </c>
      <c r="AH9">
        <v>0</v>
      </c>
      <c r="AI9">
        <v>1</v>
      </c>
      <c r="AJ9">
        <v>4.02</v>
      </c>
      <c r="AK9">
        <v>24.88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T9">
        <v>2.36</v>
      </c>
      <c r="AV9">
        <v>0</v>
      </c>
      <c r="AW9">
        <v>2</v>
      </c>
      <c r="AX9">
        <v>37316885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Y9*Source!I30</f>
        <v>85.930904</v>
      </c>
      <c r="CY9">
        <f>AB9</f>
        <v>31.24</v>
      </c>
      <c r="CZ9">
        <f>AF9</f>
        <v>7.77</v>
      </c>
      <c r="DA9">
        <f>AJ9</f>
        <v>4.02</v>
      </c>
      <c r="DB9">
        <v>0</v>
      </c>
    </row>
    <row r="10" spans="1:106" ht="12.75">
      <c r="A10">
        <f>ROW(Source!A30)</f>
        <v>30</v>
      </c>
      <c r="B10">
        <v>37315861</v>
      </c>
      <c r="C10">
        <v>37316875</v>
      </c>
      <c r="D10">
        <v>26858857</v>
      </c>
      <c r="E10">
        <v>1</v>
      </c>
      <c r="F10">
        <v>1</v>
      </c>
      <c r="G10">
        <v>1</v>
      </c>
      <c r="H10">
        <v>3</v>
      </c>
      <c r="I10" t="s">
        <v>275</v>
      </c>
      <c r="J10" t="s">
        <v>276</v>
      </c>
      <c r="K10" t="s">
        <v>277</v>
      </c>
      <c r="L10">
        <v>1327</v>
      </c>
      <c r="N10">
        <v>1005</v>
      </c>
      <c r="O10" t="s">
        <v>278</v>
      </c>
      <c r="P10" t="s">
        <v>278</v>
      </c>
      <c r="Q10">
        <v>1</v>
      </c>
      <c r="W10">
        <v>0</v>
      </c>
      <c r="X10">
        <v>1317660531</v>
      </c>
      <c r="Y10">
        <v>4.4</v>
      </c>
      <c r="AA10">
        <v>16.49</v>
      </c>
      <c r="AB10">
        <v>0</v>
      </c>
      <c r="AC10">
        <v>0</v>
      </c>
      <c r="AD10">
        <v>0</v>
      </c>
      <c r="AE10">
        <v>6.2</v>
      </c>
      <c r="AF10">
        <v>0</v>
      </c>
      <c r="AG10">
        <v>0</v>
      </c>
      <c r="AH10">
        <v>0</v>
      </c>
      <c r="AI10">
        <v>2.66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4.4</v>
      </c>
      <c r="AV10">
        <v>0</v>
      </c>
      <c r="AW10">
        <v>2</v>
      </c>
      <c r="AX10">
        <v>37316887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Y10*Source!I30</f>
        <v>160.21016</v>
      </c>
      <c r="CY10">
        <f>AA10</f>
        <v>16.49</v>
      </c>
      <c r="CZ10">
        <f>AE10</f>
        <v>6.2</v>
      </c>
      <c r="DA10">
        <f>AI10</f>
        <v>2.66</v>
      </c>
      <c r="DB10">
        <v>0</v>
      </c>
    </row>
    <row r="11" spans="1:106" ht="12.75">
      <c r="A11">
        <f>ROW(Source!A30)</f>
        <v>30</v>
      </c>
      <c r="B11">
        <v>37315861</v>
      </c>
      <c r="C11">
        <v>37316875</v>
      </c>
      <c r="D11">
        <v>26839504</v>
      </c>
      <c r="E11">
        <v>1</v>
      </c>
      <c r="F11">
        <v>1</v>
      </c>
      <c r="G11">
        <v>1</v>
      </c>
      <c r="H11">
        <v>3</v>
      </c>
      <c r="I11" t="s">
        <v>279</v>
      </c>
      <c r="J11" t="s">
        <v>280</v>
      </c>
      <c r="K11" t="s">
        <v>281</v>
      </c>
      <c r="L11">
        <v>1339</v>
      </c>
      <c r="N11">
        <v>1007</v>
      </c>
      <c r="O11" t="s">
        <v>282</v>
      </c>
      <c r="P11" t="s">
        <v>282</v>
      </c>
      <c r="Q11">
        <v>1</v>
      </c>
      <c r="W11">
        <v>0</v>
      </c>
      <c r="X11">
        <v>-1697433075</v>
      </c>
      <c r="Y11">
        <v>1.53</v>
      </c>
      <c r="AA11">
        <v>3170.78</v>
      </c>
      <c r="AB11">
        <v>0</v>
      </c>
      <c r="AC11">
        <v>0</v>
      </c>
      <c r="AD11">
        <v>0</v>
      </c>
      <c r="AE11">
        <v>519.8</v>
      </c>
      <c r="AF11">
        <v>0</v>
      </c>
      <c r="AG11">
        <v>0</v>
      </c>
      <c r="AH11">
        <v>0</v>
      </c>
      <c r="AI11">
        <v>6.1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1.53</v>
      </c>
      <c r="AV11">
        <v>0</v>
      </c>
      <c r="AW11">
        <v>2</v>
      </c>
      <c r="AX11">
        <v>37316889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Y11*Source!I30</f>
        <v>55.709442</v>
      </c>
      <c r="CY11">
        <f>AA11</f>
        <v>3170.78</v>
      </c>
      <c r="CZ11">
        <f>AE11</f>
        <v>519.8</v>
      </c>
      <c r="DA11">
        <f>AI11</f>
        <v>6.1</v>
      </c>
      <c r="DB11">
        <v>0</v>
      </c>
    </row>
    <row r="12" spans="1:106" ht="12.75">
      <c r="A12">
        <f>ROW(Source!A30)</f>
        <v>30</v>
      </c>
      <c r="B12">
        <v>37315861</v>
      </c>
      <c r="C12">
        <v>37316875</v>
      </c>
      <c r="D12">
        <v>26849228</v>
      </c>
      <c r="E12">
        <v>1</v>
      </c>
      <c r="F12">
        <v>1</v>
      </c>
      <c r="G12">
        <v>1</v>
      </c>
      <c r="H12">
        <v>3</v>
      </c>
      <c r="I12" t="s">
        <v>283</v>
      </c>
      <c r="J12" t="s">
        <v>284</v>
      </c>
      <c r="K12" t="s">
        <v>285</v>
      </c>
      <c r="L12">
        <v>1339</v>
      </c>
      <c r="N12">
        <v>1007</v>
      </c>
      <c r="O12" t="s">
        <v>282</v>
      </c>
      <c r="P12" t="s">
        <v>282</v>
      </c>
      <c r="Q12">
        <v>1</v>
      </c>
      <c r="W12">
        <v>0</v>
      </c>
      <c r="X12">
        <v>-586330449</v>
      </c>
      <c r="Y12">
        <v>3.85</v>
      </c>
      <c r="AA12">
        <v>19.89</v>
      </c>
      <c r="AB12">
        <v>0</v>
      </c>
      <c r="AC12">
        <v>0</v>
      </c>
      <c r="AD12">
        <v>0</v>
      </c>
      <c r="AE12">
        <v>2.44</v>
      </c>
      <c r="AF12">
        <v>0</v>
      </c>
      <c r="AG12">
        <v>0</v>
      </c>
      <c r="AH12">
        <v>0</v>
      </c>
      <c r="AI12">
        <v>8.15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3.85</v>
      </c>
      <c r="AV12">
        <v>0</v>
      </c>
      <c r="AW12">
        <v>2</v>
      </c>
      <c r="AX12">
        <v>37316891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Y12*Source!I30</f>
        <v>140.18389</v>
      </c>
      <c r="CY12">
        <f>AA12</f>
        <v>19.89</v>
      </c>
      <c r="CZ12">
        <f>AE12</f>
        <v>2.44</v>
      </c>
      <c r="DA12">
        <f>AI12</f>
        <v>8.15</v>
      </c>
      <c r="DB12">
        <v>0</v>
      </c>
    </row>
    <row r="13" spans="1:106" ht="12.75">
      <c r="A13">
        <f>ROW(Source!A31)</f>
        <v>31</v>
      </c>
      <c r="B13">
        <v>37315863</v>
      </c>
      <c r="C13">
        <v>37316875</v>
      </c>
      <c r="D13">
        <v>9415639</v>
      </c>
      <c r="E13">
        <v>1</v>
      </c>
      <c r="F13">
        <v>1</v>
      </c>
      <c r="G13">
        <v>1</v>
      </c>
      <c r="H13">
        <v>1</v>
      </c>
      <c r="I13" t="s">
        <v>262</v>
      </c>
      <c r="K13" t="s">
        <v>263</v>
      </c>
      <c r="L13">
        <v>1369</v>
      </c>
      <c r="N13">
        <v>1013</v>
      </c>
      <c r="O13" t="s">
        <v>257</v>
      </c>
      <c r="P13" t="s">
        <v>257</v>
      </c>
      <c r="Q13">
        <v>1</v>
      </c>
      <c r="W13">
        <v>0</v>
      </c>
      <c r="X13">
        <v>-1776080102</v>
      </c>
      <c r="Y13">
        <v>27.22</v>
      </c>
      <c r="AA13">
        <v>0</v>
      </c>
      <c r="AB13">
        <v>0</v>
      </c>
      <c r="AC13">
        <v>0</v>
      </c>
      <c r="AD13">
        <v>8.64</v>
      </c>
      <c r="AE13">
        <v>0</v>
      </c>
      <c r="AF13">
        <v>0</v>
      </c>
      <c r="AG13">
        <v>0</v>
      </c>
      <c r="AH13">
        <v>8.64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27.22</v>
      </c>
      <c r="AV13">
        <v>1</v>
      </c>
      <c r="AW13">
        <v>2</v>
      </c>
      <c r="AX13">
        <v>37316877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Y13*Source!I31</f>
        <v>991.118308</v>
      </c>
      <c r="CY13">
        <f>AD13</f>
        <v>8.64</v>
      </c>
      <c r="CZ13">
        <f>AH13</f>
        <v>8.64</v>
      </c>
      <c r="DA13">
        <f>AL13</f>
        <v>1</v>
      </c>
      <c r="DB13">
        <v>0</v>
      </c>
    </row>
    <row r="14" spans="1:106" ht="12.75">
      <c r="A14">
        <f>ROW(Source!A31)</f>
        <v>31</v>
      </c>
      <c r="B14">
        <v>37315863</v>
      </c>
      <c r="C14">
        <v>37316875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35</v>
      </c>
      <c r="K14" t="s">
        <v>264</v>
      </c>
      <c r="L14">
        <v>608254</v>
      </c>
      <c r="N14">
        <v>1013</v>
      </c>
      <c r="O14" t="s">
        <v>265</v>
      </c>
      <c r="P14" t="s">
        <v>265</v>
      </c>
      <c r="Q14">
        <v>1</v>
      </c>
      <c r="W14">
        <v>0</v>
      </c>
      <c r="X14">
        <v>-185737400</v>
      </c>
      <c r="Y14">
        <v>1.94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1.94</v>
      </c>
      <c r="AV14">
        <v>2</v>
      </c>
      <c r="AW14">
        <v>2</v>
      </c>
      <c r="AX14">
        <v>37316879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Y14*Source!I31</f>
        <v>70.638116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ht="12.75">
      <c r="A15">
        <f>ROW(Source!A31)</f>
        <v>31</v>
      </c>
      <c r="B15">
        <v>37315863</v>
      </c>
      <c r="C15">
        <v>37316875</v>
      </c>
      <c r="D15">
        <v>26836624</v>
      </c>
      <c r="E15">
        <v>1</v>
      </c>
      <c r="F15">
        <v>1</v>
      </c>
      <c r="G15">
        <v>1</v>
      </c>
      <c r="H15">
        <v>2</v>
      </c>
      <c r="I15" t="s">
        <v>266</v>
      </c>
      <c r="J15" t="s">
        <v>267</v>
      </c>
      <c r="K15" t="s">
        <v>268</v>
      </c>
      <c r="L15">
        <v>1368</v>
      </c>
      <c r="N15">
        <v>1011</v>
      </c>
      <c r="O15" t="s">
        <v>261</v>
      </c>
      <c r="P15" t="s">
        <v>261</v>
      </c>
      <c r="Q15">
        <v>1</v>
      </c>
      <c r="W15">
        <v>0</v>
      </c>
      <c r="X15">
        <v>-1319545563</v>
      </c>
      <c r="Y15">
        <v>0.68</v>
      </c>
      <c r="AA15">
        <v>0</v>
      </c>
      <c r="AB15">
        <v>557.28</v>
      </c>
      <c r="AC15">
        <v>331.83</v>
      </c>
      <c r="AD15">
        <v>0</v>
      </c>
      <c r="AE15">
        <v>0</v>
      </c>
      <c r="AF15">
        <v>86.4</v>
      </c>
      <c r="AG15">
        <v>13.5</v>
      </c>
      <c r="AH15">
        <v>0</v>
      </c>
      <c r="AI15">
        <v>1</v>
      </c>
      <c r="AJ15">
        <v>6.45</v>
      </c>
      <c r="AK15">
        <v>24.58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0.68</v>
      </c>
      <c r="AV15">
        <v>0</v>
      </c>
      <c r="AW15">
        <v>2</v>
      </c>
      <c r="AX15">
        <v>37316881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Y15*Source!I31</f>
        <v>24.759752000000002</v>
      </c>
      <c r="CY15">
        <f>AB15</f>
        <v>557.28</v>
      </c>
      <c r="CZ15">
        <f>AF15</f>
        <v>86.4</v>
      </c>
      <c r="DA15">
        <f>AJ15</f>
        <v>6.45</v>
      </c>
      <c r="DB15">
        <v>0</v>
      </c>
    </row>
    <row r="16" spans="1:106" ht="12.75">
      <c r="A16">
        <f>ROW(Source!A31)</f>
        <v>31</v>
      </c>
      <c r="B16">
        <v>37315863</v>
      </c>
      <c r="C16">
        <v>37316875</v>
      </c>
      <c r="D16">
        <v>26836780</v>
      </c>
      <c r="E16">
        <v>1</v>
      </c>
      <c r="F16">
        <v>1</v>
      </c>
      <c r="G16">
        <v>1</v>
      </c>
      <c r="H16">
        <v>2</v>
      </c>
      <c r="I16" t="s">
        <v>269</v>
      </c>
      <c r="J16" t="s">
        <v>270</v>
      </c>
      <c r="K16" t="s">
        <v>271</v>
      </c>
      <c r="L16">
        <v>1368</v>
      </c>
      <c r="N16">
        <v>1011</v>
      </c>
      <c r="O16" t="s">
        <v>261</v>
      </c>
      <c r="P16" t="s">
        <v>261</v>
      </c>
      <c r="Q16">
        <v>1</v>
      </c>
      <c r="W16">
        <v>0</v>
      </c>
      <c r="X16">
        <v>-170261183</v>
      </c>
      <c r="Y16">
        <v>1.26</v>
      </c>
      <c r="AA16">
        <v>0</v>
      </c>
      <c r="AB16">
        <v>619.13</v>
      </c>
      <c r="AC16">
        <v>247.27</v>
      </c>
      <c r="AD16">
        <v>0</v>
      </c>
      <c r="AE16">
        <v>0</v>
      </c>
      <c r="AF16">
        <v>89.99</v>
      </c>
      <c r="AG16">
        <v>10.06</v>
      </c>
      <c r="AH16">
        <v>0</v>
      </c>
      <c r="AI16">
        <v>1</v>
      </c>
      <c r="AJ16">
        <v>6.88</v>
      </c>
      <c r="AK16">
        <v>24.58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1.26</v>
      </c>
      <c r="AV16">
        <v>0</v>
      </c>
      <c r="AW16">
        <v>2</v>
      </c>
      <c r="AX16">
        <v>37316883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45.878364</v>
      </c>
      <c r="CY16">
        <f>AB16</f>
        <v>619.13</v>
      </c>
      <c r="CZ16">
        <f>AF16</f>
        <v>89.99</v>
      </c>
      <c r="DA16">
        <f>AJ16</f>
        <v>6.88</v>
      </c>
      <c r="DB16">
        <v>0</v>
      </c>
    </row>
    <row r="17" spans="1:106" ht="12.75">
      <c r="A17">
        <f>ROW(Source!A31)</f>
        <v>31</v>
      </c>
      <c r="B17">
        <v>37315863</v>
      </c>
      <c r="C17">
        <v>37316875</v>
      </c>
      <c r="D17">
        <v>26837203</v>
      </c>
      <c r="E17">
        <v>1</v>
      </c>
      <c r="F17">
        <v>1</v>
      </c>
      <c r="G17">
        <v>1</v>
      </c>
      <c r="H17">
        <v>2</v>
      </c>
      <c r="I17" t="s">
        <v>272</v>
      </c>
      <c r="J17" t="s">
        <v>273</v>
      </c>
      <c r="K17" t="s">
        <v>274</v>
      </c>
      <c r="L17">
        <v>1368</v>
      </c>
      <c r="N17">
        <v>1011</v>
      </c>
      <c r="O17" t="s">
        <v>261</v>
      </c>
      <c r="P17" t="s">
        <v>261</v>
      </c>
      <c r="Q17">
        <v>1</v>
      </c>
      <c r="W17">
        <v>0</v>
      </c>
      <c r="X17">
        <v>-303359335</v>
      </c>
      <c r="Y17">
        <v>2.36</v>
      </c>
      <c r="AA17">
        <v>0</v>
      </c>
      <c r="AB17">
        <v>31.16</v>
      </c>
      <c r="AC17">
        <v>0</v>
      </c>
      <c r="AD17">
        <v>0</v>
      </c>
      <c r="AE17">
        <v>0</v>
      </c>
      <c r="AF17">
        <v>7.77</v>
      </c>
      <c r="AG17">
        <v>0</v>
      </c>
      <c r="AH17">
        <v>0</v>
      </c>
      <c r="AI17">
        <v>1</v>
      </c>
      <c r="AJ17">
        <v>4.01</v>
      </c>
      <c r="AK17">
        <v>24.58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2.36</v>
      </c>
      <c r="AV17">
        <v>0</v>
      </c>
      <c r="AW17">
        <v>2</v>
      </c>
      <c r="AX17">
        <v>37316885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85.930904</v>
      </c>
      <c r="CY17">
        <f>AB17</f>
        <v>31.16</v>
      </c>
      <c r="CZ17">
        <f>AF17</f>
        <v>7.77</v>
      </c>
      <c r="DA17">
        <f>AJ17</f>
        <v>4.01</v>
      </c>
      <c r="DB17">
        <v>0</v>
      </c>
    </row>
    <row r="18" spans="1:106" ht="12.75">
      <c r="A18">
        <f>ROW(Source!A31)</f>
        <v>31</v>
      </c>
      <c r="B18">
        <v>37315863</v>
      </c>
      <c r="C18">
        <v>37316875</v>
      </c>
      <c r="D18">
        <v>26858857</v>
      </c>
      <c r="E18">
        <v>1</v>
      </c>
      <c r="F18">
        <v>1</v>
      </c>
      <c r="G18">
        <v>1</v>
      </c>
      <c r="H18">
        <v>3</v>
      </c>
      <c r="I18" t="s">
        <v>275</v>
      </c>
      <c r="J18" t="s">
        <v>276</v>
      </c>
      <c r="K18" t="s">
        <v>277</v>
      </c>
      <c r="L18">
        <v>1327</v>
      </c>
      <c r="N18">
        <v>1005</v>
      </c>
      <c r="O18" t="s">
        <v>278</v>
      </c>
      <c r="P18" t="s">
        <v>278</v>
      </c>
      <c r="Q18">
        <v>1</v>
      </c>
      <c r="W18">
        <v>0</v>
      </c>
      <c r="X18">
        <v>1317660531</v>
      </c>
      <c r="Y18">
        <v>4.4</v>
      </c>
      <c r="AA18">
        <v>15.93</v>
      </c>
      <c r="AB18">
        <v>0</v>
      </c>
      <c r="AC18">
        <v>0</v>
      </c>
      <c r="AD18">
        <v>0</v>
      </c>
      <c r="AE18">
        <v>6.2</v>
      </c>
      <c r="AF18">
        <v>0</v>
      </c>
      <c r="AG18">
        <v>0</v>
      </c>
      <c r="AH18">
        <v>0</v>
      </c>
      <c r="AI18">
        <v>2.57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4.4</v>
      </c>
      <c r="AV18">
        <v>0</v>
      </c>
      <c r="AW18">
        <v>2</v>
      </c>
      <c r="AX18">
        <v>37316887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160.21016</v>
      </c>
      <c r="CY18">
        <f>AA18</f>
        <v>15.93</v>
      </c>
      <c r="CZ18">
        <f>AE18</f>
        <v>6.2</v>
      </c>
      <c r="DA18">
        <f>AI18</f>
        <v>2.57</v>
      </c>
      <c r="DB18">
        <v>0</v>
      </c>
    </row>
    <row r="19" spans="1:106" ht="12.75">
      <c r="A19">
        <f>ROW(Source!A31)</f>
        <v>31</v>
      </c>
      <c r="B19">
        <v>37315863</v>
      </c>
      <c r="C19">
        <v>37316875</v>
      </c>
      <c r="D19">
        <v>26839504</v>
      </c>
      <c r="E19">
        <v>1</v>
      </c>
      <c r="F19">
        <v>1</v>
      </c>
      <c r="G19">
        <v>1</v>
      </c>
      <c r="H19">
        <v>3</v>
      </c>
      <c r="I19" t="s">
        <v>279</v>
      </c>
      <c r="J19" t="s">
        <v>280</v>
      </c>
      <c r="K19" t="s">
        <v>281</v>
      </c>
      <c r="L19">
        <v>1339</v>
      </c>
      <c r="N19">
        <v>1007</v>
      </c>
      <c r="O19" t="s">
        <v>282</v>
      </c>
      <c r="P19" t="s">
        <v>282</v>
      </c>
      <c r="Q19">
        <v>1</v>
      </c>
      <c r="W19">
        <v>0</v>
      </c>
      <c r="X19">
        <v>-1697433075</v>
      </c>
      <c r="Y19">
        <v>1.53</v>
      </c>
      <c r="AA19">
        <v>3103.21</v>
      </c>
      <c r="AB19">
        <v>0</v>
      </c>
      <c r="AC19">
        <v>0</v>
      </c>
      <c r="AD19">
        <v>0</v>
      </c>
      <c r="AE19">
        <v>519.8</v>
      </c>
      <c r="AF19">
        <v>0</v>
      </c>
      <c r="AG19">
        <v>0</v>
      </c>
      <c r="AH19">
        <v>0</v>
      </c>
      <c r="AI19">
        <v>5.97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1.53</v>
      </c>
      <c r="AV19">
        <v>0</v>
      </c>
      <c r="AW19">
        <v>2</v>
      </c>
      <c r="AX19">
        <v>37316889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55.709442</v>
      </c>
      <c r="CY19">
        <f>AA19</f>
        <v>3103.21</v>
      </c>
      <c r="CZ19">
        <f>AE19</f>
        <v>519.8</v>
      </c>
      <c r="DA19">
        <f>AI19</f>
        <v>5.97</v>
      </c>
      <c r="DB19">
        <v>0</v>
      </c>
    </row>
    <row r="20" spans="1:106" ht="12.75">
      <c r="A20">
        <f>ROW(Source!A31)</f>
        <v>31</v>
      </c>
      <c r="B20">
        <v>37315863</v>
      </c>
      <c r="C20">
        <v>37316875</v>
      </c>
      <c r="D20">
        <v>26849228</v>
      </c>
      <c r="E20">
        <v>1</v>
      </c>
      <c r="F20">
        <v>1</v>
      </c>
      <c r="G20">
        <v>1</v>
      </c>
      <c r="H20">
        <v>3</v>
      </c>
      <c r="I20" t="s">
        <v>283</v>
      </c>
      <c r="J20" t="s">
        <v>284</v>
      </c>
      <c r="K20" t="s">
        <v>285</v>
      </c>
      <c r="L20">
        <v>1339</v>
      </c>
      <c r="N20">
        <v>1007</v>
      </c>
      <c r="O20" t="s">
        <v>282</v>
      </c>
      <c r="P20" t="s">
        <v>282</v>
      </c>
      <c r="Q20">
        <v>1</v>
      </c>
      <c r="W20">
        <v>0</v>
      </c>
      <c r="X20">
        <v>-586330449</v>
      </c>
      <c r="Y20">
        <v>3.85</v>
      </c>
      <c r="AA20">
        <v>19.69</v>
      </c>
      <c r="AB20">
        <v>0</v>
      </c>
      <c r="AC20">
        <v>0</v>
      </c>
      <c r="AD20">
        <v>0</v>
      </c>
      <c r="AE20">
        <v>2.44</v>
      </c>
      <c r="AF20">
        <v>0</v>
      </c>
      <c r="AG20">
        <v>0</v>
      </c>
      <c r="AH20">
        <v>0</v>
      </c>
      <c r="AI20">
        <v>8.07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3.85</v>
      </c>
      <c r="AV20">
        <v>0</v>
      </c>
      <c r="AW20">
        <v>2</v>
      </c>
      <c r="AX20">
        <v>37316891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140.18389</v>
      </c>
      <c r="CY20">
        <f>AA20</f>
        <v>19.69</v>
      </c>
      <c r="CZ20">
        <f>AE20</f>
        <v>2.44</v>
      </c>
      <c r="DA20">
        <f>AI20</f>
        <v>8.07</v>
      </c>
      <c r="DB20">
        <v>0</v>
      </c>
    </row>
    <row r="21" spans="1:106" ht="12.75">
      <c r="A21">
        <f>ROW(Source!A32)</f>
        <v>32</v>
      </c>
      <c r="B21">
        <v>37315861</v>
      </c>
      <c r="C21">
        <v>37316133</v>
      </c>
      <c r="D21">
        <v>9415666</v>
      </c>
      <c r="E21">
        <v>1</v>
      </c>
      <c r="F21">
        <v>1</v>
      </c>
      <c r="G21">
        <v>1</v>
      </c>
      <c r="H21">
        <v>1</v>
      </c>
      <c r="I21" t="s">
        <v>286</v>
      </c>
      <c r="K21" t="s">
        <v>287</v>
      </c>
      <c r="L21">
        <v>1369</v>
      </c>
      <c r="N21">
        <v>1013</v>
      </c>
      <c r="O21" t="s">
        <v>257</v>
      </c>
      <c r="P21" t="s">
        <v>257</v>
      </c>
      <c r="Q21">
        <v>1</v>
      </c>
      <c r="W21">
        <v>0</v>
      </c>
      <c r="X21">
        <v>-1371206905</v>
      </c>
      <c r="Y21">
        <v>2.8</v>
      </c>
      <c r="AA21">
        <v>0</v>
      </c>
      <c r="AB21">
        <v>0</v>
      </c>
      <c r="AC21">
        <v>0</v>
      </c>
      <c r="AD21">
        <v>8.74</v>
      </c>
      <c r="AE21">
        <v>0</v>
      </c>
      <c r="AF21">
        <v>0</v>
      </c>
      <c r="AG21">
        <v>0</v>
      </c>
      <c r="AH21">
        <v>8.74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2.8</v>
      </c>
      <c r="AV21">
        <v>1</v>
      </c>
      <c r="AW21">
        <v>2</v>
      </c>
      <c r="AX21">
        <v>37316137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101.95192</v>
      </c>
      <c r="CY21">
        <f>AD21</f>
        <v>8.74</v>
      </c>
      <c r="CZ21">
        <f>AH21</f>
        <v>8.74</v>
      </c>
      <c r="DA21">
        <f>AL21</f>
        <v>1</v>
      </c>
      <c r="DB21">
        <v>0</v>
      </c>
    </row>
    <row r="22" spans="1:106" ht="12.75">
      <c r="A22">
        <f>ROW(Source!A32)</f>
        <v>32</v>
      </c>
      <c r="B22">
        <v>37315861</v>
      </c>
      <c r="C22">
        <v>37316133</v>
      </c>
      <c r="D22">
        <v>26838694</v>
      </c>
      <c r="E22">
        <v>1</v>
      </c>
      <c r="F22">
        <v>1</v>
      </c>
      <c r="G22">
        <v>1</v>
      </c>
      <c r="H22">
        <v>2</v>
      </c>
      <c r="I22" t="s">
        <v>288</v>
      </c>
      <c r="J22" t="s">
        <v>289</v>
      </c>
      <c r="K22" t="s">
        <v>290</v>
      </c>
      <c r="L22">
        <v>1368</v>
      </c>
      <c r="N22">
        <v>1011</v>
      </c>
      <c r="O22" t="s">
        <v>261</v>
      </c>
      <c r="P22" t="s">
        <v>261</v>
      </c>
      <c r="Q22">
        <v>1</v>
      </c>
      <c r="W22">
        <v>0</v>
      </c>
      <c r="X22">
        <v>-706219601</v>
      </c>
      <c r="Y22">
        <v>0.04</v>
      </c>
      <c r="AA22">
        <v>0</v>
      </c>
      <c r="AB22">
        <v>657.26</v>
      </c>
      <c r="AC22">
        <v>288.61</v>
      </c>
      <c r="AD22">
        <v>0</v>
      </c>
      <c r="AE22">
        <v>0</v>
      </c>
      <c r="AF22">
        <v>87.17</v>
      </c>
      <c r="AG22">
        <v>11.6</v>
      </c>
      <c r="AH22">
        <v>0</v>
      </c>
      <c r="AI22">
        <v>1</v>
      </c>
      <c r="AJ22">
        <v>7.54</v>
      </c>
      <c r="AK22">
        <v>24.88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0.04</v>
      </c>
      <c r="AV22">
        <v>0</v>
      </c>
      <c r="AW22">
        <v>2</v>
      </c>
      <c r="AX22">
        <v>37316138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1.456456</v>
      </c>
      <c r="CY22">
        <f>AB22</f>
        <v>657.26</v>
      </c>
      <c r="CZ22">
        <f>AF22</f>
        <v>87.17</v>
      </c>
      <c r="DA22">
        <f>AJ22</f>
        <v>7.54</v>
      </c>
      <c r="DB22">
        <v>0</v>
      </c>
    </row>
    <row r="23" spans="1:106" ht="12.75">
      <c r="A23">
        <f>ROW(Source!A32)</f>
        <v>32</v>
      </c>
      <c r="B23">
        <v>37315861</v>
      </c>
      <c r="C23">
        <v>37316133</v>
      </c>
      <c r="D23">
        <v>26858024</v>
      </c>
      <c r="E23">
        <v>1</v>
      </c>
      <c r="F23">
        <v>1</v>
      </c>
      <c r="G23">
        <v>1</v>
      </c>
      <c r="H23">
        <v>3</v>
      </c>
      <c r="I23" t="s">
        <v>291</v>
      </c>
      <c r="J23" t="s">
        <v>292</v>
      </c>
      <c r="K23" t="s">
        <v>293</v>
      </c>
      <c r="L23">
        <v>1348</v>
      </c>
      <c r="N23">
        <v>1009</v>
      </c>
      <c r="O23" t="s">
        <v>67</v>
      </c>
      <c r="P23" t="s">
        <v>67</v>
      </c>
      <c r="Q23">
        <v>1000</v>
      </c>
      <c r="W23">
        <v>0</v>
      </c>
      <c r="X23">
        <v>-351974943</v>
      </c>
      <c r="Y23">
        <v>0.045</v>
      </c>
      <c r="AA23">
        <v>21820</v>
      </c>
      <c r="AB23">
        <v>0</v>
      </c>
      <c r="AC23">
        <v>0</v>
      </c>
      <c r="AD23">
        <v>0</v>
      </c>
      <c r="AE23">
        <v>2000</v>
      </c>
      <c r="AF23">
        <v>0</v>
      </c>
      <c r="AG23">
        <v>0</v>
      </c>
      <c r="AH23">
        <v>0</v>
      </c>
      <c r="AI23">
        <v>10.91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0.045</v>
      </c>
      <c r="AV23">
        <v>0</v>
      </c>
      <c r="AW23">
        <v>2</v>
      </c>
      <c r="AX23">
        <v>37316139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1.6385129999999999</v>
      </c>
      <c r="CY23">
        <f>AA23</f>
        <v>21820</v>
      </c>
      <c r="CZ23">
        <f>AE23</f>
        <v>2000</v>
      </c>
      <c r="DA23">
        <f>AI23</f>
        <v>10.91</v>
      </c>
      <c r="DB23">
        <v>0</v>
      </c>
    </row>
    <row r="24" spans="1:106" ht="12.75">
      <c r="A24">
        <f>ROW(Source!A33)</f>
        <v>33</v>
      </c>
      <c r="B24">
        <v>37315863</v>
      </c>
      <c r="C24">
        <v>37316133</v>
      </c>
      <c r="D24">
        <v>9415666</v>
      </c>
      <c r="E24">
        <v>1</v>
      </c>
      <c r="F24">
        <v>1</v>
      </c>
      <c r="G24">
        <v>1</v>
      </c>
      <c r="H24">
        <v>1</v>
      </c>
      <c r="I24" t="s">
        <v>286</v>
      </c>
      <c r="K24" t="s">
        <v>287</v>
      </c>
      <c r="L24">
        <v>1369</v>
      </c>
      <c r="N24">
        <v>1013</v>
      </c>
      <c r="O24" t="s">
        <v>257</v>
      </c>
      <c r="P24" t="s">
        <v>257</v>
      </c>
      <c r="Q24">
        <v>1</v>
      </c>
      <c r="W24">
        <v>0</v>
      </c>
      <c r="X24">
        <v>-1371206905</v>
      </c>
      <c r="Y24">
        <v>2.8</v>
      </c>
      <c r="AA24">
        <v>0</v>
      </c>
      <c r="AB24">
        <v>0</v>
      </c>
      <c r="AC24">
        <v>0</v>
      </c>
      <c r="AD24">
        <v>8.74</v>
      </c>
      <c r="AE24">
        <v>0</v>
      </c>
      <c r="AF24">
        <v>0</v>
      </c>
      <c r="AG24">
        <v>0</v>
      </c>
      <c r="AH24">
        <v>8.74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2.8</v>
      </c>
      <c r="AV24">
        <v>1</v>
      </c>
      <c r="AW24">
        <v>2</v>
      </c>
      <c r="AX24">
        <v>37316137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Y24*Source!I33</f>
        <v>101.95192</v>
      </c>
      <c r="CY24">
        <f>AD24</f>
        <v>8.74</v>
      </c>
      <c r="CZ24">
        <f>AH24</f>
        <v>8.74</v>
      </c>
      <c r="DA24">
        <f>AL24</f>
        <v>1</v>
      </c>
      <c r="DB24">
        <v>0</v>
      </c>
    </row>
    <row r="25" spans="1:106" ht="12.75">
      <c r="A25">
        <f>ROW(Source!A33)</f>
        <v>33</v>
      </c>
      <c r="B25">
        <v>37315863</v>
      </c>
      <c r="C25">
        <v>37316133</v>
      </c>
      <c r="D25">
        <v>26838694</v>
      </c>
      <c r="E25">
        <v>1</v>
      </c>
      <c r="F25">
        <v>1</v>
      </c>
      <c r="G25">
        <v>1</v>
      </c>
      <c r="H25">
        <v>2</v>
      </c>
      <c r="I25" t="s">
        <v>288</v>
      </c>
      <c r="J25" t="s">
        <v>289</v>
      </c>
      <c r="K25" t="s">
        <v>290</v>
      </c>
      <c r="L25">
        <v>1368</v>
      </c>
      <c r="N25">
        <v>1011</v>
      </c>
      <c r="O25" t="s">
        <v>261</v>
      </c>
      <c r="P25" t="s">
        <v>261</v>
      </c>
      <c r="Q25">
        <v>1</v>
      </c>
      <c r="W25">
        <v>0</v>
      </c>
      <c r="X25">
        <v>-706219601</v>
      </c>
      <c r="Y25">
        <v>0.04</v>
      </c>
      <c r="AA25">
        <v>0</v>
      </c>
      <c r="AB25">
        <v>655.52</v>
      </c>
      <c r="AC25">
        <v>285.13</v>
      </c>
      <c r="AD25">
        <v>0</v>
      </c>
      <c r="AE25">
        <v>0</v>
      </c>
      <c r="AF25">
        <v>87.17</v>
      </c>
      <c r="AG25">
        <v>11.6</v>
      </c>
      <c r="AH25">
        <v>0</v>
      </c>
      <c r="AI25">
        <v>1</v>
      </c>
      <c r="AJ25">
        <v>7.52</v>
      </c>
      <c r="AK25">
        <v>24.58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0.04</v>
      </c>
      <c r="AV25">
        <v>0</v>
      </c>
      <c r="AW25">
        <v>2</v>
      </c>
      <c r="AX25">
        <v>37316138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1.456456</v>
      </c>
      <c r="CY25">
        <f>AB25</f>
        <v>655.52</v>
      </c>
      <c r="CZ25">
        <f>AF25</f>
        <v>87.17</v>
      </c>
      <c r="DA25">
        <f>AJ25</f>
        <v>7.52</v>
      </c>
      <c r="DB25">
        <v>0</v>
      </c>
    </row>
    <row r="26" spans="1:106" ht="12.75">
      <c r="A26">
        <f>ROW(Source!A33)</f>
        <v>33</v>
      </c>
      <c r="B26">
        <v>37315863</v>
      </c>
      <c r="C26">
        <v>37316133</v>
      </c>
      <c r="D26">
        <v>26858024</v>
      </c>
      <c r="E26">
        <v>1</v>
      </c>
      <c r="F26">
        <v>1</v>
      </c>
      <c r="G26">
        <v>1</v>
      </c>
      <c r="H26">
        <v>3</v>
      </c>
      <c r="I26" t="s">
        <v>291</v>
      </c>
      <c r="J26" t="s">
        <v>292</v>
      </c>
      <c r="K26" t="s">
        <v>293</v>
      </c>
      <c r="L26">
        <v>1348</v>
      </c>
      <c r="N26">
        <v>1009</v>
      </c>
      <c r="O26" t="s">
        <v>67</v>
      </c>
      <c r="P26" t="s">
        <v>67</v>
      </c>
      <c r="Q26">
        <v>1000</v>
      </c>
      <c r="W26">
        <v>0</v>
      </c>
      <c r="X26">
        <v>-351974943</v>
      </c>
      <c r="Y26">
        <v>0.045</v>
      </c>
      <c r="AA26">
        <v>21100</v>
      </c>
      <c r="AB26">
        <v>0</v>
      </c>
      <c r="AC26">
        <v>0</v>
      </c>
      <c r="AD26">
        <v>0</v>
      </c>
      <c r="AE26">
        <v>2000</v>
      </c>
      <c r="AF26">
        <v>0</v>
      </c>
      <c r="AG26">
        <v>0</v>
      </c>
      <c r="AH26">
        <v>0</v>
      </c>
      <c r="AI26">
        <v>10.55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0.045</v>
      </c>
      <c r="AV26">
        <v>0</v>
      </c>
      <c r="AW26">
        <v>2</v>
      </c>
      <c r="AX26">
        <v>37316139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1.6385129999999999</v>
      </c>
      <c r="CY26">
        <f>AA26</f>
        <v>21100</v>
      </c>
      <c r="CZ26">
        <f>AE26</f>
        <v>2000</v>
      </c>
      <c r="DA26">
        <f>AI26</f>
        <v>10.55</v>
      </c>
      <c r="DB26">
        <v>0</v>
      </c>
    </row>
    <row r="27" spans="1:106" ht="12.75">
      <c r="A27">
        <f>ROW(Source!A34)</f>
        <v>34</v>
      </c>
      <c r="B27">
        <v>37315861</v>
      </c>
      <c r="C27">
        <v>37316157</v>
      </c>
      <c r="D27">
        <v>9415385</v>
      </c>
      <c r="E27">
        <v>1</v>
      </c>
      <c r="F27">
        <v>1</v>
      </c>
      <c r="G27">
        <v>1</v>
      </c>
      <c r="H27">
        <v>1</v>
      </c>
      <c r="I27" t="s">
        <v>294</v>
      </c>
      <c r="K27" t="s">
        <v>295</v>
      </c>
      <c r="L27">
        <v>1369</v>
      </c>
      <c r="N27">
        <v>1013</v>
      </c>
      <c r="O27" t="s">
        <v>257</v>
      </c>
      <c r="P27" t="s">
        <v>257</v>
      </c>
      <c r="Q27">
        <v>1</v>
      </c>
      <c r="W27">
        <v>0</v>
      </c>
      <c r="X27">
        <v>1951387513</v>
      </c>
      <c r="Y27">
        <v>17.51</v>
      </c>
      <c r="AA27">
        <v>0</v>
      </c>
      <c r="AB27">
        <v>0</v>
      </c>
      <c r="AC27">
        <v>0</v>
      </c>
      <c r="AD27">
        <v>9.4</v>
      </c>
      <c r="AE27">
        <v>0</v>
      </c>
      <c r="AF27">
        <v>0</v>
      </c>
      <c r="AG27">
        <v>0</v>
      </c>
      <c r="AH27">
        <v>9.4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17.51</v>
      </c>
      <c r="AV27">
        <v>1</v>
      </c>
      <c r="AW27">
        <v>2</v>
      </c>
      <c r="AX27">
        <v>37316168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Y27*Source!I34</f>
        <v>637.563614</v>
      </c>
      <c r="CY27">
        <f>AD27</f>
        <v>9.4</v>
      </c>
      <c r="CZ27">
        <f>AH27</f>
        <v>9.4</v>
      </c>
      <c r="DA27">
        <f>AL27</f>
        <v>1</v>
      </c>
      <c r="DB27">
        <v>0</v>
      </c>
    </row>
    <row r="28" spans="1:106" ht="12.75">
      <c r="A28">
        <f>ROW(Source!A34)</f>
        <v>34</v>
      </c>
      <c r="B28">
        <v>37315861</v>
      </c>
      <c r="C28">
        <v>37316157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35</v>
      </c>
      <c r="K28" t="s">
        <v>264</v>
      </c>
      <c r="L28">
        <v>608254</v>
      </c>
      <c r="N28">
        <v>1013</v>
      </c>
      <c r="O28" t="s">
        <v>265</v>
      </c>
      <c r="P28" t="s">
        <v>265</v>
      </c>
      <c r="Q28">
        <v>1</v>
      </c>
      <c r="W28">
        <v>0</v>
      </c>
      <c r="X28">
        <v>-185737400</v>
      </c>
      <c r="Y28">
        <v>0.18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0.18</v>
      </c>
      <c r="AV28">
        <v>2</v>
      </c>
      <c r="AW28">
        <v>2</v>
      </c>
      <c r="AX28">
        <v>37316169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Y28*Source!I34</f>
        <v>6.5540519999999995</v>
      </c>
      <c r="CY28">
        <f>AD28</f>
        <v>0</v>
      </c>
      <c r="CZ28">
        <f>AH28</f>
        <v>0</v>
      </c>
      <c r="DA28">
        <f>AL28</f>
        <v>1</v>
      </c>
      <c r="DB28">
        <v>0</v>
      </c>
    </row>
    <row r="29" spans="1:106" ht="12.75">
      <c r="A29">
        <f>ROW(Source!A34)</f>
        <v>34</v>
      </c>
      <c r="B29">
        <v>37315861</v>
      </c>
      <c r="C29">
        <v>37316157</v>
      </c>
      <c r="D29">
        <v>26836624</v>
      </c>
      <c r="E29">
        <v>1</v>
      </c>
      <c r="F29">
        <v>1</v>
      </c>
      <c r="G29">
        <v>1</v>
      </c>
      <c r="H29">
        <v>2</v>
      </c>
      <c r="I29" t="s">
        <v>266</v>
      </c>
      <c r="J29" t="s">
        <v>267</v>
      </c>
      <c r="K29" t="s">
        <v>268</v>
      </c>
      <c r="L29">
        <v>1368</v>
      </c>
      <c r="N29">
        <v>1011</v>
      </c>
      <c r="O29" t="s">
        <v>261</v>
      </c>
      <c r="P29" t="s">
        <v>261</v>
      </c>
      <c r="Q29">
        <v>1</v>
      </c>
      <c r="W29">
        <v>0</v>
      </c>
      <c r="X29">
        <v>-1319545563</v>
      </c>
      <c r="Y29">
        <v>0.11</v>
      </c>
      <c r="AA29">
        <v>0</v>
      </c>
      <c r="AB29">
        <v>561.6</v>
      </c>
      <c r="AC29">
        <v>335.88</v>
      </c>
      <c r="AD29">
        <v>0</v>
      </c>
      <c r="AE29">
        <v>0</v>
      </c>
      <c r="AF29">
        <v>86.4</v>
      </c>
      <c r="AG29">
        <v>13.5</v>
      </c>
      <c r="AH29">
        <v>0</v>
      </c>
      <c r="AI29">
        <v>1</v>
      </c>
      <c r="AJ29">
        <v>6.5</v>
      </c>
      <c r="AK29">
        <v>24.88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0.11</v>
      </c>
      <c r="AV29">
        <v>0</v>
      </c>
      <c r="AW29">
        <v>2</v>
      </c>
      <c r="AX29">
        <v>37316170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Y29*Source!I34</f>
        <v>4.005254</v>
      </c>
      <c r="CY29">
        <f>AB29</f>
        <v>561.6</v>
      </c>
      <c r="CZ29">
        <f>AF29</f>
        <v>86.4</v>
      </c>
      <c r="DA29">
        <f>AJ29</f>
        <v>6.5</v>
      </c>
      <c r="DB29">
        <v>0</v>
      </c>
    </row>
    <row r="30" spans="1:106" ht="12.75">
      <c r="A30">
        <f>ROW(Source!A34)</f>
        <v>34</v>
      </c>
      <c r="B30">
        <v>37315861</v>
      </c>
      <c r="C30">
        <v>37316157</v>
      </c>
      <c r="D30">
        <v>26836708</v>
      </c>
      <c r="E30">
        <v>1</v>
      </c>
      <c r="F30">
        <v>1</v>
      </c>
      <c r="G30">
        <v>1</v>
      </c>
      <c r="H30">
        <v>2</v>
      </c>
      <c r="I30" t="s">
        <v>296</v>
      </c>
      <c r="J30" t="s">
        <v>297</v>
      </c>
      <c r="K30" t="s">
        <v>298</v>
      </c>
      <c r="L30">
        <v>1368</v>
      </c>
      <c r="N30">
        <v>1011</v>
      </c>
      <c r="O30" t="s">
        <v>261</v>
      </c>
      <c r="P30" t="s">
        <v>261</v>
      </c>
      <c r="Q30">
        <v>1</v>
      </c>
      <c r="W30">
        <v>0</v>
      </c>
      <c r="X30">
        <v>390837727</v>
      </c>
      <c r="Y30">
        <v>0.07</v>
      </c>
      <c r="AA30">
        <v>0</v>
      </c>
      <c r="AB30">
        <v>780.57</v>
      </c>
      <c r="AC30">
        <v>335.88</v>
      </c>
      <c r="AD30">
        <v>0</v>
      </c>
      <c r="AE30">
        <v>0</v>
      </c>
      <c r="AF30">
        <v>111.99</v>
      </c>
      <c r="AG30">
        <v>13.5</v>
      </c>
      <c r="AH30">
        <v>0</v>
      </c>
      <c r="AI30">
        <v>1</v>
      </c>
      <c r="AJ30">
        <v>6.97</v>
      </c>
      <c r="AK30">
        <v>24.88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0.07</v>
      </c>
      <c r="AV30">
        <v>0</v>
      </c>
      <c r="AW30">
        <v>2</v>
      </c>
      <c r="AX30">
        <v>37316171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Y30*Source!I34</f>
        <v>2.548798</v>
      </c>
      <c r="CY30">
        <f>AB30</f>
        <v>780.57</v>
      </c>
      <c r="CZ30">
        <f>AF30</f>
        <v>111.99</v>
      </c>
      <c r="DA30">
        <f>AJ30</f>
        <v>6.97</v>
      </c>
      <c r="DB30">
        <v>0</v>
      </c>
    </row>
    <row r="31" spans="1:106" ht="12.75">
      <c r="A31">
        <f>ROW(Source!A34)</f>
        <v>34</v>
      </c>
      <c r="B31">
        <v>37315861</v>
      </c>
      <c r="C31">
        <v>37316157</v>
      </c>
      <c r="D31">
        <v>26837338</v>
      </c>
      <c r="E31">
        <v>1</v>
      </c>
      <c r="F31">
        <v>1</v>
      </c>
      <c r="G31">
        <v>1</v>
      </c>
      <c r="H31">
        <v>2</v>
      </c>
      <c r="I31" t="s">
        <v>299</v>
      </c>
      <c r="J31" t="s">
        <v>300</v>
      </c>
      <c r="K31" t="s">
        <v>301</v>
      </c>
      <c r="L31">
        <v>1368</v>
      </c>
      <c r="N31">
        <v>1011</v>
      </c>
      <c r="O31" t="s">
        <v>261</v>
      </c>
      <c r="P31" t="s">
        <v>261</v>
      </c>
      <c r="Q31">
        <v>1</v>
      </c>
      <c r="W31">
        <v>0</v>
      </c>
      <c r="X31">
        <v>602807418</v>
      </c>
      <c r="Y31">
        <v>1.81</v>
      </c>
      <c r="AA31">
        <v>0</v>
      </c>
      <c r="AB31">
        <v>109.5</v>
      </c>
      <c r="AC31">
        <v>0</v>
      </c>
      <c r="AD31">
        <v>0</v>
      </c>
      <c r="AE31">
        <v>0</v>
      </c>
      <c r="AF31">
        <v>30</v>
      </c>
      <c r="AG31">
        <v>0</v>
      </c>
      <c r="AH31">
        <v>0</v>
      </c>
      <c r="AI31">
        <v>1</v>
      </c>
      <c r="AJ31">
        <v>3.65</v>
      </c>
      <c r="AK31">
        <v>24.88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1.81</v>
      </c>
      <c r="AV31">
        <v>0</v>
      </c>
      <c r="AW31">
        <v>2</v>
      </c>
      <c r="AX31">
        <v>37316172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65.904634</v>
      </c>
      <c r="CY31">
        <f>AB31</f>
        <v>109.5</v>
      </c>
      <c r="CZ31">
        <f>AF31</f>
        <v>30</v>
      </c>
      <c r="DA31">
        <f>AJ31</f>
        <v>3.65</v>
      </c>
      <c r="DB31">
        <v>0</v>
      </c>
    </row>
    <row r="32" spans="1:106" ht="12.75">
      <c r="A32">
        <f>ROW(Source!A34)</f>
        <v>34</v>
      </c>
      <c r="B32">
        <v>37315861</v>
      </c>
      <c r="C32">
        <v>37316157</v>
      </c>
      <c r="D32">
        <v>26838694</v>
      </c>
      <c r="E32">
        <v>1</v>
      </c>
      <c r="F32">
        <v>1</v>
      </c>
      <c r="G32">
        <v>1</v>
      </c>
      <c r="H32">
        <v>2</v>
      </c>
      <c r="I32" t="s">
        <v>288</v>
      </c>
      <c r="J32" t="s">
        <v>289</v>
      </c>
      <c r="K32" t="s">
        <v>290</v>
      </c>
      <c r="L32">
        <v>1368</v>
      </c>
      <c r="N32">
        <v>1011</v>
      </c>
      <c r="O32" t="s">
        <v>261</v>
      </c>
      <c r="P32" t="s">
        <v>261</v>
      </c>
      <c r="Q32">
        <v>1</v>
      </c>
      <c r="W32">
        <v>0</v>
      </c>
      <c r="X32">
        <v>-706219601</v>
      </c>
      <c r="Y32">
        <v>0.1</v>
      </c>
      <c r="AA32">
        <v>0</v>
      </c>
      <c r="AB32">
        <v>657.26</v>
      </c>
      <c r="AC32">
        <v>288.61</v>
      </c>
      <c r="AD32">
        <v>0</v>
      </c>
      <c r="AE32">
        <v>0</v>
      </c>
      <c r="AF32">
        <v>87.17</v>
      </c>
      <c r="AG32">
        <v>11.6</v>
      </c>
      <c r="AH32">
        <v>0</v>
      </c>
      <c r="AI32">
        <v>1</v>
      </c>
      <c r="AJ32">
        <v>7.54</v>
      </c>
      <c r="AK32">
        <v>24.88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0.1</v>
      </c>
      <c r="AV32">
        <v>0</v>
      </c>
      <c r="AW32">
        <v>2</v>
      </c>
      <c r="AX32">
        <v>37316173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3.64114</v>
      </c>
      <c r="CY32">
        <f>AB32</f>
        <v>657.26</v>
      </c>
      <c r="CZ32">
        <f>AF32</f>
        <v>87.17</v>
      </c>
      <c r="DA32">
        <f>AJ32</f>
        <v>7.54</v>
      </c>
      <c r="DB32">
        <v>0</v>
      </c>
    </row>
    <row r="33" spans="1:106" ht="12.75">
      <c r="A33">
        <f>ROW(Source!A34)</f>
        <v>34</v>
      </c>
      <c r="B33">
        <v>37315861</v>
      </c>
      <c r="C33">
        <v>37316157</v>
      </c>
      <c r="D33">
        <v>26857956</v>
      </c>
      <c r="E33">
        <v>1</v>
      </c>
      <c r="F33">
        <v>1</v>
      </c>
      <c r="G33">
        <v>1</v>
      </c>
      <c r="H33">
        <v>3</v>
      </c>
      <c r="I33" t="s">
        <v>302</v>
      </c>
      <c r="J33" t="s">
        <v>303</v>
      </c>
      <c r="K33" t="s">
        <v>304</v>
      </c>
      <c r="L33">
        <v>1348</v>
      </c>
      <c r="N33">
        <v>1009</v>
      </c>
      <c r="O33" t="s">
        <v>67</v>
      </c>
      <c r="P33" t="s">
        <v>67</v>
      </c>
      <c r="Q33">
        <v>1000</v>
      </c>
      <c r="W33">
        <v>0</v>
      </c>
      <c r="X33">
        <v>-1611856262</v>
      </c>
      <c r="Y33">
        <v>0.025</v>
      </c>
      <c r="AA33">
        <v>21465.9</v>
      </c>
      <c r="AB33">
        <v>0</v>
      </c>
      <c r="AC33">
        <v>0</v>
      </c>
      <c r="AD33">
        <v>0</v>
      </c>
      <c r="AE33">
        <v>1530</v>
      </c>
      <c r="AF33">
        <v>0</v>
      </c>
      <c r="AG33">
        <v>0</v>
      </c>
      <c r="AH33">
        <v>0</v>
      </c>
      <c r="AI33">
        <v>14.03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0.025</v>
      </c>
      <c r="AV33">
        <v>0</v>
      </c>
      <c r="AW33">
        <v>2</v>
      </c>
      <c r="AX33">
        <v>37316174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0.910285</v>
      </c>
      <c r="CY33">
        <f>AA33</f>
        <v>21465.9</v>
      </c>
      <c r="CZ33">
        <f>AE33</f>
        <v>1530</v>
      </c>
      <c r="DA33">
        <f>AI33</f>
        <v>14.03</v>
      </c>
      <c r="DB33">
        <v>0</v>
      </c>
    </row>
    <row r="34" spans="1:106" ht="12.75">
      <c r="A34">
        <f>ROW(Source!A34)</f>
        <v>34</v>
      </c>
      <c r="B34">
        <v>37315861</v>
      </c>
      <c r="C34">
        <v>37316157</v>
      </c>
      <c r="D34">
        <v>26857168</v>
      </c>
      <c r="E34">
        <v>1</v>
      </c>
      <c r="F34">
        <v>1</v>
      </c>
      <c r="G34">
        <v>1</v>
      </c>
      <c r="H34">
        <v>3</v>
      </c>
      <c r="I34" t="s">
        <v>305</v>
      </c>
      <c r="J34" t="s">
        <v>306</v>
      </c>
      <c r="K34" t="s">
        <v>307</v>
      </c>
      <c r="L34">
        <v>1348</v>
      </c>
      <c r="N34">
        <v>1009</v>
      </c>
      <c r="O34" t="s">
        <v>67</v>
      </c>
      <c r="P34" t="s">
        <v>67</v>
      </c>
      <c r="Q34">
        <v>1000</v>
      </c>
      <c r="W34">
        <v>0</v>
      </c>
      <c r="X34">
        <v>643022099</v>
      </c>
      <c r="Y34">
        <v>0.06</v>
      </c>
      <c r="AA34">
        <v>60401.87</v>
      </c>
      <c r="AB34">
        <v>0</v>
      </c>
      <c r="AC34">
        <v>0</v>
      </c>
      <c r="AD34">
        <v>0</v>
      </c>
      <c r="AE34">
        <v>2606.9</v>
      </c>
      <c r="AF34">
        <v>0</v>
      </c>
      <c r="AG34">
        <v>0</v>
      </c>
      <c r="AH34">
        <v>0</v>
      </c>
      <c r="AI34">
        <v>23.17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0.06</v>
      </c>
      <c r="AV34">
        <v>0</v>
      </c>
      <c r="AW34">
        <v>2</v>
      </c>
      <c r="AX34">
        <v>37316175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2.184684</v>
      </c>
      <c r="CY34">
        <f>AA34</f>
        <v>60401.87</v>
      </c>
      <c r="CZ34">
        <f>AE34</f>
        <v>2606.9</v>
      </c>
      <c r="DA34">
        <f>AI34</f>
        <v>23.17</v>
      </c>
      <c r="DB34">
        <v>0</v>
      </c>
    </row>
    <row r="35" spans="1:106" ht="12.75">
      <c r="A35">
        <f>ROW(Source!A34)</f>
        <v>34</v>
      </c>
      <c r="B35">
        <v>37315861</v>
      </c>
      <c r="C35">
        <v>37316157</v>
      </c>
      <c r="D35">
        <v>26857969</v>
      </c>
      <c r="E35">
        <v>1</v>
      </c>
      <c r="F35">
        <v>1</v>
      </c>
      <c r="G35">
        <v>1</v>
      </c>
      <c r="H35">
        <v>3</v>
      </c>
      <c r="I35" t="s">
        <v>308</v>
      </c>
      <c r="J35" t="s">
        <v>309</v>
      </c>
      <c r="K35" t="s">
        <v>310</v>
      </c>
      <c r="L35">
        <v>1348</v>
      </c>
      <c r="N35">
        <v>1009</v>
      </c>
      <c r="O35" t="s">
        <v>67</v>
      </c>
      <c r="P35" t="s">
        <v>67</v>
      </c>
      <c r="Q35">
        <v>1000</v>
      </c>
      <c r="W35">
        <v>0</v>
      </c>
      <c r="X35">
        <v>780956544</v>
      </c>
      <c r="Y35">
        <v>0.196</v>
      </c>
      <c r="AA35">
        <v>27764.1</v>
      </c>
      <c r="AB35">
        <v>0</v>
      </c>
      <c r="AC35">
        <v>0</v>
      </c>
      <c r="AD35">
        <v>0</v>
      </c>
      <c r="AE35">
        <v>3390</v>
      </c>
      <c r="AF35">
        <v>0</v>
      </c>
      <c r="AG35">
        <v>0</v>
      </c>
      <c r="AH35">
        <v>0</v>
      </c>
      <c r="AI35">
        <v>8.19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0.196</v>
      </c>
      <c r="AV35">
        <v>0</v>
      </c>
      <c r="AW35">
        <v>2</v>
      </c>
      <c r="AX35">
        <v>37316176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7.1366344</v>
      </c>
      <c r="CY35">
        <f>AA35</f>
        <v>27764.1</v>
      </c>
      <c r="CZ35">
        <f>AE35</f>
        <v>3390</v>
      </c>
      <c r="DA35">
        <f>AI35</f>
        <v>8.19</v>
      </c>
      <c r="DB35">
        <v>0</v>
      </c>
    </row>
    <row r="36" spans="1:106" ht="12.75">
      <c r="A36">
        <f>ROW(Source!A34)</f>
        <v>34</v>
      </c>
      <c r="B36">
        <v>37315861</v>
      </c>
      <c r="C36">
        <v>37316157</v>
      </c>
      <c r="D36">
        <v>26858857</v>
      </c>
      <c r="E36">
        <v>1</v>
      </c>
      <c r="F36">
        <v>1</v>
      </c>
      <c r="G36">
        <v>1</v>
      </c>
      <c r="H36">
        <v>3</v>
      </c>
      <c r="I36" t="s">
        <v>275</v>
      </c>
      <c r="J36" t="s">
        <v>276</v>
      </c>
      <c r="K36" t="s">
        <v>277</v>
      </c>
      <c r="L36">
        <v>1327</v>
      </c>
      <c r="N36">
        <v>1005</v>
      </c>
      <c r="O36" t="s">
        <v>278</v>
      </c>
      <c r="P36" t="s">
        <v>278</v>
      </c>
      <c r="Q36">
        <v>1</v>
      </c>
      <c r="W36">
        <v>0</v>
      </c>
      <c r="X36">
        <v>1317660531</v>
      </c>
      <c r="Y36">
        <v>110</v>
      </c>
      <c r="AA36">
        <v>16.49</v>
      </c>
      <c r="AB36">
        <v>0</v>
      </c>
      <c r="AC36">
        <v>0</v>
      </c>
      <c r="AD36">
        <v>0</v>
      </c>
      <c r="AE36">
        <v>6.2</v>
      </c>
      <c r="AF36">
        <v>0</v>
      </c>
      <c r="AG36">
        <v>0</v>
      </c>
      <c r="AH36">
        <v>0</v>
      </c>
      <c r="AI36">
        <v>2.66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110</v>
      </c>
      <c r="AV36">
        <v>0</v>
      </c>
      <c r="AW36">
        <v>2</v>
      </c>
      <c r="AX36">
        <v>37316177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4005.254</v>
      </c>
      <c r="CY36">
        <f>AA36</f>
        <v>16.49</v>
      </c>
      <c r="CZ36">
        <f>AE36</f>
        <v>6.2</v>
      </c>
      <c r="DA36">
        <f>AI36</f>
        <v>2.66</v>
      </c>
      <c r="DB36">
        <v>0</v>
      </c>
    </row>
    <row r="37" spans="1:106" ht="12.75">
      <c r="A37">
        <f>ROW(Source!A35)</f>
        <v>35</v>
      </c>
      <c r="B37">
        <v>37315863</v>
      </c>
      <c r="C37">
        <v>37316157</v>
      </c>
      <c r="D37">
        <v>9415385</v>
      </c>
      <c r="E37">
        <v>1</v>
      </c>
      <c r="F37">
        <v>1</v>
      </c>
      <c r="G37">
        <v>1</v>
      </c>
      <c r="H37">
        <v>1</v>
      </c>
      <c r="I37" t="s">
        <v>294</v>
      </c>
      <c r="K37" t="s">
        <v>295</v>
      </c>
      <c r="L37">
        <v>1369</v>
      </c>
      <c r="N37">
        <v>1013</v>
      </c>
      <c r="O37" t="s">
        <v>257</v>
      </c>
      <c r="P37" t="s">
        <v>257</v>
      </c>
      <c r="Q37">
        <v>1</v>
      </c>
      <c r="W37">
        <v>0</v>
      </c>
      <c r="X37">
        <v>1951387513</v>
      </c>
      <c r="Y37">
        <v>17.51</v>
      </c>
      <c r="AA37">
        <v>0</v>
      </c>
      <c r="AB37">
        <v>0</v>
      </c>
      <c r="AC37">
        <v>0</v>
      </c>
      <c r="AD37">
        <v>9.4</v>
      </c>
      <c r="AE37">
        <v>0</v>
      </c>
      <c r="AF37">
        <v>0</v>
      </c>
      <c r="AG37">
        <v>0</v>
      </c>
      <c r="AH37">
        <v>9.4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17.51</v>
      </c>
      <c r="AV37">
        <v>1</v>
      </c>
      <c r="AW37">
        <v>2</v>
      </c>
      <c r="AX37">
        <v>37316168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637.563614</v>
      </c>
      <c r="CY37">
        <f>AD37</f>
        <v>9.4</v>
      </c>
      <c r="CZ37">
        <f>AH37</f>
        <v>9.4</v>
      </c>
      <c r="DA37">
        <f>AL37</f>
        <v>1</v>
      </c>
      <c r="DB37">
        <v>0</v>
      </c>
    </row>
    <row r="38" spans="1:106" ht="12.75">
      <c r="A38">
        <f>ROW(Source!A35)</f>
        <v>35</v>
      </c>
      <c r="B38">
        <v>37315863</v>
      </c>
      <c r="C38">
        <v>37316157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35</v>
      </c>
      <c r="K38" t="s">
        <v>264</v>
      </c>
      <c r="L38">
        <v>608254</v>
      </c>
      <c r="N38">
        <v>1013</v>
      </c>
      <c r="O38" t="s">
        <v>265</v>
      </c>
      <c r="P38" t="s">
        <v>265</v>
      </c>
      <c r="Q38">
        <v>1</v>
      </c>
      <c r="W38">
        <v>0</v>
      </c>
      <c r="X38">
        <v>-185737400</v>
      </c>
      <c r="Y38">
        <v>0.18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0.18</v>
      </c>
      <c r="AV38">
        <v>2</v>
      </c>
      <c r="AW38">
        <v>2</v>
      </c>
      <c r="AX38">
        <v>37316169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6.5540519999999995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ht="12.75">
      <c r="A39">
        <f>ROW(Source!A35)</f>
        <v>35</v>
      </c>
      <c r="B39">
        <v>37315863</v>
      </c>
      <c r="C39">
        <v>37316157</v>
      </c>
      <c r="D39">
        <v>26836624</v>
      </c>
      <c r="E39">
        <v>1</v>
      </c>
      <c r="F39">
        <v>1</v>
      </c>
      <c r="G39">
        <v>1</v>
      </c>
      <c r="H39">
        <v>2</v>
      </c>
      <c r="I39" t="s">
        <v>266</v>
      </c>
      <c r="J39" t="s">
        <v>267</v>
      </c>
      <c r="K39" t="s">
        <v>268</v>
      </c>
      <c r="L39">
        <v>1368</v>
      </c>
      <c r="N39">
        <v>1011</v>
      </c>
      <c r="O39" t="s">
        <v>261</v>
      </c>
      <c r="P39" t="s">
        <v>261</v>
      </c>
      <c r="Q39">
        <v>1</v>
      </c>
      <c r="W39">
        <v>0</v>
      </c>
      <c r="X39">
        <v>-1319545563</v>
      </c>
      <c r="Y39">
        <v>0.11</v>
      </c>
      <c r="AA39">
        <v>0</v>
      </c>
      <c r="AB39">
        <v>557.28</v>
      </c>
      <c r="AC39">
        <v>331.83</v>
      </c>
      <c r="AD39">
        <v>0</v>
      </c>
      <c r="AE39">
        <v>0</v>
      </c>
      <c r="AF39">
        <v>86.4</v>
      </c>
      <c r="AG39">
        <v>13.5</v>
      </c>
      <c r="AH39">
        <v>0</v>
      </c>
      <c r="AI39">
        <v>1</v>
      </c>
      <c r="AJ39">
        <v>6.45</v>
      </c>
      <c r="AK39">
        <v>24.58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0.11</v>
      </c>
      <c r="AV39">
        <v>0</v>
      </c>
      <c r="AW39">
        <v>2</v>
      </c>
      <c r="AX39">
        <v>37316170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4.005254</v>
      </c>
      <c r="CY39">
        <f>AB39</f>
        <v>557.28</v>
      </c>
      <c r="CZ39">
        <f>AF39</f>
        <v>86.4</v>
      </c>
      <c r="DA39">
        <f>AJ39</f>
        <v>6.45</v>
      </c>
      <c r="DB39">
        <v>0</v>
      </c>
    </row>
    <row r="40" spans="1:106" ht="12.75">
      <c r="A40">
        <f>ROW(Source!A35)</f>
        <v>35</v>
      </c>
      <c r="B40">
        <v>37315863</v>
      </c>
      <c r="C40">
        <v>37316157</v>
      </c>
      <c r="D40">
        <v>26836708</v>
      </c>
      <c r="E40">
        <v>1</v>
      </c>
      <c r="F40">
        <v>1</v>
      </c>
      <c r="G40">
        <v>1</v>
      </c>
      <c r="H40">
        <v>2</v>
      </c>
      <c r="I40" t="s">
        <v>296</v>
      </c>
      <c r="J40" t="s">
        <v>297</v>
      </c>
      <c r="K40" t="s">
        <v>298</v>
      </c>
      <c r="L40">
        <v>1368</v>
      </c>
      <c r="N40">
        <v>1011</v>
      </c>
      <c r="O40" t="s">
        <v>261</v>
      </c>
      <c r="P40" t="s">
        <v>261</v>
      </c>
      <c r="Q40">
        <v>1</v>
      </c>
      <c r="W40">
        <v>0</v>
      </c>
      <c r="X40">
        <v>390837727</v>
      </c>
      <c r="Y40">
        <v>0.07</v>
      </c>
      <c r="AA40">
        <v>0</v>
      </c>
      <c r="AB40">
        <v>800.73</v>
      </c>
      <c r="AC40">
        <v>331.83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7.15</v>
      </c>
      <c r="AK40">
        <v>24.58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0.07</v>
      </c>
      <c r="AV40">
        <v>0</v>
      </c>
      <c r="AW40">
        <v>2</v>
      </c>
      <c r="AX40">
        <v>37316171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2.548798</v>
      </c>
      <c r="CY40">
        <f>AB40</f>
        <v>800.73</v>
      </c>
      <c r="CZ40">
        <f>AF40</f>
        <v>111.99</v>
      </c>
      <c r="DA40">
        <f>AJ40</f>
        <v>7.15</v>
      </c>
      <c r="DB40">
        <v>0</v>
      </c>
    </row>
    <row r="41" spans="1:106" ht="12.75">
      <c r="A41">
        <f>ROW(Source!A35)</f>
        <v>35</v>
      </c>
      <c r="B41">
        <v>37315863</v>
      </c>
      <c r="C41">
        <v>37316157</v>
      </c>
      <c r="D41">
        <v>26837338</v>
      </c>
      <c r="E41">
        <v>1</v>
      </c>
      <c r="F41">
        <v>1</v>
      </c>
      <c r="G41">
        <v>1</v>
      </c>
      <c r="H41">
        <v>2</v>
      </c>
      <c r="I41" t="s">
        <v>299</v>
      </c>
      <c r="J41" t="s">
        <v>300</v>
      </c>
      <c r="K41" t="s">
        <v>301</v>
      </c>
      <c r="L41">
        <v>1368</v>
      </c>
      <c r="N41">
        <v>1011</v>
      </c>
      <c r="O41" t="s">
        <v>261</v>
      </c>
      <c r="P41" t="s">
        <v>261</v>
      </c>
      <c r="Q41">
        <v>1</v>
      </c>
      <c r="W41">
        <v>0</v>
      </c>
      <c r="X41">
        <v>602807418</v>
      </c>
      <c r="Y41">
        <v>1.81</v>
      </c>
      <c r="AA41">
        <v>0</v>
      </c>
      <c r="AB41">
        <v>109.5</v>
      </c>
      <c r="AC41">
        <v>0</v>
      </c>
      <c r="AD41">
        <v>0</v>
      </c>
      <c r="AE41">
        <v>0</v>
      </c>
      <c r="AF41">
        <v>30</v>
      </c>
      <c r="AG41">
        <v>0</v>
      </c>
      <c r="AH41">
        <v>0</v>
      </c>
      <c r="AI41">
        <v>1</v>
      </c>
      <c r="AJ41">
        <v>3.65</v>
      </c>
      <c r="AK41">
        <v>24.58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1.81</v>
      </c>
      <c r="AV41">
        <v>0</v>
      </c>
      <c r="AW41">
        <v>2</v>
      </c>
      <c r="AX41">
        <v>37316172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65.904634</v>
      </c>
      <c r="CY41">
        <f>AB41</f>
        <v>109.5</v>
      </c>
      <c r="CZ41">
        <f>AF41</f>
        <v>30</v>
      </c>
      <c r="DA41">
        <f>AJ41</f>
        <v>3.65</v>
      </c>
      <c r="DB41">
        <v>0</v>
      </c>
    </row>
    <row r="42" spans="1:106" ht="12.75">
      <c r="A42">
        <f>ROW(Source!A35)</f>
        <v>35</v>
      </c>
      <c r="B42">
        <v>37315863</v>
      </c>
      <c r="C42">
        <v>37316157</v>
      </c>
      <c r="D42">
        <v>26838694</v>
      </c>
      <c r="E42">
        <v>1</v>
      </c>
      <c r="F42">
        <v>1</v>
      </c>
      <c r="G42">
        <v>1</v>
      </c>
      <c r="H42">
        <v>2</v>
      </c>
      <c r="I42" t="s">
        <v>288</v>
      </c>
      <c r="J42" t="s">
        <v>289</v>
      </c>
      <c r="K42" t="s">
        <v>290</v>
      </c>
      <c r="L42">
        <v>1368</v>
      </c>
      <c r="N42">
        <v>1011</v>
      </c>
      <c r="O42" t="s">
        <v>261</v>
      </c>
      <c r="P42" t="s">
        <v>261</v>
      </c>
      <c r="Q42">
        <v>1</v>
      </c>
      <c r="W42">
        <v>0</v>
      </c>
      <c r="X42">
        <v>-706219601</v>
      </c>
      <c r="Y42">
        <v>0.1</v>
      </c>
      <c r="AA42">
        <v>0</v>
      </c>
      <c r="AB42">
        <v>655.52</v>
      </c>
      <c r="AC42">
        <v>285.13</v>
      </c>
      <c r="AD42">
        <v>0</v>
      </c>
      <c r="AE42">
        <v>0</v>
      </c>
      <c r="AF42">
        <v>87.17</v>
      </c>
      <c r="AG42">
        <v>11.6</v>
      </c>
      <c r="AH42">
        <v>0</v>
      </c>
      <c r="AI42">
        <v>1</v>
      </c>
      <c r="AJ42">
        <v>7.52</v>
      </c>
      <c r="AK42">
        <v>24.58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0.1</v>
      </c>
      <c r="AV42">
        <v>0</v>
      </c>
      <c r="AW42">
        <v>2</v>
      </c>
      <c r="AX42">
        <v>37316173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3.64114</v>
      </c>
      <c r="CY42">
        <f>AB42</f>
        <v>655.52</v>
      </c>
      <c r="CZ42">
        <f>AF42</f>
        <v>87.17</v>
      </c>
      <c r="DA42">
        <f>AJ42</f>
        <v>7.52</v>
      </c>
      <c r="DB42">
        <v>0</v>
      </c>
    </row>
    <row r="43" spans="1:106" ht="12.75">
      <c r="A43">
        <f>ROW(Source!A35)</f>
        <v>35</v>
      </c>
      <c r="B43">
        <v>37315863</v>
      </c>
      <c r="C43">
        <v>37316157</v>
      </c>
      <c r="D43">
        <v>26857956</v>
      </c>
      <c r="E43">
        <v>1</v>
      </c>
      <c r="F43">
        <v>1</v>
      </c>
      <c r="G43">
        <v>1</v>
      </c>
      <c r="H43">
        <v>3</v>
      </c>
      <c r="I43" t="s">
        <v>302</v>
      </c>
      <c r="J43" t="s">
        <v>303</v>
      </c>
      <c r="K43" t="s">
        <v>304</v>
      </c>
      <c r="L43">
        <v>1348</v>
      </c>
      <c r="N43">
        <v>1009</v>
      </c>
      <c r="O43" t="s">
        <v>67</v>
      </c>
      <c r="P43" t="s">
        <v>67</v>
      </c>
      <c r="Q43">
        <v>1000</v>
      </c>
      <c r="W43">
        <v>0</v>
      </c>
      <c r="X43">
        <v>-1611856262</v>
      </c>
      <c r="Y43">
        <v>0.025</v>
      </c>
      <c r="AA43">
        <v>20762.1</v>
      </c>
      <c r="AB43">
        <v>0</v>
      </c>
      <c r="AC43">
        <v>0</v>
      </c>
      <c r="AD43">
        <v>0</v>
      </c>
      <c r="AE43">
        <v>1530</v>
      </c>
      <c r="AF43">
        <v>0</v>
      </c>
      <c r="AG43">
        <v>0</v>
      </c>
      <c r="AH43">
        <v>0</v>
      </c>
      <c r="AI43">
        <v>13.57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0.025</v>
      </c>
      <c r="AV43">
        <v>0</v>
      </c>
      <c r="AW43">
        <v>2</v>
      </c>
      <c r="AX43">
        <v>37316174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0.910285</v>
      </c>
      <c r="CY43">
        <f>AA43</f>
        <v>20762.1</v>
      </c>
      <c r="CZ43">
        <f>AE43</f>
        <v>1530</v>
      </c>
      <c r="DA43">
        <f>AI43</f>
        <v>13.57</v>
      </c>
      <c r="DB43">
        <v>0</v>
      </c>
    </row>
    <row r="44" spans="1:106" ht="12.75">
      <c r="A44">
        <f>ROW(Source!A35)</f>
        <v>35</v>
      </c>
      <c r="B44">
        <v>37315863</v>
      </c>
      <c r="C44">
        <v>37316157</v>
      </c>
      <c r="D44">
        <v>26857168</v>
      </c>
      <c r="E44">
        <v>1</v>
      </c>
      <c r="F44">
        <v>1</v>
      </c>
      <c r="G44">
        <v>1</v>
      </c>
      <c r="H44">
        <v>3</v>
      </c>
      <c r="I44" t="s">
        <v>305</v>
      </c>
      <c r="J44" t="s">
        <v>306</v>
      </c>
      <c r="K44" t="s">
        <v>307</v>
      </c>
      <c r="L44">
        <v>1348</v>
      </c>
      <c r="N44">
        <v>1009</v>
      </c>
      <c r="O44" t="s">
        <v>67</v>
      </c>
      <c r="P44" t="s">
        <v>67</v>
      </c>
      <c r="Q44">
        <v>1000</v>
      </c>
      <c r="W44">
        <v>0</v>
      </c>
      <c r="X44">
        <v>643022099</v>
      </c>
      <c r="Y44">
        <v>0.06</v>
      </c>
      <c r="AA44">
        <v>60401.87</v>
      </c>
      <c r="AB44">
        <v>0</v>
      </c>
      <c r="AC44">
        <v>0</v>
      </c>
      <c r="AD44">
        <v>0</v>
      </c>
      <c r="AE44">
        <v>2606.9</v>
      </c>
      <c r="AF44">
        <v>0</v>
      </c>
      <c r="AG44">
        <v>0</v>
      </c>
      <c r="AH44">
        <v>0</v>
      </c>
      <c r="AI44">
        <v>23.17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0.06</v>
      </c>
      <c r="AV44">
        <v>0</v>
      </c>
      <c r="AW44">
        <v>2</v>
      </c>
      <c r="AX44">
        <v>37316175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2.184684</v>
      </c>
      <c r="CY44">
        <f>AA44</f>
        <v>60401.87</v>
      </c>
      <c r="CZ44">
        <f>AE44</f>
        <v>2606.9</v>
      </c>
      <c r="DA44">
        <f>AI44</f>
        <v>23.17</v>
      </c>
      <c r="DB44">
        <v>0</v>
      </c>
    </row>
    <row r="45" spans="1:106" ht="12.75">
      <c r="A45">
        <f>ROW(Source!A35)</f>
        <v>35</v>
      </c>
      <c r="B45">
        <v>37315863</v>
      </c>
      <c r="C45">
        <v>37316157</v>
      </c>
      <c r="D45">
        <v>26857969</v>
      </c>
      <c r="E45">
        <v>1</v>
      </c>
      <c r="F45">
        <v>1</v>
      </c>
      <c r="G45">
        <v>1</v>
      </c>
      <c r="H45">
        <v>3</v>
      </c>
      <c r="I45" t="s">
        <v>308</v>
      </c>
      <c r="J45" t="s">
        <v>309</v>
      </c>
      <c r="K45" t="s">
        <v>310</v>
      </c>
      <c r="L45">
        <v>1348</v>
      </c>
      <c r="N45">
        <v>1009</v>
      </c>
      <c r="O45" t="s">
        <v>67</v>
      </c>
      <c r="P45" t="s">
        <v>67</v>
      </c>
      <c r="Q45">
        <v>1000</v>
      </c>
      <c r="W45">
        <v>0</v>
      </c>
      <c r="X45">
        <v>780956544</v>
      </c>
      <c r="Y45">
        <v>0.196</v>
      </c>
      <c r="AA45">
        <v>26848.8</v>
      </c>
      <c r="AB45">
        <v>0</v>
      </c>
      <c r="AC45">
        <v>0</v>
      </c>
      <c r="AD45">
        <v>0</v>
      </c>
      <c r="AE45">
        <v>3390</v>
      </c>
      <c r="AF45">
        <v>0</v>
      </c>
      <c r="AG45">
        <v>0</v>
      </c>
      <c r="AH45">
        <v>0</v>
      </c>
      <c r="AI45">
        <v>7.92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0.196</v>
      </c>
      <c r="AV45">
        <v>0</v>
      </c>
      <c r="AW45">
        <v>2</v>
      </c>
      <c r="AX45">
        <v>37316176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7.1366344</v>
      </c>
      <c r="CY45">
        <f>AA45</f>
        <v>26848.8</v>
      </c>
      <c r="CZ45">
        <f>AE45</f>
        <v>3390</v>
      </c>
      <c r="DA45">
        <f>AI45</f>
        <v>7.92</v>
      </c>
      <c r="DB45">
        <v>0</v>
      </c>
    </row>
    <row r="46" spans="1:106" ht="12.75">
      <c r="A46">
        <f>ROW(Source!A35)</f>
        <v>35</v>
      </c>
      <c r="B46">
        <v>37315863</v>
      </c>
      <c r="C46">
        <v>37316157</v>
      </c>
      <c r="D46">
        <v>26858857</v>
      </c>
      <c r="E46">
        <v>1</v>
      </c>
      <c r="F46">
        <v>1</v>
      </c>
      <c r="G46">
        <v>1</v>
      </c>
      <c r="H46">
        <v>3</v>
      </c>
      <c r="I46" t="s">
        <v>275</v>
      </c>
      <c r="J46" t="s">
        <v>276</v>
      </c>
      <c r="K46" t="s">
        <v>277</v>
      </c>
      <c r="L46">
        <v>1327</v>
      </c>
      <c r="N46">
        <v>1005</v>
      </c>
      <c r="O46" t="s">
        <v>278</v>
      </c>
      <c r="P46" t="s">
        <v>278</v>
      </c>
      <c r="Q46">
        <v>1</v>
      </c>
      <c r="W46">
        <v>0</v>
      </c>
      <c r="X46">
        <v>1317660531</v>
      </c>
      <c r="Y46">
        <v>110</v>
      </c>
      <c r="AA46">
        <v>15.93</v>
      </c>
      <c r="AB46">
        <v>0</v>
      </c>
      <c r="AC46">
        <v>0</v>
      </c>
      <c r="AD46">
        <v>0</v>
      </c>
      <c r="AE46">
        <v>6.2</v>
      </c>
      <c r="AF46">
        <v>0</v>
      </c>
      <c r="AG46">
        <v>0</v>
      </c>
      <c r="AH46">
        <v>0</v>
      </c>
      <c r="AI46">
        <v>2.57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110</v>
      </c>
      <c r="AV46">
        <v>0</v>
      </c>
      <c r="AW46">
        <v>2</v>
      </c>
      <c r="AX46">
        <v>37316177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4005.254</v>
      </c>
      <c r="CY46">
        <f>AA46</f>
        <v>15.93</v>
      </c>
      <c r="CZ46">
        <f>AE46</f>
        <v>6.2</v>
      </c>
      <c r="DA46">
        <f>AI46</f>
        <v>2.57</v>
      </c>
      <c r="DB46">
        <v>0</v>
      </c>
    </row>
    <row r="47" spans="1:106" ht="12.75">
      <c r="A47">
        <f>ROW(Source!A36)</f>
        <v>36</v>
      </c>
      <c r="B47">
        <v>37315861</v>
      </c>
      <c r="C47">
        <v>37316893</v>
      </c>
      <c r="D47">
        <v>9416287</v>
      </c>
      <c r="E47">
        <v>1</v>
      </c>
      <c r="F47">
        <v>1</v>
      </c>
      <c r="G47">
        <v>1</v>
      </c>
      <c r="H47">
        <v>1</v>
      </c>
      <c r="I47" t="s">
        <v>311</v>
      </c>
      <c r="K47" t="s">
        <v>312</v>
      </c>
      <c r="L47">
        <v>1369</v>
      </c>
      <c r="N47">
        <v>1013</v>
      </c>
      <c r="O47" t="s">
        <v>257</v>
      </c>
      <c r="P47" t="s">
        <v>257</v>
      </c>
      <c r="Q47">
        <v>1</v>
      </c>
      <c r="W47">
        <v>0</v>
      </c>
      <c r="X47">
        <v>911555194</v>
      </c>
      <c r="Y47">
        <v>45.54</v>
      </c>
      <c r="AA47">
        <v>0</v>
      </c>
      <c r="AB47">
        <v>0</v>
      </c>
      <c r="AC47">
        <v>0</v>
      </c>
      <c r="AD47">
        <v>9.51</v>
      </c>
      <c r="AE47">
        <v>0</v>
      </c>
      <c r="AF47">
        <v>0</v>
      </c>
      <c r="AG47">
        <v>0</v>
      </c>
      <c r="AH47">
        <v>9.51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45.54</v>
      </c>
      <c r="AV47">
        <v>1</v>
      </c>
      <c r="AW47">
        <v>2</v>
      </c>
      <c r="AX47">
        <v>37316895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1495.8751499999998</v>
      </c>
      <c r="CY47">
        <f>AD47</f>
        <v>9.51</v>
      </c>
      <c r="CZ47">
        <f>AH47</f>
        <v>9.51</v>
      </c>
      <c r="DA47">
        <f>AL47</f>
        <v>1</v>
      </c>
      <c r="DB47">
        <v>0</v>
      </c>
    </row>
    <row r="48" spans="1:106" ht="12.75">
      <c r="A48">
        <f>ROW(Source!A36)</f>
        <v>36</v>
      </c>
      <c r="B48">
        <v>37315861</v>
      </c>
      <c r="C48">
        <v>37316893</v>
      </c>
      <c r="D48">
        <v>121548</v>
      </c>
      <c r="E48">
        <v>1</v>
      </c>
      <c r="F48">
        <v>1</v>
      </c>
      <c r="G48">
        <v>1</v>
      </c>
      <c r="H48">
        <v>1</v>
      </c>
      <c r="I48" t="s">
        <v>35</v>
      </c>
      <c r="K48" t="s">
        <v>264</v>
      </c>
      <c r="L48">
        <v>608254</v>
      </c>
      <c r="N48">
        <v>1013</v>
      </c>
      <c r="O48" t="s">
        <v>265</v>
      </c>
      <c r="P48" t="s">
        <v>265</v>
      </c>
      <c r="Q48">
        <v>1</v>
      </c>
      <c r="W48">
        <v>0</v>
      </c>
      <c r="X48">
        <v>-185737400</v>
      </c>
      <c r="Y48">
        <v>0.55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0.55</v>
      </c>
      <c r="AV48">
        <v>2</v>
      </c>
      <c r="AW48">
        <v>2</v>
      </c>
      <c r="AX48">
        <v>37316897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18.066125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ht="12.75">
      <c r="A49">
        <f>ROW(Source!A36)</f>
        <v>36</v>
      </c>
      <c r="B49">
        <v>37315861</v>
      </c>
      <c r="C49">
        <v>37316893</v>
      </c>
      <c r="D49">
        <v>26836624</v>
      </c>
      <c r="E49">
        <v>1</v>
      </c>
      <c r="F49">
        <v>1</v>
      </c>
      <c r="G49">
        <v>1</v>
      </c>
      <c r="H49">
        <v>2</v>
      </c>
      <c r="I49" t="s">
        <v>266</v>
      </c>
      <c r="J49" t="s">
        <v>267</v>
      </c>
      <c r="K49" t="s">
        <v>268</v>
      </c>
      <c r="L49">
        <v>1368</v>
      </c>
      <c r="N49">
        <v>1011</v>
      </c>
      <c r="O49" t="s">
        <v>261</v>
      </c>
      <c r="P49" t="s">
        <v>261</v>
      </c>
      <c r="Q49">
        <v>1</v>
      </c>
      <c r="W49">
        <v>0</v>
      </c>
      <c r="X49">
        <v>-1319545563</v>
      </c>
      <c r="Y49">
        <v>0.35</v>
      </c>
      <c r="AA49">
        <v>0</v>
      </c>
      <c r="AB49">
        <v>561.6</v>
      </c>
      <c r="AC49">
        <v>335.88</v>
      </c>
      <c r="AD49">
        <v>0</v>
      </c>
      <c r="AE49">
        <v>0</v>
      </c>
      <c r="AF49">
        <v>86.4</v>
      </c>
      <c r="AG49">
        <v>13.5</v>
      </c>
      <c r="AH49">
        <v>0</v>
      </c>
      <c r="AI49">
        <v>1</v>
      </c>
      <c r="AJ49">
        <v>6.5</v>
      </c>
      <c r="AK49">
        <v>24.88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0.35</v>
      </c>
      <c r="AV49">
        <v>0</v>
      </c>
      <c r="AW49">
        <v>2</v>
      </c>
      <c r="AX49">
        <v>37316899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Y49*Source!I36</f>
        <v>11.496624999999998</v>
      </c>
      <c r="CY49">
        <f>AB49</f>
        <v>561.6</v>
      </c>
      <c r="CZ49">
        <f>AF49</f>
        <v>86.4</v>
      </c>
      <c r="DA49">
        <f>AJ49</f>
        <v>6.5</v>
      </c>
      <c r="DB49">
        <v>0</v>
      </c>
    </row>
    <row r="50" spans="1:106" ht="12.75">
      <c r="A50">
        <f>ROW(Source!A36)</f>
        <v>36</v>
      </c>
      <c r="B50">
        <v>37315861</v>
      </c>
      <c r="C50">
        <v>37316893</v>
      </c>
      <c r="D50">
        <v>26836708</v>
      </c>
      <c r="E50">
        <v>1</v>
      </c>
      <c r="F50">
        <v>1</v>
      </c>
      <c r="G50">
        <v>1</v>
      </c>
      <c r="H50">
        <v>2</v>
      </c>
      <c r="I50" t="s">
        <v>296</v>
      </c>
      <c r="J50" t="s">
        <v>297</v>
      </c>
      <c r="K50" t="s">
        <v>298</v>
      </c>
      <c r="L50">
        <v>1368</v>
      </c>
      <c r="N50">
        <v>1011</v>
      </c>
      <c r="O50" t="s">
        <v>261</v>
      </c>
      <c r="P50" t="s">
        <v>261</v>
      </c>
      <c r="Q50">
        <v>1</v>
      </c>
      <c r="W50">
        <v>0</v>
      </c>
      <c r="X50">
        <v>390837727</v>
      </c>
      <c r="Y50">
        <v>0.2</v>
      </c>
      <c r="AA50">
        <v>0</v>
      </c>
      <c r="AB50">
        <v>780.57</v>
      </c>
      <c r="AC50">
        <v>335.88</v>
      </c>
      <c r="AD50">
        <v>0</v>
      </c>
      <c r="AE50">
        <v>0</v>
      </c>
      <c r="AF50">
        <v>111.99</v>
      </c>
      <c r="AG50">
        <v>13.5</v>
      </c>
      <c r="AH50">
        <v>0</v>
      </c>
      <c r="AI50">
        <v>1</v>
      </c>
      <c r="AJ50">
        <v>6.97</v>
      </c>
      <c r="AK50">
        <v>24.88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0.2</v>
      </c>
      <c r="AV50">
        <v>0</v>
      </c>
      <c r="AW50">
        <v>2</v>
      </c>
      <c r="AX50">
        <v>37316901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Y50*Source!I36</f>
        <v>6.5695</v>
      </c>
      <c r="CY50">
        <f>AB50</f>
        <v>780.57</v>
      </c>
      <c r="CZ50">
        <f>AF50</f>
        <v>111.99</v>
      </c>
      <c r="DA50">
        <f>AJ50</f>
        <v>6.97</v>
      </c>
      <c r="DB50">
        <v>0</v>
      </c>
    </row>
    <row r="51" spans="1:106" ht="12.75">
      <c r="A51">
        <f>ROW(Source!A36)</f>
        <v>36</v>
      </c>
      <c r="B51">
        <v>37315861</v>
      </c>
      <c r="C51">
        <v>37316893</v>
      </c>
      <c r="D51">
        <v>26837338</v>
      </c>
      <c r="E51">
        <v>1</v>
      </c>
      <c r="F51">
        <v>1</v>
      </c>
      <c r="G51">
        <v>1</v>
      </c>
      <c r="H51">
        <v>2</v>
      </c>
      <c r="I51" t="s">
        <v>299</v>
      </c>
      <c r="J51" t="s">
        <v>300</v>
      </c>
      <c r="K51" t="s">
        <v>301</v>
      </c>
      <c r="L51">
        <v>1368</v>
      </c>
      <c r="N51">
        <v>1011</v>
      </c>
      <c r="O51" t="s">
        <v>261</v>
      </c>
      <c r="P51" t="s">
        <v>261</v>
      </c>
      <c r="Q51">
        <v>1</v>
      </c>
      <c r="W51">
        <v>0</v>
      </c>
      <c r="X51">
        <v>602807418</v>
      </c>
      <c r="Y51">
        <v>1.84</v>
      </c>
      <c r="AA51">
        <v>0</v>
      </c>
      <c r="AB51">
        <v>109.5</v>
      </c>
      <c r="AC51">
        <v>0</v>
      </c>
      <c r="AD51">
        <v>0</v>
      </c>
      <c r="AE51">
        <v>0</v>
      </c>
      <c r="AF51">
        <v>30</v>
      </c>
      <c r="AG51">
        <v>0</v>
      </c>
      <c r="AH51">
        <v>0</v>
      </c>
      <c r="AI51">
        <v>1</v>
      </c>
      <c r="AJ51">
        <v>3.65</v>
      </c>
      <c r="AK51">
        <v>24.88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1.84</v>
      </c>
      <c r="AV51">
        <v>0</v>
      </c>
      <c r="AW51">
        <v>2</v>
      </c>
      <c r="AX51">
        <v>37316903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Y51*Source!I36</f>
        <v>60.4394</v>
      </c>
      <c r="CY51">
        <f>AB51</f>
        <v>109.5</v>
      </c>
      <c r="CZ51">
        <f>AF51</f>
        <v>30</v>
      </c>
      <c r="DA51">
        <f>AJ51</f>
        <v>3.65</v>
      </c>
      <c r="DB51">
        <v>0</v>
      </c>
    </row>
    <row r="52" spans="1:106" ht="12.75">
      <c r="A52">
        <f>ROW(Source!A36)</f>
        <v>36</v>
      </c>
      <c r="B52">
        <v>37315861</v>
      </c>
      <c r="C52">
        <v>37316893</v>
      </c>
      <c r="D52">
        <v>26838694</v>
      </c>
      <c r="E52">
        <v>1</v>
      </c>
      <c r="F52">
        <v>1</v>
      </c>
      <c r="G52">
        <v>1</v>
      </c>
      <c r="H52">
        <v>2</v>
      </c>
      <c r="I52" t="s">
        <v>288</v>
      </c>
      <c r="J52" t="s">
        <v>289</v>
      </c>
      <c r="K52" t="s">
        <v>290</v>
      </c>
      <c r="L52">
        <v>1368</v>
      </c>
      <c r="N52">
        <v>1011</v>
      </c>
      <c r="O52" t="s">
        <v>261</v>
      </c>
      <c r="P52" t="s">
        <v>261</v>
      </c>
      <c r="Q52">
        <v>1</v>
      </c>
      <c r="W52">
        <v>0</v>
      </c>
      <c r="X52">
        <v>-706219601</v>
      </c>
      <c r="Y52">
        <v>0.28</v>
      </c>
      <c r="AA52">
        <v>0</v>
      </c>
      <c r="AB52">
        <v>657.26</v>
      </c>
      <c r="AC52">
        <v>288.61</v>
      </c>
      <c r="AD52">
        <v>0</v>
      </c>
      <c r="AE52">
        <v>0</v>
      </c>
      <c r="AF52">
        <v>87.17</v>
      </c>
      <c r="AG52">
        <v>11.6</v>
      </c>
      <c r="AH52">
        <v>0</v>
      </c>
      <c r="AI52">
        <v>1</v>
      </c>
      <c r="AJ52">
        <v>7.54</v>
      </c>
      <c r="AK52">
        <v>24.88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0.28</v>
      </c>
      <c r="AV52">
        <v>0</v>
      </c>
      <c r="AW52">
        <v>2</v>
      </c>
      <c r="AX52">
        <v>37316905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Y52*Source!I36</f>
        <v>9.1973</v>
      </c>
      <c r="CY52">
        <f>AB52</f>
        <v>657.26</v>
      </c>
      <c r="CZ52">
        <f>AF52</f>
        <v>87.17</v>
      </c>
      <c r="DA52">
        <f>AJ52</f>
        <v>7.54</v>
      </c>
      <c r="DB52">
        <v>0</v>
      </c>
    </row>
    <row r="53" spans="1:106" ht="12.75">
      <c r="A53">
        <f>ROW(Source!A36)</f>
        <v>36</v>
      </c>
      <c r="B53">
        <v>37315861</v>
      </c>
      <c r="C53">
        <v>37316893</v>
      </c>
      <c r="D53">
        <v>26857956</v>
      </c>
      <c r="E53">
        <v>1</v>
      </c>
      <c r="F53">
        <v>1</v>
      </c>
      <c r="G53">
        <v>1</v>
      </c>
      <c r="H53">
        <v>3</v>
      </c>
      <c r="I53" t="s">
        <v>302</v>
      </c>
      <c r="J53" t="s">
        <v>303</v>
      </c>
      <c r="K53" t="s">
        <v>304</v>
      </c>
      <c r="L53">
        <v>1348</v>
      </c>
      <c r="N53">
        <v>1009</v>
      </c>
      <c r="O53" t="s">
        <v>67</v>
      </c>
      <c r="P53" t="s">
        <v>67</v>
      </c>
      <c r="Q53">
        <v>1000</v>
      </c>
      <c r="W53">
        <v>0</v>
      </c>
      <c r="X53">
        <v>-1611856262</v>
      </c>
      <c r="Y53">
        <v>0.025</v>
      </c>
      <c r="AA53">
        <v>21465.9</v>
      </c>
      <c r="AB53">
        <v>0</v>
      </c>
      <c r="AC53">
        <v>0</v>
      </c>
      <c r="AD53">
        <v>0</v>
      </c>
      <c r="AE53">
        <v>1530</v>
      </c>
      <c r="AF53">
        <v>0</v>
      </c>
      <c r="AG53">
        <v>0</v>
      </c>
      <c r="AH53">
        <v>0</v>
      </c>
      <c r="AI53">
        <v>14.03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0.025</v>
      </c>
      <c r="AV53">
        <v>0</v>
      </c>
      <c r="AW53">
        <v>2</v>
      </c>
      <c r="AX53">
        <v>37316907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Y53*Source!I36</f>
        <v>0.8211875</v>
      </c>
      <c r="CY53">
        <f>AA53</f>
        <v>21465.9</v>
      </c>
      <c r="CZ53">
        <f>AE53</f>
        <v>1530</v>
      </c>
      <c r="DA53">
        <f>AI53</f>
        <v>14.03</v>
      </c>
      <c r="DB53">
        <v>0</v>
      </c>
    </row>
    <row r="54" spans="1:106" ht="12.75">
      <c r="A54">
        <f>ROW(Source!A36)</f>
        <v>36</v>
      </c>
      <c r="B54">
        <v>37315861</v>
      </c>
      <c r="C54">
        <v>37316893</v>
      </c>
      <c r="D54">
        <v>26857168</v>
      </c>
      <c r="E54">
        <v>1</v>
      </c>
      <c r="F54">
        <v>1</v>
      </c>
      <c r="G54">
        <v>1</v>
      </c>
      <c r="H54">
        <v>3</v>
      </c>
      <c r="I54" t="s">
        <v>305</v>
      </c>
      <c r="J54" t="s">
        <v>306</v>
      </c>
      <c r="K54" t="s">
        <v>307</v>
      </c>
      <c r="L54">
        <v>1348</v>
      </c>
      <c r="N54">
        <v>1009</v>
      </c>
      <c r="O54" t="s">
        <v>67</v>
      </c>
      <c r="P54" t="s">
        <v>67</v>
      </c>
      <c r="Q54">
        <v>1000</v>
      </c>
      <c r="W54">
        <v>0</v>
      </c>
      <c r="X54">
        <v>643022099</v>
      </c>
      <c r="Y54">
        <v>0.058</v>
      </c>
      <c r="AA54">
        <v>60401.87</v>
      </c>
      <c r="AB54">
        <v>0</v>
      </c>
      <c r="AC54">
        <v>0</v>
      </c>
      <c r="AD54">
        <v>0</v>
      </c>
      <c r="AE54">
        <v>2606.9</v>
      </c>
      <c r="AF54">
        <v>0</v>
      </c>
      <c r="AG54">
        <v>0</v>
      </c>
      <c r="AH54">
        <v>0</v>
      </c>
      <c r="AI54">
        <v>23.17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0.058</v>
      </c>
      <c r="AV54">
        <v>0</v>
      </c>
      <c r="AW54">
        <v>2</v>
      </c>
      <c r="AX54">
        <v>37316909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Y54*Source!I36</f>
        <v>1.905155</v>
      </c>
      <c r="CY54">
        <f>AA54</f>
        <v>60401.87</v>
      </c>
      <c r="CZ54">
        <f>AE54</f>
        <v>2606.9</v>
      </c>
      <c r="DA54">
        <f>AI54</f>
        <v>23.17</v>
      </c>
      <c r="DB54">
        <v>0</v>
      </c>
    </row>
    <row r="55" spans="1:106" ht="12.75">
      <c r="A55">
        <f>ROW(Source!A36)</f>
        <v>36</v>
      </c>
      <c r="B55">
        <v>37315861</v>
      </c>
      <c r="C55">
        <v>37316893</v>
      </c>
      <c r="D55">
        <v>26857969</v>
      </c>
      <c r="E55">
        <v>1</v>
      </c>
      <c r="F55">
        <v>1</v>
      </c>
      <c r="G55">
        <v>1</v>
      </c>
      <c r="H55">
        <v>3</v>
      </c>
      <c r="I55" t="s">
        <v>308</v>
      </c>
      <c r="J55" t="s">
        <v>309</v>
      </c>
      <c r="K55" t="s">
        <v>310</v>
      </c>
      <c r="L55">
        <v>1348</v>
      </c>
      <c r="N55">
        <v>1009</v>
      </c>
      <c r="O55" t="s">
        <v>67</v>
      </c>
      <c r="P55" t="s">
        <v>67</v>
      </c>
      <c r="Q55">
        <v>1000</v>
      </c>
      <c r="W55">
        <v>0</v>
      </c>
      <c r="X55">
        <v>780956544</v>
      </c>
      <c r="Y55">
        <v>0.201</v>
      </c>
      <c r="AA55">
        <v>27764.1</v>
      </c>
      <c r="AB55">
        <v>0</v>
      </c>
      <c r="AC55">
        <v>0</v>
      </c>
      <c r="AD55">
        <v>0</v>
      </c>
      <c r="AE55">
        <v>3390</v>
      </c>
      <c r="AF55">
        <v>0</v>
      </c>
      <c r="AG55">
        <v>0</v>
      </c>
      <c r="AH55">
        <v>0</v>
      </c>
      <c r="AI55">
        <v>8.19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0.201</v>
      </c>
      <c r="AV55">
        <v>0</v>
      </c>
      <c r="AW55">
        <v>2</v>
      </c>
      <c r="AX55">
        <v>37316911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Y55*Source!I36</f>
        <v>6.6023475</v>
      </c>
      <c r="CY55">
        <f>AA55</f>
        <v>27764.1</v>
      </c>
      <c r="CZ55">
        <f>AE55</f>
        <v>3390</v>
      </c>
      <c r="DA55">
        <f>AI55</f>
        <v>8.19</v>
      </c>
      <c r="DB55">
        <v>0</v>
      </c>
    </row>
    <row r="56" spans="1:106" ht="12.75">
      <c r="A56">
        <f>ROW(Source!A36)</f>
        <v>36</v>
      </c>
      <c r="B56">
        <v>37315861</v>
      </c>
      <c r="C56">
        <v>37316893</v>
      </c>
      <c r="D56">
        <v>26868684</v>
      </c>
      <c r="E56">
        <v>1</v>
      </c>
      <c r="F56">
        <v>1</v>
      </c>
      <c r="G56">
        <v>1</v>
      </c>
      <c r="H56">
        <v>3</v>
      </c>
      <c r="I56" t="s">
        <v>313</v>
      </c>
      <c r="J56" t="s">
        <v>314</v>
      </c>
      <c r="K56" t="s">
        <v>315</v>
      </c>
      <c r="L56">
        <v>1339</v>
      </c>
      <c r="N56">
        <v>1007</v>
      </c>
      <c r="O56" t="s">
        <v>282</v>
      </c>
      <c r="P56" t="s">
        <v>282</v>
      </c>
      <c r="Q56">
        <v>1</v>
      </c>
      <c r="W56">
        <v>0</v>
      </c>
      <c r="X56">
        <v>-1721173972</v>
      </c>
      <c r="Y56">
        <v>6.18</v>
      </c>
      <c r="AA56">
        <v>2862</v>
      </c>
      <c r="AB56">
        <v>0</v>
      </c>
      <c r="AC56">
        <v>0</v>
      </c>
      <c r="AD56">
        <v>0</v>
      </c>
      <c r="AE56">
        <v>530</v>
      </c>
      <c r="AF56">
        <v>0</v>
      </c>
      <c r="AG56">
        <v>0</v>
      </c>
      <c r="AH56">
        <v>0</v>
      </c>
      <c r="AI56">
        <v>5.4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6.18</v>
      </c>
      <c r="AV56">
        <v>0</v>
      </c>
      <c r="AW56">
        <v>2</v>
      </c>
      <c r="AX56">
        <v>37316913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Y56*Source!I36</f>
        <v>202.99754999999996</v>
      </c>
      <c r="CY56">
        <f>AA56</f>
        <v>2862</v>
      </c>
      <c r="CZ56">
        <f>AE56</f>
        <v>530</v>
      </c>
      <c r="DA56">
        <f>AI56</f>
        <v>5.4</v>
      </c>
      <c r="DB56">
        <v>0</v>
      </c>
    </row>
    <row r="57" spans="1:106" ht="12.75">
      <c r="A57">
        <f>ROW(Source!A37)</f>
        <v>37</v>
      </c>
      <c r="B57">
        <v>37315863</v>
      </c>
      <c r="C57">
        <v>37316893</v>
      </c>
      <c r="D57">
        <v>9416287</v>
      </c>
      <c r="E57">
        <v>1</v>
      </c>
      <c r="F57">
        <v>1</v>
      </c>
      <c r="G57">
        <v>1</v>
      </c>
      <c r="H57">
        <v>1</v>
      </c>
      <c r="I57" t="s">
        <v>311</v>
      </c>
      <c r="K57" t="s">
        <v>312</v>
      </c>
      <c r="L57">
        <v>1369</v>
      </c>
      <c r="N57">
        <v>1013</v>
      </c>
      <c r="O57" t="s">
        <v>257</v>
      </c>
      <c r="P57" t="s">
        <v>257</v>
      </c>
      <c r="Q57">
        <v>1</v>
      </c>
      <c r="W57">
        <v>0</v>
      </c>
      <c r="X57">
        <v>911555194</v>
      </c>
      <c r="Y57">
        <v>45.54</v>
      </c>
      <c r="AA57">
        <v>0</v>
      </c>
      <c r="AB57">
        <v>0</v>
      </c>
      <c r="AC57">
        <v>0</v>
      </c>
      <c r="AD57">
        <v>9.51</v>
      </c>
      <c r="AE57">
        <v>0</v>
      </c>
      <c r="AF57">
        <v>0</v>
      </c>
      <c r="AG57">
        <v>0</v>
      </c>
      <c r="AH57">
        <v>9.51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45.54</v>
      </c>
      <c r="AV57">
        <v>1</v>
      </c>
      <c r="AW57">
        <v>2</v>
      </c>
      <c r="AX57">
        <v>37316895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Y57*Source!I37</f>
        <v>1495.8751499999998</v>
      </c>
      <c r="CY57">
        <f>AD57</f>
        <v>9.51</v>
      </c>
      <c r="CZ57">
        <f>AH57</f>
        <v>9.51</v>
      </c>
      <c r="DA57">
        <f>AL57</f>
        <v>1</v>
      </c>
      <c r="DB57">
        <v>0</v>
      </c>
    </row>
    <row r="58" spans="1:106" ht="12.75">
      <c r="A58">
        <f>ROW(Source!A37)</f>
        <v>37</v>
      </c>
      <c r="B58">
        <v>37315863</v>
      </c>
      <c r="C58">
        <v>37316893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35</v>
      </c>
      <c r="K58" t="s">
        <v>264</v>
      </c>
      <c r="L58">
        <v>608254</v>
      </c>
      <c r="N58">
        <v>1013</v>
      </c>
      <c r="O58" t="s">
        <v>265</v>
      </c>
      <c r="P58" t="s">
        <v>265</v>
      </c>
      <c r="Q58">
        <v>1</v>
      </c>
      <c r="W58">
        <v>0</v>
      </c>
      <c r="X58">
        <v>-185737400</v>
      </c>
      <c r="Y58">
        <v>0.55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0.55</v>
      </c>
      <c r="AV58">
        <v>2</v>
      </c>
      <c r="AW58">
        <v>2</v>
      </c>
      <c r="AX58">
        <v>37316897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Y58*Source!I37</f>
        <v>18.066125</v>
      </c>
      <c r="CY58">
        <f>AD58</f>
        <v>0</v>
      </c>
      <c r="CZ58">
        <f>AH58</f>
        <v>0</v>
      </c>
      <c r="DA58">
        <f>AL58</f>
        <v>1</v>
      </c>
      <c r="DB58">
        <v>0</v>
      </c>
    </row>
    <row r="59" spans="1:106" ht="12.75">
      <c r="A59">
        <f>ROW(Source!A37)</f>
        <v>37</v>
      </c>
      <c r="B59">
        <v>37315863</v>
      </c>
      <c r="C59">
        <v>37316893</v>
      </c>
      <c r="D59">
        <v>26836624</v>
      </c>
      <c r="E59">
        <v>1</v>
      </c>
      <c r="F59">
        <v>1</v>
      </c>
      <c r="G59">
        <v>1</v>
      </c>
      <c r="H59">
        <v>2</v>
      </c>
      <c r="I59" t="s">
        <v>266</v>
      </c>
      <c r="J59" t="s">
        <v>267</v>
      </c>
      <c r="K59" t="s">
        <v>268</v>
      </c>
      <c r="L59">
        <v>1368</v>
      </c>
      <c r="N59">
        <v>1011</v>
      </c>
      <c r="O59" t="s">
        <v>261</v>
      </c>
      <c r="P59" t="s">
        <v>261</v>
      </c>
      <c r="Q59">
        <v>1</v>
      </c>
      <c r="W59">
        <v>0</v>
      </c>
      <c r="X59">
        <v>-1319545563</v>
      </c>
      <c r="Y59">
        <v>0.35</v>
      </c>
      <c r="AA59">
        <v>0</v>
      </c>
      <c r="AB59">
        <v>557.28</v>
      </c>
      <c r="AC59">
        <v>331.83</v>
      </c>
      <c r="AD59">
        <v>0</v>
      </c>
      <c r="AE59">
        <v>0</v>
      </c>
      <c r="AF59">
        <v>86.4</v>
      </c>
      <c r="AG59">
        <v>13.5</v>
      </c>
      <c r="AH59">
        <v>0</v>
      </c>
      <c r="AI59">
        <v>1</v>
      </c>
      <c r="AJ59">
        <v>6.45</v>
      </c>
      <c r="AK59">
        <v>24.58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0.35</v>
      </c>
      <c r="AV59">
        <v>0</v>
      </c>
      <c r="AW59">
        <v>2</v>
      </c>
      <c r="AX59">
        <v>37316899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Y59*Source!I37</f>
        <v>11.496624999999998</v>
      </c>
      <c r="CY59">
        <f>AB59</f>
        <v>557.28</v>
      </c>
      <c r="CZ59">
        <f>AF59</f>
        <v>86.4</v>
      </c>
      <c r="DA59">
        <f>AJ59</f>
        <v>6.45</v>
      </c>
      <c r="DB59">
        <v>0</v>
      </c>
    </row>
    <row r="60" spans="1:106" ht="12.75">
      <c r="A60">
        <f>ROW(Source!A37)</f>
        <v>37</v>
      </c>
      <c r="B60">
        <v>37315863</v>
      </c>
      <c r="C60">
        <v>37316893</v>
      </c>
      <c r="D60">
        <v>26836708</v>
      </c>
      <c r="E60">
        <v>1</v>
      </c>
      <c r="F60">
        <v>1</v>
      </c>
      <c r="G60">
        <v>1</v>
      </c>
      <c r="H60">
        <v>2</v>
      </c>
      <c r="I60" t="s">
        <v>296</v>
      </c>
      <c r="J60" t="s">
        <v>297</v>
      </c>
      <c r="K60" t="s">
        <v>298</v>
      </c>
      <c r="L60">
        <v>1368</v>
      </c>
      <c r="N60">
        <v>1011</v>
      </c>
      <c r="O60" t="s">
        <v>261</v>
      </c>
      <c r="P60" t="s">
        <v>261</v>
      </c>
      <c r="Q60">
        <v>1</v>
      </c>
      <c r="W60">
        <v>0</v>
      </c>
      <c r="X60">
        <v>390837727</v>
      </c>
      <c r="Y60">
        <v>0.2</v>
      </c>
      <c r="AA60">
        <v>0</v>
      </c>
      <c r="AB60">
        <v>800.73</v>
      </c>
      <c r="AC60">
        <v>331.83</v>
      </c>
      <c r="AD60">
        <v>0</v>
      </c>
      <c r="AE60">
        <v>0</v>
      </c>
      <c r="AF60">
        <v>111.99</v>
      </c>
      <c r="AG60">
        <v>13.5</v>
      </c>
      <c r="AH60">
        <v>0</v>
      </c>
      <c r="AI60">
        <v>1</v>
      </c>
      <c r="AJ60">
        <v>7.15</v>
      </c>
      <c r="AK60">
        <v>24.58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0.2</v>
      </c>
      <c r="AV60">
        <v>0</v>
      </c>
      <c r="AW60">
        <v>2</v>
      </c>
      <c r="AX60">
        <v>37316901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Y60*Source!I37</f>
        <v>6.5695</v>
      </c>
      <c r="CY60">
        <f>AB60</f>
        <v>800.73</v>
      </c>
      <c r="CZ60">
        <f>AF60</f>
        <v>111.99</v>
      </c>
      <c r="DA60">
        <f>AJ60</f>
        <v>7.15</v>
      </c>
      <c r="DB60">
        <v>0</v>
      </c>
    </row>
    <row r="61" spans="1:106" ht="12.75">
      <c r="A61">
        <f>ROW(Source!A37)</f>
        <v>37</v>
      </c>
      <c r="B61">
        <v>37315863</v>
      </c>
      <c r="C61">
        <v>37316893</v>
      </c>
      <c r="D61">
        <v>26837338</v>
      </c>
      <c r="E61">
        <v>1</v>
      </c>
      <c r="F61">
        <v>1</v>
      </c>
      <c r="G61">
        <v>1</v>
      </c>
      <c r="H61">
        <v>2</v>
      </c>
      <c r="I61" t="s">
        <v>299</v>
      </c>
      <c r="J61" t="s">
        <v>300</v>
      </c>
      <c r="K61" t="s">
        <v>301</v>
      </c>
      <c r="L61">
        <v>1368</v>
      </c>
      <c r="N61">
        <v>1011</v>
      </c>
      <c r="O61" t="s">
        <v>261</v>
      </c>
      <c r="P61" t="s">
        <v>261</v>
      </c>
      <c r="Q61">
        <v>1</v>
      </c>
      <c r="W61">
        <v>0</v>
      </c>
      <c r="X61">
        <v>602807418</v>
      </c>
      <c r="Y61">
        <v>1.84</v>
      </c>
      <c r="AA61">
        <v>0</v>
      </c>
      <c r="AB61">
        <v>109.5</v>
      </c>
      <c r="AC61">
        <v>0</v>
      </c>
      <c r="AD61">
        <v>0</v>
      </c>
      <c r="AE61">
        <v>0</v>
      </c>
      <c r="AF61">
        <v>30</v>
      </c>
      <c r="AG61">
        <v>0</v>
      </c>
      <c r="AH61">
        <v>0</v>
      </c>
      <c r="AI61">
        <v>1</v>
      </c>
      <c r="AJ61">
        <v>3.65</v>
      </c>
      <c r="AK61">
        <v>24.58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1.84</v>
      </c>
      <c r="AV61">
        <v>0</v>
      </c>
      <c r="AW61">
        <v>2</v>
      </c>
      <c r="AX61">
        <v>37316903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Y61*Source!I37</f>
        <v>60.4394</v>
      </c>
      <c r="CY61">
        <f>AB61</f>
        <v>109.5</v>
      </c>
      <c r="CZ61">
        <f>AF61</f>
        <v>30</v>
      </c>
      <c r="DA61">
        <f>AJ61</f>
        <v>3.65</v>
      </c>
      <c r="DB61">
        <v>0</v>
      </c>
    </row>
    <row r="62" spans="1:106" ht="12.75">
      <c r="A62">
        <f>ROW(Source!A37)</f>
        <v>37</v>
      </c>
      <c r="B62">
        <v>37315863</v>
      </c>
      <c r="C62">
        <v>37316893</v>
      </c>
      <c r="D62">
        <v>26838694</v>
      </c>
      <c r="E62">
        <v>1</v>
      </c>
      <c r="F62">
        <v>1</v>
      </c>
      <c r="G62">
        <v>1</v>
      </c>
      <c r="H62">
        <v>2</v>
      </c>
      <c r="I62" t="s">
        <v>288</v>
      </c>
      <c r="J62" t="s">
        <v>289</v>
      </c>
      <c r="K62" t="s">
        <v>290</v>
      </c>
      <c r="L62">
        <v>1368</v>
      </c>
      <c r="N62">
        <v>1011</v>
      </c>
      <c r="O62" t="s">
        <v>261</v>
      </c>
      <c r="P62" t="s">
        <v>261</v>
      </c>
      <c r="Q62">
        <v>1</v>
      </c>
      <c r="W62">
        <v>0</v>
      </c>
      <c r="X62">
        <v>-706219601</v>
      </c>
      <c r="Y62">
        <v>0.28</v>
      </c>
      <c r="AA62">
        <v>0</v>
      </c>
      <c r="AB62">
        <v>655.52</v>
      </c>
      <c r="AC62">
        <v>285.13</v>
      </c>
      <c r="AD62">
        <v>0</v>
      </c>
      <c r="AE62">
        <v>0</v>
      </c>
      <c r="AF62">
        <v>87.17</v>
      </c>
      <c r="AG62">
        <v>11.6</v>
      </c>
      <c r="AH62">
        <v>0</v>
      </c>
      <c r="AI62">
        <v>1</v>
      </c>
      <c r="AJ62">
        <v>7.52</v>
      </c>
      <c r="AK62">
        <v>24.58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0.28</v>
      </c>
      <c r="AV62">
        <v>0</v>
      </c>
      <c r="AW62">
        <v>2</v>
      </c>
      <c r="AX62">
        <v>37316905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Y62*Source!I37</f>
        <v>9.1973</v>
      </c>
      <c r="CY62">
        <f>AB62</f>
        <v>655.52</v>
      </c>
      <c r="CZ62">
        <f>AF62</f>
        <v>87.17</v>
      </c>
      <c r="DA62">
        <f>AJ62</f>
        <v>7.52</v>
      </c>
      <c r="DB62">
        <v>0</v>
      </c>
    </row>
    <row r="63" spans="1:106" ht="12.75">
      <c r="A63">
        <f>ROW(Source!A37)</f>
        <v>37</v>
      </c>
      <c r="B63">
        <v>37315863</v>
      </c>
      <c r="C63">
        <v>37316893</v>
      </c>
      <c r="D63">
        <v>26857956</v>
      </c>
      <c r="E63">
        <v>1</v>
      </c>
      <c r="F63">
        <v>1</v>
      </c>
      <c r="G63">
        <v>1</v>
      </c>
      <c r="H63">
        <v>3</v>
      </c>
      <c r="I63" t="s">
        <v>302</v>
      </c>
      <c r="J63" t="s">
        <v>303</v>
      </c>
      <c r="K63" t="s">
        <v>304</v>
      </c>
      <c r="L63">
        <v>1348</v>
      </c>
      <c r="N63">
        <v>1009</v>
      </c>
      <c r="O63" t="s">
        <v>67</v>
      </c>
      <c r="P63" t="s">
        <v>67</v>
      </c>
      <c r="Q63">
        <v>1000</v>
      </c>
      <c r="W63">
        <v>0</v>
      </c>
      <c r="X63">
        <v>-1611856262</v>
      </c>
      <c r="Y63">
        <v>0.025</v>
      </c>
      <c r="AA63">
        <v>20762.1</v>
      </c>
      <c r="AB63">
        <v>0</v>
      </c>
      <c r="AC63">
        <v>0</v>
      </c>
      <c r="AD63">
        <v>0</v>
      </c>
      <c r="AE63">
        <v>1530</v>
      </c>
      <c r="AF63">
        <v>0</v>
      </c>
      <c r="AG63">
        <v>0</v>
      </c>
      <c r="AH63">
        <v>0</v>
      </c>
      <c r="AI63">
        <v>13.57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0.025</v>
      </c>
      <c r="AV63">
        <v>0</v>
      </c>
      <c r="AW63">
        <v>2</v>
      </c>
      <c r="AX63">
        <v>37316907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Y63*Source!I37</f>
        <v>0.8211875</v>
      </c>
      <c r="CY63">
        <f>AA63</f>
        <v>20762.1</v>
      </c>
      <c r="CZ63">
        <f>AE63</f>
        <v>1530</v>
      </c>
      <c r="DA63">
        <f>AI63</f>
        <v>13.57</v>
      </c>
      <c r="DB63">
        <v>0</v>
      </c>
    </row>
    <row r="64" spans="1:106" ht="12.75">
      <c r="A64">
        <f>ROW(Source!A37)</f>
        <v>37</v>
      </c>
      <c r="B64">
        <v>37315863</v>
      </c>
      <c r="C64">
        <v>37316893</v>
      </c>
      <c r="D64">
        <v>26857168</v>
      </c>
      <c r="E64">
        <v>1</v>
      </c>
      <c r="F64">
        <v>1</v>
      </c>
      <c r="G64">
        <v>1</v>
      </c>
      <c r="H64">
        <v>3</v>
      </c>
      <c r="I64" t="s">
        <v>305</v>
      </c>
      <c r="J64" t="s">
        <v>306</v>
      </c>
      <c r="K64" t="s">
        <v>307</v>
      </c>
      <c r="L64">
        <v>1348</v>
      </c>
      <c r="N64">
        <v>1009</v>
      </c>
      <c r="O64" t="s">
        <v>67</v>
      </c>
      <c r="P64" t="s">
        <v>67</v>
      </c>
      <c r="Q64">
        <v>1000</v>
      </c>
      <c r="W64">
        <v>0</v>
      </c>
      <c r="X64">
        <v>643022099</v>
      </c>
      <c r="Y64">
        <v>0.058</v>
      </c>
      <c r="AA64">
        <v>60401.87</v>
      </c>
      <c r="AB64">
        <v>0</v>
      </c>
      <c r="AC64">
        <v>0</v>
      </c>
      <c r="AD64">
        <v>0</v>
      </c>
      <c r="AE64">
        <v>2606.9</v>
      </c>
      <c r="AF64">
        <v>0</v>
      </c>
      <c r="AG64">
        <v>0</v>
      </c>
      <c r="AH64">
        <v>0</v>
      </c>
      <c r="AI64">
        <v>23.17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0.058</v>
      </c>
      <c r="AV64">
        <v>0</v>
      </c>
      <c r="AW64">
        <v>2</v>
      </c>
      <c r="AX64">
        <v>37316909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Y64*Source!I37</f>
        <v>1.905155</v>
      </c>
      <c r="CY64">
        <f>AA64</f>
        <v>60401.87</v>
      </c>
      <c r="CZ64">
        <f>AE64</f>
        <v>2606.9</v>
      </c>
      <c r="DA64">
        <f>AI64</f>
        <v>23.17</v>
      </c>
      <c r="DB64">
        <v>0</v>
      </c>
    </row>
    <row r="65" spans="1:106" ht="12.75">
      <c r="A65">
        <f>ROW(Source!A37)</f>
        <v>37</v>
      </c>
      <c r="B65">
        <v>37315863</v>
      </c>
      <c r="C65">
        <v>37316893</v>
      </c>
      <c r="D65">
        <v>26857969</v>
      </c>
      <c r="E65">
        <v>1</v>
      </c>
      <c r="F65">
        <v>1</v>
      </c>
      <c r="G65">
        <v>1</v>
      </c>
      <c r="H65">
        <v>3</v>
      </c>
      <c r="I65" t="s">
        <v>308</v>
      </c>
      <c r="J65" t="s">
        <v>309</v>
      </c>
      <c r="K65" t="s">
        <v>310</v>
      </c>
      <c r="L65">
        <v>1348</v>
      </c>
      <c r="N65">
        <v>1009</v>
      </c>
      <c r="O65" t="s">
        <v>67</v>
      </c>
      <c r="P65" t="s">
        <v>67</v>
      </c>
      <c r="Q65">
        <v>1000</v>
      </c>
      <c r="W65">
        <v>0</v>
      </c>
      <c r="X65">
        <v>780956544</v>
      </c>
      <c r="Y65">
        <v>0.201</v>
      </c>
      <c r="AA65">
        <v>26848.8</v>
      </c>
      <c r="AB65">
        <v>0</v>
      </c>
      <c r="AC65">
        <v>0</v>
      </c>
      <c r="AD65">
        <v>0</v>
      </c>
      <c r="AE65">
        <v>3390</v>
      </c>
      <c r="AF65">
        <v>0</v>
      </c>
      <c r="AG65">
        <v>0</v>
      </c>
      <c r="AH65">
        <v>0</v>
      </c>
      <c r="AI65">
        <v>7.92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0.201</v>
      </c>
      <c r="AV65">
        <v>0</v>
      </c>
      <c r="AW65">
        <v>2</v>
      </c>
      <c r="AX65">
        <v>37316911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Y65*Source!I37</f>
        <v>6.6023475</v>
      </c>
      <c r="CY65">
        <f>AA65</f>
        <v>26848.8</v>
      </c>
      <c r="CZ65">
        <f>AE65</f>
        <v>3390</v>
      </c>
      <c r="DA65">
        <f>AI65</f>
        <v>7.92</v>
      </c>
      <c r="DB65">
        <v>0</v>
      </c>
    </row>
    <row r="66" spans="1:106" ht="12.75">
      <c r="A66">
        <f>ROW(Source!A37)</f>
        <v>37</v>
      </c>
      <c r="B66">
        <v>37315863</v>
      </c>
      <c r="C66">
        <v>37316893</v>
      </c>
      <c r="D66">
        <v>26868684</v>
      </c>
      <c r="E66">
        <v>1</v>
      </c>
      <c r="F66">
        <v>1</v>
      </c>
      <c r="G66">
        <v>1</v>
      </c>
      <c r="H66">
        <v>3</v>
      </c>
      <c r="I66" t="s">
        <v>313</v>
      </c>
      <c r="J66" t="s">
        <v>314</v>
      </c>
      <c r="K66" t="s">
        <v>315</v>
      </c>
      <c r="L66">
        <v>1339</v>
      </c>
      <c r="N66">
        <v>1007</v>
      </c>
      <c r="O66" t="s">
        <v>282</v>
      </c>
      <c r="P66" t="s">
        <v>282</v>
      </c>
      <c r="Q66">
        <v>1</v>
      </c>
      <c r="W66">
        <v>0</v>
      </c>
      <c r="X66">
        <v>-1721173972</v>
      </c>
      <c r="Y66">
        <v>6.18</v>
      </c>
      <c r="AA66">
        <v>2782.5</v>
      </c>
      <c r="AB66">
        <v>0</v>
      </c>
      <c r="AC66">
        <v>0</v>
      </c>
      <c r="AD66">
        <v>0</v>
      </c>
      <c r="AE66">
        <v>530</v>
      </c>
      <c r="AF66">
        <v>0</v>
      </c>
      <c r="AG66">
        <v>0</v>
      </c>
      <c r="AH66">
        <v>0</v>
      </c>
      <c r="AI66">
        <v>5.25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6.18</v>
      </c>
      <c r="AV66">
        <v>0</v>
      </c>
      <c r="AW66">
        <v>2</v>
      </c>
      <c r="AX66">
        <v>37316913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Y66*Source!I37</f>
        <v>202.99754999999996</v>
      </c>
      <c r="CY66">
        <f>AA66</f>
        <v>2782.5</v>
      </c>
      <c r="CZ66">
        <f>AE66</f>
        <v>530</v>
      </c>
      <c r="DA66">
        <f>AI66</f>
        <v>5.25</v>
      </c>
      <c r="DB66">
        <v>0</v>
      </c>
    </row>
    <row r="67" spans="1:106" ht="12.75">
      <c r="A67">
        <f>ROW(Source!A38)</f>
        <v>38</v>
      </c>
      <c r="B67">
        <v>37315861</v>
      </c>
      <c r="C67">
        <v>37316932</v>
      </c>
      <c r="D67">
        <v>9415735</v>
      </c>
      <c r="E67">
        <v>1</v>
      </c>
      <c r="F67">
        <v>1</v>
      </c>
      <c r="G67">
        <v>1</v>
      </c>
      <c r="H67">
        <v>1</v>
      </c>
      <c r="I67" t="s">
        <v>316</v>
      </c>
      <c r="K67" t="s">
        <v>317</v>
      </c>
      <c r="L67">
        <v>1369</v>
      </c>
      <c r="N67">
        <v>1013</v>
      </c>
      <c r="O67" t="s">
        <v>257</v>
      </c>
      <c r="P67" t="s">
        <v>257</v>
      </c>
      <c r="Q67">
        <v>1</v>
      </c>
      <c r="W67">
        <v>0</v>
      </c>
      <c r="X67">
        <v>-887838387</v>
      </c>
      <c r="Y67">
        <v>12.43</v>
      </c>
      <c r="AA67">
        <v>0</v>
      </c>
      <c r="AB67">
        <v>0</v>
      </c>
      <c r="AC67">
        <v>0</v>
      </c>
      <c r="AD67">
        <v>9.07</v>
      </c>
      <c r="AE67">
        <v>0</v>
      </c>
      <c r="AF67">
        <v>0</v>
      </c>
      <c r="AG67">
        <v>0</v>
      </c>
      <c r="AH67">
        <v>9.07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12.43</v>
      </c>
      <c r="AV67">
        <v>1</v>
      </c>
      <c r="AW67">
        <v>2</v>
      </c>
      <c r="AX67">
        <v>37316934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Y67*Source!I38</f>
        <v>40.8294425</v>
      </c>
      <c r="CY67">
        <f>AD67</f>
        <v>9.07</v>
      </c>
      <c r="CZ67">
        <f>AH67</f>
        <v>9.07</v>
      </c>
      <c r="DA67">
        <f>AL67</f>
        <v>1</v>
      </c>
      <c r="DB67">
        <v>0</v>
      </c>
    </row>
    <row r="68" spans="1:106" ht="12.75">
      <c r="A68">
        <f>ROW(Source!A38)</f>
        <v>38</v>
      </c>
      <c r="B68">
        <v>37315861</v>
      </c>
      <c r="C68">
        <v>37316932</v>
      </c>
      <c r="D68">
        <v>121548</v>
      </c>
      <c r="E68">
        <v>1</v>
      </c>
      <c r="F68">
        <v>1</v>
      </c>
      <c r="G68">
        <v>1</v>
      </c>
      <c r="H68">
        <v>1</v>
      </c>
      <c r="I68" t="s">
        <v>35</v>
      </c>
      <c r="K68" t="s">
        <v>264</v>
      </c>
      <c r="L68">
        <v>608254</v>
      </c>
      <c r="N68">
        <v>1013</v>
      </c>
      <c r="O68" t="s">
        <v>265</v>
      </c>
      <c r="P68" t="s">
        <v>265</v>
      </c>
      <c r="Q68">
        <v>1</v>
      </c>
      <c r="W68">
        <v>0</v>
      </c>
      <c r="X68">
        <v>-185737400</v>
      </c>
      <c r="Y68">
        <v>0.07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0.07</v>
      </c>
      <c r="AV68">
        <v>2</v>
      </c>
      <c r="AW68">
        <v>2</v>
      </c>
      <c r="AX68">
        <v>37316936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Y68*Source!I38</f>
        <v>0.2299325</v>
      </c>
      <c r="CY68">
        <f>AD68</f>
        <v>0</v>
      </c>
      <c r="CZ68">
        <f>AH68</f>
        <v>0</v>
      </c>
      <c r="DA68">
        <f>AL68</f>
        <v>1</v>
      </c>
      <c r="DB68">
        <v>0</v>
      </c>
    </row>
    <row r="69" spans="1:106" ht="12.75">
      <c r="A69">
        <f>ROW(Source!A38)</f>
        <v>38</v>
      </c>
      <c r="B69">
        <v>37315861</v>
      </c>
      <c r="C69">
        <v>37316932</v>
      </c>
      <c r="D69">
        <v>26836708</v>
      </c>
      <c r="E69">
        <v>1</v>
      </c>
      <c r="F69">
        <v>1</v>
      </c>
      <c r="G69">
        <v>1</v>
      </c>
      <c r="H69">
        <v>2</v>
      </c>
      <c r="I69" t="s">
        <v>296</v>
      </c>
      <c r="J69" t="s">
        <v>297</v>
      </c>
      <c r="K69" t="s">
        <v>298</v>
      </c>
      <c r="L69">
        <v>1368</v>
      </c>
      <c r="N69">
        <v>1011</v>
      </c>
      <c r="O69" t="s">
        <v>261</v>
      </c>
      <c r="P69" t="s">
        <v>261</v>
      </c>
      <c r="Q69">
        <v>1</v>
      </c>
      <c r="W69">
        <v>0</v>
      </c>
      <c r="X69">
        <v>390837727</v>
      </c>
      <c r="Y69">
        <v>0.07</v>
      </c>
      <c r="AA69">
        <v>0</v>
      </c>
      <c r="AB69">
        <v>780.57</v>
      </c>
      <c r="AC69">
        <v>335.88</v>
      </c>
      <c r="AD69">
        <v>0</v>
      </c>
      <c r="AE69">
        <v>0</v>
      </c>
      <c r="AF69">
        <v>111.99</v>
      </c>
      <c r="AG69">
        <v>13.5</v>
      </c>
      <c r="AH69">
        <v>0</v>
      </c>
      <c r="AI69">
        <v>1</v>
      </c>
      <c r="AJ69">
        <v>6.97</v>
      </c>
      <c r="AK69">
        <v>24.88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0.07</v>
      </c>
      <c r="AV69">
        <v>0</v>
      </c>
      <c r="AW69">
        <v>2</v>
      </c>
      <c r="AX69">
        <v>37316938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Y69*Source!I38</f>
        <v>0.2299325</v>
      </c>
      <c r="CY69">
        <f>AB69</f>
        <v>780.57</v>
      </c>
      <c r="CZ69">
        <f>AF69</f>
        <v>111.99</v>
      </c>
      <c r="DA69">
        <f>AJ69</f>
        <v>6.97</v>
      </c>
      <c r="DB69">
        <v>0</v>
      </c>
    </row>
    <row r="70" spans="1:106" ht="12.75">
      <c r="A70">
        <f>ROW(Source!A38)</f>
        <v>38</v>
      </c>
      <c r="B70">
        <v>37315861</v>
      </c>
      <c r="C70">
        <v>37316932</v>
      </c>
      <c r="D70">
        <v>26838694</v>
      </c>
      <c r="E70">
        <v>1</v>
      </c>
      <c r="F70">
        <v>1</v>
      </c>
      <c r="G70">
        <v>1</v>
      </c>
      <c r="H70">
        <v>2</v>
      </c>
      <c r="I70" t="s">
        <v>288</v>
      </c>
      <c r="J70" t="s">
        <v>289</v>
      </c>
      <c r="K70" t="s">
        <v>290</v>
      </c>
      <c r="L70">
        <v>1368</v>
      </c>
      <c r="N70">
        <v>1011</v>
      </c>
      <c r="O70" t="s">
        <v>261</v>
      </c>
      <c r="P70" t="s">
        <v>261</v>
      </c>
      <c r="Q70">
        <v>1</v>
      </c>
      <c r="W70">
        <v>0</v>
      </c>
      <c r="X70">
        <v>-706219601</v>
      </c>
      <c r="Y70">
        <v>0.09</v>
      </c>
      <c r="AA70">
        <v>0</v>
      </c>
      <c r="AB70">
        <v>657.26</v>
      </c>
      <c r="AC70">
        <v>288.61</v>
      </c>
      <c r="AD70">
        <v>0</v>
      </c>
      <c r="AE70">
        <v>0</v>
      </c>
      <c r="AF70">
        <v>87.17</v>
      </c>
      <c r="AG70">
        <v>11.6</v>
      </c>
      <c r="AH70">
        <v>0</v>
      </c>
      <c r="AI70">
        <v>1</v>
      </c>
      <c r="AJ70">
        <v>7.54</v>
      </c>
      <c r="AK70">
        <v>24.88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0.09</v>
      </c>
      <c r="AV70">
        <v>0</v>
      </c>
      <c r="AW70">
        <v>2</v>
      </c>
      <c r="AX70">
        <v>37316940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Y70*Source!I38</f>
        <v>0.2956275</v>
      </c>
      <c r="CY70">
        <f>AB70</f>
        <v>657.26</v>
      </c>
      <c r="CZ70">
        <f>AF70</f>
        <v>87.17</v>
      </c>
      <c r="DA70">
        <f>AJ70</f>
        <v>7.54</v>
      </c>
      <c r="DB70">
        <v>0</v>
      </c>
    </row>
    <row r="71" spans="1:106" ht="12.75">
      <c r="A71">
        <f>ROW(Source!A38)</f>
        <v>38</v>
      </c>
      <c r="B71">
        <v>37315861</v>
      </c>
      <c r="C71">
        <v>37316932</v>
      </c>
      <c r="D71">
        <v>26854681</v>
      </c>
      <c r="E71">
        <v>1</v>
      </c>
      <c r="F71">
        <v>1</v>
      </c>
      <c r="G71">
        <v>1</v>
      </c>
      <c r="H71">
        <v>3</v>
      </c>
      <c r="I71" t="s">
        <v>65</v>
      </c>
      <c r="J71" t="s">
        <v>68</v>
      </c>
      <c r="K71" t="s">
        <v>66</v>
      </c>
      <c r="L71">
        <v>1348</v>
      </c>
      <c r="N71">
        <v>1009</v>
      </c>
      <c r="O71" t="s">
        <v>67</v>
      </c>
      <c r="P71" t="s">
        <v>67</v>
      </c>
      <c r="Q71">
        <v>1000</v>
      </c>
      <c r="W71">
        <v>0</v>
      </c>
      <c r="X71">
        <v>368500752</v>
      </c>
      <c r="Y71">
        <v>1.995068</v>
      </c>
      <c r="AA71">
        <v>62426.44</v>
      </c>
      <c r="AB71">
        <v>0</v>
      </c>
      <c r="AC71">
        <v>0</v>
      </c>
      <c r="AD71">
        <v>0</v>
      </c>
      <c r="AE71">
        <v>8780.09</v>
      </c>
      <c r="AF71">
        <v>0</v>
      </c>
      <c r="AG71">
        <v>0</v>
      </c>
      <c r="AH71">
        <v>0</v>
      </c>
      <c r="AI71">
        <v>7.11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T71">
        <v>1.995068</v>
      </c>
      <c r="AV71">
        <v>0</v>
      </c>
      <c r="AW71">
        <v>1</v>
      </c>
      <c r="AX71">
        <v>-1</v>
      </c>
      <c r="AY71">
        <v>0</v>
      </c>
      <c r="AZ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Y71*Source!I38</f>
        <v>6.553299613</v>
      </c>
      <c r="CY71">
        <f>AA71</f>
        <v>62426.44</v>
      </c>
      <c r="CZ71">
        <f>AE71</f>
        <v>8780.09</v>
      </c>
      <c r="DA71">
        <f>AI71</f>
        <v>7.11</v>
      </c>
      <c r="DB71">
        <v>0</v>
      </c>
    </row>
    <row r="72" spans="1:106" ht="12.75">
      <c r="A72">
        <f>ROW(Source!A39)</f>
        <v>39</v>
      </c>
      <c r="B72">
        <v>37315863</v>
      </c>
      <c r="C72">
        <v>37316932</v>
      </c>
      <c r="D72">
        <v>9415735</v>
      </c>
      <c r="E72">
        <v>1</v>
      </c>
      <c r="F72">
        <v>1</v>
      </c>
      <c r="G72">
        <v>1</v>
      </c>
      <c r="H72">
        <v>1</v>
      </c>
      <c r="I72" t="s">
        <v>316</v>
      </c>
      <c r="K72" t="s">
        <v>317</v>
      </c>
      <c r="L72">
        <v>1369</v>
      </c>
      <c r="N72">
        <v>1013</v>
      </c>
      <c r="O72" t="s">
        <v>257</v>
      </c>
      <c r="P72" t="s">
        <v>257</v>
      </c>
      <c r="Q72">
        <v>1</v>
      </c>
      <c r="W72">
        <v>0</v>
      </c>
      <c r="X72">
        <v>-887838387</v>
      </c>
      <c r="Y72">
        <v>12.43</v>
      </c>
      <c r="AA72">
        <v>0</v>
      </c>
      <c r="AB72">
        <v>0</v>
      </c>
      <c r="AC72">
        <v>0</v>
      </c>
      <c r="AD72">
        <v>9.07</v>
      </c>
      <c r="AE72">
        <v>0</v>
      </c>
      <c r="AF72">
        <v>0</v>
      </c>
      <c r="AG72">
        <v>0</v>
      </c>
      <c r="AH72">
        <v>9.07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12.43</v>
      </c>
      <c r="AV72">
        <v>1</v>
      </c>
      <c r="AW72">
        <v>2</v>
      </c>
      <c r="AX72">
        <v>37316934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Y72*Source!I39</f>
        <v>40.8294425</v>
      </c>
      <c r="CY72">
        <f>AD72</f>
        <v>9.07</v>
      </c>
      <c r="CZ72">
        <f>AH72</f>
        <v>9.07</v>
      </c>
      <c r="DA72">
        <f>AL72</f>
        <v>1</v>
      </c>
      <c r="DB72">
        <v>0</v>
      </c>
    </row>
    <row r="73" spans="1:106" ht="12.75">
      <c r="A73">
        <f>ROW(Source!A39)</f>
        <v>39</v>
      </c>
      <c r="B73">
        <v>37315863</v>
      </c>
      <c r="C73">
        <v>37316932</v>
      </c>
      <c r="D73">
        <v>121548</v>
      </c>
      <c r="E73">
        <v>1</v>
      </c>
      <c r="F73">
        <v>1</v>
      </c>
      <c r="G73">
        <v>1</v>
      </c>
      <c r="H73">
        <v>1</v>
      </c>
      <c r="I73" t="s">
        <v>35</v>
      </c>
      <c r="K73" t="s">
        <v>264</v>
      </c>
      <c r="L73">
        <v>608254</v>
      </c>
      <c r="N73">
        <v>1013</v>
      </c>
      <c r="O73" t="s">
        <v>265</v>
      </c>
      <c r="P73" t="s">
        <v>265</v>
      </c>
      <c r="Q73">
        <v>1</v>
      </c>
      <c r="W73">
        <v>0</v>
      </c>
      <c r="X73">
        <v>-185737400</v>
      </c>
      <c r="Y73">
        <v>0.07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0.07</v>
      </c>
      <c r="AV73">
        <v>2</v>
      </c>
      <c r="AW73">
        <v>2</v>
      </c>
      <c r="AX73">
        <v>37316936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Y73*Source!I39</f>
        <v>0.2299325</v>
      </c>
      <c r="CY73">
        <f>AD73</f>
        <v>0</v>
      </c>
      <c r="CZ73">
        <f>AH73</f>
        <v>0</v>
      </c>
      <c r="DA73">
        <f>AL73</f>
        <v>1</v>
      </c>
      <c r="DB73">
        <v>0</v>
      </c>
    </row>
    <row r="74" spans="1:106" ht="12.75">
      <c r="A74">
        <f>ROW(Source!A39)</f>
        <v>39</v>
      </c>
      <c r="B74">
        <v>37315863</v>
      </c>
      <c r="C74">
        <v>37316932</v>
      </c>
      <c r="D74">
        <v>26836708</v>
      </c>
      <c r="E74">
        <v>1</v>
      </c>
      <c r="F74">
        <v>1</v>
      </c>
      <c r="G74">
        <v>1</v>
      </c>
      <c r="H74">
        <v>2</v>
      </c>
      <c r="I74" t="s">
        <v>296</v>
      </c>
      <c r="J74" t="s">
        <v>297</v>
      </c>
      <c r="K74" t="s">
        <v>298</v>
      </c>
      <c r="L74">
        <v>1368</v>
      </c>
      <c r="N74">
        <v>1011</v>
      </c>
      <c r="O74" t="s">
        <v>261</v>
      </c>
      <c r="P74" t="s">
        <v>261</v>
      </c>
      <c r="Q74">
        <v>1</v>
      </c>
      <c r="W74">
        <v>0</v>
      </c>
      <c r="X74">
        <v>390837727</v>
      </c>
      <c r="Y74">
        <v>0.07</v>
      </c>
      <c r="AA74">
        <v>0</v>
      </c>
      <c r="AB74">
        <v>800.73</v>
      </c>
      <c r="AC74">
        <v>331.83</v>
      </c>
      <c r="AD74">
        <v>0</v>
      </c>
      <c r="AE74">
        <v>0</v>
      </c>
      <c r="AF74">
        <v>111.99</v>
      </c>
      <c r="AG74">
        <v>13.5</v>
      </c>
      <c r="AH74">
        <v>0</v>
      </c>
      <c r="AI74">
        <v>1</v>
      </c>
      <c r="AJ74">
        <v>7.15</v>
      </c>
      <c r="AK74">
        <v>24.58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0.07</v>
      </c>
      <c r="AV74">
        <v>0</v>
      </c>
      <c r="AW74">
        <v>2</v>
      </c>
      <c r="AX74">
        <v>37316938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Y74*Source!I39</f>
        <v>0.2299325</v>
      </c>
      <c r="CY74">
        <f>AB74</f>
        <v>800.73</v>
      </c>
      <c r="CZ74">
        <f>AF74</f>
        <v>111.99</v>
      </c>
      <c r="DA74">
        <f>AJ74</f>
        <v>7.15</v>
      </c>
      <c r="DB74">
        <v>0</v>
      </c>
    </row>
    <row r="75" spans="1:106" ht="12.75">
      <c r="A75">
        <f>ROW(Source!A39)</f>
        <v>39</v>
      </c>
      <c r="B75">
        <v>37315863</v>
      </c>
      <c r="C75">
        <v>37316932</v>
      </c>
      <c r="D75">
        <v>26838694</v>
      </c>
      <c r="E75">
        <v>1</v>
      </c>
      <c r="F75">
        <v>1</v>
      </c>
      <c r="G75">
        <v>1</v>
      </c>
      <c r="H75">
        <v>2</v>
      </c>
      <c r="I75" t="s">
        <v>288</v>
      </c>
      <c r="J75" t="s">
        <v>289</v>
      </c>
      <c r="K75" t="s">
        <v>290</v>
      </c>
      <c r="L75">
        <v>1368</v>
      </c>
      <c r="N75">
        <v>1011</v>
      </c>
      <c r="O75" t="s">
        <v>261</v>
      </c>
      <c r="P75" t="s">
        <v>261</v>
      </c>
      <c r="Q75">
        <v>1</v>
      </c>
      <c r="W75">
        <v>0</v>
      </c>
      <c r="X75">
        <v>-706219601</v>
      </c>
      <c r="Y75">
        <v>0.09</v>
      </c>
      <c r="AA75">
        <v>0</v>
      </c>
      <c r="AB75">
        <v>655.52</v>
      </c>
      <c r="AC75">
        <v>285.13</v>
      </c>
      <c r="AD75">
        <v>0</v>
      </c>
      <c r="AE75">
        <v>0</v>
      </c>
      <c r="AF75">
        <v>87.17</v>
      </c>
      <c r="AG75">
        <v>11.6</v>
      </c>
      <c r="AH75">
        <v>0</v>
      </c>
      <c r="AI75">
        <v>1</v>
      </c>
      <c r="AJ75">
        <v>7.52</v>
      </c>
      <c r="AK75">
        <v>24.58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0.09</v>
      </c>
      <c r="AV75">
        <v>0</v>
      </c>
      <c r="AW75">
        <v>2</v>
      </c>
      <c r="AX75">
        <v>37316940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Y75*Source!I39</f>
        <v>0.2956275</v>
      </c>
      <c r="CY75">
        <f>AB75</f>
        <v>655.52</v>
      </c>
      <c r="CZ75">
        <f>AF75</f>
        <v>87.17</v>
      </c>
      <c r="DA75">
        <f>AJ75</f>
        <v>7.52</v>
      </c>
      <c r="DB75">
        <v>0</v>
      </c>
    </row>
    <row r="76" spans="1:106" ht="12.75">
      <c r="A76">
        <f>ROW(Source!A39)</f>
        <v>39</v>
      </c>
      <c r="B76">
        <v>37315863</v>
      </c>
      <c r="C76">
        <v>37316932</v>
      </c>
      <c r="D76">
        <v>26854681</v>
      </c>
      <c r="E76">
        <v>1</v>
      </c>
      <c r="F76">
        <v>1</v>
      </c>
      <c r="G76">
        <v>1</v>
      </c>
      <c r="H76">
        <v>3</v>
      </c>
      <c r="I76" t="s">
        <v>65</v>
      </c>
      <c r="J76" t="s">
        <v>68</v>
      </c>
      <c r="K76" t="s">
        <v>66</v>
      </c>
      <c r="L76">
        <v>1348</v>
      </c>
      <c r="N76">
        <v>1009</v>
      </c>
      <c r="O76" t="s">
        <v>67</v>
      </c>
      <c r="P76" t="s">
        <v>67</v>
      </c>
      <c r="Q76">
        <v>1000</v>
      </c>
      <c r="W76">
        <v>0</v>
      </c>
      <c r="X76">
        <v>368500752</v>
      </c>
      <c r="Y76">
        <v>1.995068</v>
      </c>
      <c r="AA76">
        <v>62338.64</v>
      </c>
      <c r="AB76">
        <v>0</v>
      </c>
      <c r="AC76">
        <v>0</v>
      </c>
      <c r="AD76">
        <v>0</v>
      </c>
      <c r="AE76">
        <v>8780.09</v>
      </c>
      <c r="AF76">
        <v>0</v>
      </c>
      <c r="AG76">
        <v>0</v>
      </c>
      <c r="AH76">
        <v>0</v>
      </c>
      <c r="AI76">
        <v>7.1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T76">
        <v>1.995068</v>
      </c>
      <c r="AV76">
        <v>0</v>
      </c>
      <c r="AW76">
        <v>1</v>
      </c>
      <c r="AX76">
        <v>-1</v>
      </c>
      <c r="AY76">
        <v>0</v>
      </c>
      <c r="AZ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Y76*Source!I39</f>
        <v>6.553299613</v>
      </c>
      <c r="CY76">
        <f>AA76</f>
        <v>62338.64</v>
      </c>
      <c r="CZ76">
        <f>AE76</f>
        <v>8780.09</v>
      </c>
      <c r="DA76">
        <f>AI76</f>
        <v>7.1</v>
      </c>
      <c r="DB76">
        <v>0</v>
      </c>
    </row>
    <row r="77" spans="1:106" ht="12.75">
      <c r="A77">
        <f>ROW(Source!A42)</f>
        <v>42</v>
      </c>
      <c r="B77">
        <v>37315861</v>
      </c>
      <c r="C77">
        <v>37317129</v>
      </c>
      <c r="D77">
        <v>9415639</v>
      </c>
      <c r="E77">
        <v>1</v>
      </c>
      <c r="F77">
        <v>1</v>
      </c>
      <c r="G77">
        <v>1</v>
      </c>
      <c r="H77">
        <v>1</v>
      </c>
      <c r="I77" t="s">
        <v>262</v>
      </c>
      <c r="K77" t="s">
        <v>263</v>
      </c>
      <c r="L77">
        <v>1369</v>
      </c>
      <c r="N77">
        <v>1013</v>
      </c>
      <c r="O77" t="s">
        <v>257</v>
      </c>
      <c r="P77" t="s">
        <v>257</v>
      </c>
      <c r="Q77">
        <v>1</v>
      </c>
      <c r="W77">
        <v>0</v>
      </c>
      <c r="X77">
        <v>-1776080102</v>
      </c>
      <c r="Y77">
        <v>27.22</v>
      </c>
      <c r="AA77">
        <v>0</v>
      </c>
      <c r="AB77">
        <v>0</v>
      </c>
      <c r="AC77">
        <v>0</v>
      </c>
      <c r="AD77">
        <v>8.64</v>
      </c>
      <c r="AE77">
        <v>0</v>
      </c>
      <c r="AF77">
        <v>0</v>
      </c>
      <c r="AG77">
        <v>0</v>
      </c>
      <c r="AH77">
        <v>8.64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27.22</v>
      </c>
      <c r="AV77">
        <v>1</v>
      </c>
      <c r="AW77">
        <v>2</v>
      </c>
      <c r="AX77">
        <v>37317147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Y77*Source!I42</f>
        <v>894.1089499999998</v>
      </c>
      <c r="CY77">
        <f>AD77</f>
        <v>8.64</v>
      </c>
      <c r="CZ77">
        <f>AH77</f>
        <v>8.64</v>
      </c>
      <c r="DA77">
        <f>AL77</f>
        <v>1</v>
      </c>
      <c r="DB77">
        <v>0</v>
      </c>
    </row>
    <row r="78" spans="1:106" ht="12.75">
      <c r="A78">
        <f>ROW(Source!A42)</f>
        <v>42</v>
      </c>
      <c r="B78">
        <v>37315861</v>
      </c>
      <c r="C78">
        <v>37317129</v>
      </c>
      <c r="D78">
        <v>121548</v>
      </c>
      <c r="E78">
        <v>1</v>
      </c>
      <c r="F78">
        <v>1</v>
      </c>
      <c r="G78">
        <v>1</v>
      </c>
      <c r="H78">
        <v>1</v>
      </c>
      <c r="I78" t="s">
        <v>35</v>
      </c>
      <c r="K78" t="s">
        <v>264</v>
      </c>
      <c r="L78">
        <v>608254</v>
      </c>
      <c r="N78">
        <v>1013</v>
      </c>
      <c r="O78" t="s">
        <v>265</v>
      </c>
      <c r="P78" t="s">
        <v>265</v>
      </c>
      <c r="Q78">
        <v>1</v>
      </c>
      <c r="W78">
        <v>0</v>
      </c>
      <c r="X78">
        <v>-185737400</v>
      </c>
      <c r="Y78">
        <v>1.94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1.94</v>
      </c>
      <c r="AV78">
        <v>2</v>
      </c>
      <c r="AW78">
        <v>2</v>
      </c>
      <c r="AX78">
        <v>37317149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Y78*Source!I42</f>
        <v>63.724149999999995</v>
      </c>
      <c r="CY78">
        <f>AD78</f>
        <v>0</v>
      </c>
      <c r="CZ78">
        <f>AH78</f>
        <v>0</v>
      </c>
      <c r="DA78">
        <f>AL78</f>
        <v>1</v>
      </c>
      <c r="DB78">
        <v>0</v>
      </c>
    </row>
    <row r="79" spans="1:106" ht="12.75">
      <c r="A79">
        <f>ROW(Source!A42)</f>
        <v>42</v>
      </c>
      <c r="B79">
        <v>37315861</v>
      </c>
      <c r="C79">
        <v>37317129</v>
      </c>
      <c r="D79">
        <v>26836624</v>
      </c>
      <c r="E79">
        <v>1</v>
      </c>
      <c r="F79">
        <v>1</v>
      </c>
      <c r="G79">
        <v>1</v>
      </c>
      <c r="H79">
        <v>2</v>
      </c>
      <c r="I79" t="s">
        <v>266</v>
      </c>
      <c r="J79" t="s">
        <v>267</v>
      </c>
      <c r="K79" t="s">
        <v>268</v>
      </c>
      <c r="L79">
        <v>1368</v>
      </c>
      <c r="N79">
        <v>1011</v>
      </c>
      <c r="O79" t="s">
        <v>261</v>
      </c>
      <c r="P79" t="s">
        <v>261</v>
      </c>
      <c r="Q79">
        <v>1</v>
      </c>
      <c r="W79">
        <v>0</v>
      </c>
      <c r="X79">
        <v>-1319545563</v>
      </c>
      <c r="Y79">
        <v>0.68</v>
      </c>
      <c r="AA79">
        <v>0</v>
      </c>
      <c r="AB79">
        <v>561.6</v>
      </c>
      <c r="AC79">
        <v>335.88</v>
      </c>
      <c r="AD79">
        <v>0</v>
      </c>
      <c r="AE79">
        <v>0</v>
      </c>
      <c r="AF79">
        <v>86.4</v>
      </c>
      <c r="AG79">
        <v>13.5</v>
      </c>
      <c r="AH79">
        <v>0</v>
      </c>
      <c r="AI79">
        <v>1</v>
      </c>
      <c r="AJ79">
        <v>6.5</v>
      </c>
      <c r="AK79">
        <v>24.88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0.68</v>
      </c>
      <c r="AV79">
        <v>0</v>
      </c>
      <c r="AW79">
        <v>2</v>
      </c>
      <c r="AX79">
        <v>37317151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Y79*Source!I42</f>
        <v>22.336299999999998</v>
      </c>
      <c r="CY79">
        <f>AB79</f>
        <v>561.6</v>
      </c>
      <c r="CZ79">
        <f>AF79</f>
        <v>86.4</v>
      </c>
      <c r="DA79">
        <f>AJ79</f>
        <v>6.5</v>
      </c>
      <c r="DB79">
        <v>0</v>
      </c>
    </row>
    <row r="80" spans="1:106" ht="12.75">
      <c r="A80">
        <f>ROW(Source!A42)</f>
        <v>42</v>
      </c>
      <c r="B80">
        <v>37315861</v>
      </c>
      <c r="C80">
        <v>37317129</v>
      </c>
      <c r="D80">
        <v>26836780</v>
      </c>
      <c r="E80">
        <v>1</v>
      </c>
      <c r="F80">
        <v>1</v>
      </c>
      <c r="G80">
        <v>1</v>
      </c>
      <c r="H80">
        <v>2</v>
      </c>
      <c r="I80" t="s">
        <v>269</v>
      </c>
      <c r="J80" t="s">
        <v>270</v>
      </c>
      <c r="K80" t="s">
        <v>271</v>
      </c>
      <c r="L80">
        <v>1368</v>
      </c>
      <c r="N80">
        <v>1011</v>
      </c>
      <c r="O80" t="s">
        <v>261</v>
      </c>
      <c r="P80" t="s">
        <v>261</v>
      </c>
      <c r="Q80">
        <v>1</v>
      </c>
      <c r="W80">
        <v>0</v>
      </c>
      <c r="X80">
        <v>-170261183</v>
      </c>
      <c r="Y80">
        <v>1.26</v>
      </c>
      <c r="AA80">
        <v>0</v>
      </c>
      <c r="AB80">
        <v>624.53</v>
      </c>
      <c r="AC80">
        <v>250.29</v>
      </c>
      <c r="AD80">
        <v>0</v>
      </c>
      <c r="AE80">
        <v>0</v>
      </c>
      <c r="AF80">
        <v>89.99</v>
      </c>
      <c r="AG80">
        <v>10.06</v>
      </c>
      <c r="AH80">
        <v>0</v>
      </c>
      <c r="AI80">
        <v>1</v>
      </c>
      <c r="AJ80">
        <v>6.94</v>
      </c>
      <c r="AK80">
        <v>24.88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1.26</v>
      </c>
      <c r="AV80">
        <v>0</v>
      </c>
      <c r="AW80">
        <v>2</v>
      </c>
      <c r="AX80">
        <v>37317153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Y80*Source!I42</f>
        <v>41.38784999999999</v>
      </c>
      <c r="CY80">
        <f>AB80</f>
        <v>624.53</v>
      </c>
      <c r="CZ80">
        <f>AF80</f>
        <v>89.99</v>
      </c>
      <c r="DA80">
        <f>AJ80</f>
        <v>6.94</v>
      </c>
      <c r="DB80">
        <v>0</v>
      </c>
    </row>
    <row r="81" spans="1:106" ht="12.75">
      <c r="A81">
        <f>ROW(Source!A42)</f>
        <v>42</v>
      </c>
      <c r="B81">
        <v>37315861</v>
      </c>
      <c r="C81">
        <v>37317129</v>
      </c>
      <c r="D81">
        <v>26837203</v>
      </c>
      <c r="E81">
        <v>1</v>
      </c>
      <c r="F81">
        <v>1</v>
      </c>
      <c r="G81">
        <v>1</v>
      </c>
      <c r="H81">
        <v>2</v>
      </c>
      <c r="I81" t="s">
        <v>272</v>
      </c>
      <c r="J81" t="s">
        <v>273</v>
      </c>
      <c r="K81" t="s">
        <v>274</v>
      </c>
      <c r="L81">
        <v>1368</v>
      </c>
      <c r="N81">
        <v>1011</v>
      </c>
      <c r="O81" t="s">
        <v>261</v>
      </c>
      <c r="P81" t="s">
        <v>261</v>
      </c>
      <c r="Q81">
        <v>1</v>
      </c>
      <c r="W81">
        <v>0</v>
      </c>
      <c r="X81">
        <v>-303359335</v>
      </c>
      <c r="Y81">
        <v>2.36</v>
      </c>
      <c r="AA81">
        <v>0</v>
      </c>
      <c r="AB81">
        <v>31.24</v>
      </c>
      <c r="AC81">
        <v>0</v>
      </c>
      <c r="AD81">
        <v>0</v>
      </c>
      <c r="AE81">
        <v>0</v>
      </c>
      <c r="AF81">
        <v>7.77</v>
      </c>
      <c r="AG81">
        <v>0</v>
      </c>
      <c r="AH81">
        <v>0</v>
      </c>
      <c r="AI81">
        <v>1</v>
      </c>
      <c r="AJ81">
        <v>4.02</v>
      </c>
      <c r="AK81">
        <v>24.88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2.36</v>
      </c>
      <c r="AV81">
        <v>0</v>
      </c>
      <c r="AW81">
        <v>2</v>
      </c>
      <c r="AX81">
        <v>37317155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Y81*Source!I42</f>
        <v>77.52009999999999</v>
      </c>
      <c r="CY81">
        <f>AB81</f>
        <v>31.24</v>
      </c>
      <c r="CZ81">
        <f>AF81</f>
        <v>7.77</v>
      </c>
      <c r="DA81">
        <f>AJ81</f>
        <v>4.02</v>
      </c>
      <c r="DB81">
        <v>0</v>
      </c>
    </row>
    <row r="82" spans="1:106" ht="12.75">
      <c r="A82">
        <f>ROW(Source!A42)</f>
        <v>42</v>
      </c>
      <c r="B82">
        <v>37315861</v>
      </c>
      <c r="C82">
        <v>37317129</v>
      </c>
      <c r="D82">
        <v>26858857</v>
      </c>
      <c r="E82">
        <v>1</v>
      </c>
      <c r="F82">
        <v>1</v>
      </c>
      <c r="G82">
        <v>1</v>
      </c>
      <c r="H82">
        <v>3</v>
      </c>
      <c r="I82" t="s">
        <v>275</v>
      </c>
      <c r="J82" t="s">
        <v>276</v>
      </c>
      <c r="K82" t="s">
        <v>277</v>
      </c>
      <c r="L82">
        <v>1327</v>
      </c>
      <c r="N82">
        <v>1005</v>
      </c>
      <c r="O82" t="s">
        <v>278</v>
      </c>
      <c r="P82" t="s">
        <v>278</v>
      </c>
      <c r="Q82">
        <v>1</v>
      </c>
      <c r="W82">
        <v>0</v>
      </c>
      <c r="X82">
        <v>1317660531</v>
      </c>
      <c r="Y82">
        <v>4.4</v>
      </c>
      <c r="AA82">
        <v>16.49</v>
      </c>
      <c r="AB82">
        <v>0</v>
      </c>
      <c r="AC82">
        <v>0</v>
      </c>
      <c r="AD82">
        <v>0</v>
      </c>
      <c r="AE82">
        <v>6.2</v>
      </c>
      <c r="AF82">
        <v>0</v>
      </c>
      <c r="AG82">
        <v>0</v>
      </c>
      <c r="AH82">
        <v>0</v>
      </c>
      <c r="AI82">
        <v>2.66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4.4</v>
      </c>
      <c r="AV82">
        <v>0</v>
      </c>
      <c r="AW82">
        <v>2</v>
      </c>
      <c r="AX82">
        <v>37317157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Y82*Source!I42</f>
        <v>144.529</v>
      </c>
      <c r="CY82">
        <f>AA82</f>
        <v>16.49</v>
      </c>
      <c r="CZ82">
        <f>AE82</f>
        <v>6.2</v>
      </c>
      <c r="DA82">
        <f>AI82</f>
        <v>2.66</v>
      </c>
      <c r="DB82">
        <v>0</v>
      </c>
    </row>
    <row r="83" spans="1:106" ht="12.75">
      <c r="A83">
        <f>ROW(Source!A42)</f>
        <v>42</v>
      </c>
      <c r="B83">
        <v>37315861</v>
      </c>
      <c r="C83">
        <v>37317129</v>
      </c>
      <c r="D83">
        <v>26839504</v>
      </c>
      <c r="E83">
        <v>1</v>
      </c>
      <c r="F83">
        <v>1</v>
      </c>
      <c r="G83">
        <v>1</v>
      </c>
      <c r="H83">
        <v>3</v>
      </c>
      <c r="I83" t="s">
        <v>279</v>
      </c>
      <c r="J83" t="s">
        <v>280</v>
      </c>
      <c r="K83" t="s">
        <v>281</v>
      </c>
      <c r="L83">
        <v>1339</v>
      </c>
      <c r="N83">
        <v>1007</v>
      </c>
      <c r="O83" t="s">
        <v>282</v>
      </c>
      <c r="P83" t="s">
        <v>282</v>
      </c>
      <c r="Q83">
        <v>1</v>
      </c>
      <c r="W83">
        <v>0</v>
      </c>
      <c r="X83">
        <v>-1697433075</v>
      </c>
      <c r="Y83">
        <v>1.53</v>
      </c>
      <c r="AA83">
        <v>3170.78</v>
      </c>
      <c r="AB83">
        <v>0</v>
      </c>
      <c r="AC83">
        <v>0</v>
      </c>
      <c r="AD83">
        <v>0</v>
      </c>
      <c r="AE83">
        <v>519.8</v>
      </c>
      <c r="AF83">
        <v>0</v>
      </c>
      <c r="AG83">
        <v>0</v>
      </c>
      <c r="AH83">
        <v>0</v>
      </c>
      <c r="AI83">
        <v>6.1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1.53</v>
      </c>
      <c r="AV83">
        <v>0</v>
      </c>
      <c r="AW83">
        <v>2</v>
      </c>
      <c r="AX83">
        <v>37317159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Y83*Source!I42</f>
        <v>50.256674999999994</v>
      </c>
      <c r="CY83">
        <f>AA83</f>
        <v>3170.78</v>
      </c>
      <c r="CZ83">
        <f>AE83</f>
        <v>519.8</v>
      </c>
      <c r="DA83">
        <f>AI83</f>
        <v>6.1</v>
      </c>
      <c r="DB83">
        <v>0</v>
      </c>
    </row>
    <row r="84" spans="1:106" ht="12.75">
      <c r="A84">
        <f>ROW(Source!A42)</f>
        <v>42</v>
      </c>
      <c r="B84">
        <v>37315861</v>
      </c>
      <c r="C84">
        <v>37317129</v>
      </c>
      <c r="D84">
        <v>26849228</v>
      </c>
      <c r="E84">
        <v>1</v>
      </c>
      <c r="F84">
        <v>1</v>
      </c>
      <c r="G84">
        <v>1</v>
      </c>
      <c r="H84">
        <v>3</v>
      </c>
      <c r="I84" t="s">
        <v>283</v>
      </c>
      <c r="J84" t="s">
        <v>284</v>
      </c>
      <c r="K84" t="s">
        <v>285</v>
      </c>
      <c r="L84">
        <v>1339</v>
      </c>
      <c r="N84">
        <v>1007</v>
      </c>
      <c r="O84" t="s">
        <v>282</v>
      </c>
      <c r="P84" t="s">
        <v>282</v>
      </c>
      <c r="Q84">
        <v>1</v>
      </c>
      <c r="W84">
        <v>0</v>
      </c>
      <c r="X84">
        <v>-586330449</v>
      </c>
      <c r="Y84">
        <v>3.85</v>
      </c>
      <c r="AA84">
        <v>19.89</v>
      </c>
      <c r="AB84">
        <v>0</v>
      </c>
      <c r="AC84">
        <v>0</v>
      </c>
      <c r="AD84">
        <v>0</v>
      </c>
      <c r="AE84">
        <v>2.44</v>
      </c>
      <c r="AF84">
        <v>0</v>
      </c>
      <c r="AG84">
        <v>0</v>
      </c>
      <c r="AH84">
        <v>0</v>
      </c>
      <c r="AI84">
        <v>8.15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3.85</v>
      </c>
      <c r="AV84">
        <v>0</v>
      </c>
      <c r="AW84">
        <v>2</v>
      </c>
      <c r="AX84">
        <v>37317161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Y84*Source!I42</f>
        <v>126.462875</v>
      </c>
      <c r="CY84">
        <f>AA84</f>
        <v>19.89</v>
      </c>
      <c r="CZ84">
        <f>AE84</f>
        <v>2.44</v>
      </c>
      <c r="DA84">
        <f>AI84</f>
        <v>8.15</v>
      </c>
      <c r="DB84">
        <v>0</v>
      </c>
    </row>
    <row r="85" spans="1:106" ht="12.75">
      <c r="A85">
        <f>ROW(Source!A43)</f>
        <v>43</v>
      </c>
      <c r="B85">
        <v>37315863</v>
      </c>
      <c r="C85">
        <v>37317129</v>
      </c>
      <c r="D85">
        <v>9415639</v>
      </c>
      <c r="E85">
        <v>1</v>
      </c>
      <c r="F85">
        <v>1</v>
      </c>
      <c r="G85">
        <v>1</v>
      </c>
      <c r="H85">
        <v>1</v>
      </c>
      <c r="I85" t="s">
        <v>262</v>
      </c>
      <c r="K85" t="s">
        <v>263</v>
      </c>
      <c r="L85">
        <v>1369</v>
      </c>
      <c r="N85">
        <v>1013</v>
      </c>
      <c r="O85" t="s">
        <v>257</v>
      </c>
      <c r="P85" t="s">
        <v>257</v>
      </c>
      <c r="Q85">
        <v>1</v>
      </c>
      <c r="W85">
        <v>0</v>
      </c>
      <c r="X85">
        <v>-1776080102</v>
      </c>
      <c r="Y85">
        <v>27.22</v>
      </c>
      <c r="AA85">
        <v>0</v>
      </c>
      <c r="AB85">
        <v>0</v>
      </c>
      <c r="AC85">
        <v>0</v>
      </c>
      <c r="AD85">
        <v>8.64</v>
      </c>
      <c r="AE85">
        <v>0</v>
      </c>
      <c r="AF85">
        <v>0</v>
      </c>
      <c r="AG85">
        <v>0</v>
      </c>
      <c r="AH85">
        <v>8.64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27.22</v>
      </c>
      <c r="AV85">
        <v>1</v>
      </c>
      <c r="AW85">
        <v>2</v>
      </c>
      <c r="AX85">
        <v>37317147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Y85*Source!I43</f>
        <v>894.1089499999998</v>
      </c>
      <c r="CY85">
        <f>AD85</f>
        <v>8.64</v>
      </c>
      <c r="CZ85">
        <f>AH85</f>
        <v>8.64</v>
      </c>
      <c r="DA85">
        <f>AL85</f>
        <v>1</v>
      </c>
      <c r="DB85">
        <v>0</v>
      </c>
    </row>
    <row r="86" spans="1:106" ht="12.75">
      <c r="A86">
        <f>ROW(Source!A43)</f>
        <v>43</v>
      </c>
      <c r="B86">
        <v>37315863</v>
      </c>
      <c r="C86">
        <v>37317129</v>
      </c>
      <c r="D86">
        <v>121548</v>
      </c>
      <c r="E86">
        <v>1</v>
      </c>
      <c r="F86">
        <v>1</v>
      </c>
      <c r="G86">
        <v>1</v>
      </c>
      <c r="H86">
        <v>1</v>
      </c>
      <c r="I86" t="s">
        <v>35</v>
      </c>
      <c r="K86" t="s">
        <v>264</v>
      </c>
      <c r="L86">
        <v>608254</v>
      </c>
      <c r="N86">
        <v>1013</v>
      </c>
      <c r="O86" t="s">
        <v>265</v>
      </c>
      <c r="P86" t="s">
        <v>265</v>
      </c>
      <c r="Q86">
        <v>1</v>
      </c>
      <c r="W86">
        <v>0</v>
      </c>
      <c r="X86">
        <v>-185737400</v>
      </c>
      <c r="Y86">
        <v>1.94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1.94</v>
      </c>
      <c r="AV86">
        <v>2</v>
      </c>
      <c r="AW86">
        <v>2</v>
      </c>
      <c r="AX86">
        <v>37317149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Y86*Source!I43</f>
        <v>63.724149999999995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ht="12.75">
      <c r="A87">
        <f>ROW(Source!A43)</f>
        <v>43</v>
      </c>
      <c r="B87">
        <v>37315863</v>
      </c>
      <c r="C87">
        <v>37317129</v>
      </c>
      <c r="D87">
        <v>26836624</v>
      </c>
      <c r="E87">
        <v>1</v>
      </c>
      <c r="F87">
        <v>1</v>
      </c>
      <c r="G87">
        <v>1</v>
      </c>
      <c r="H87">
        <v>2</v>
      </c>
      <c r="I87" t="s">
        <v>266</v>
      </c>
      <c r="J87" t="s">
        <v>267</v>
      </c>
      <c r="K87" t="s">
        <v>268</v>
      </c>
      <c r="L87">
        <v>1368</v>
      </c>
      <c r="N87">
        <v>1011</v>
      </c>
      <c r="O87" t="s">
        <v>261</v>
      </c>
      <c r="P87" t="s">
        <v>261</v>
      </c>
      <c r="Q87">
        <v>1</v>
      </c>
      <c r="W87">
        <v>0</v>
      </c>
      <c r="X87">
        <v>-1319545563</v>
      </c>
      <c r="Y87">
        <v>0.68</v>
      </c>
      <c r="AA87">
        <v>0</v>
      </c>
      <c r="AB87">
        <v>557.28</v>
      </c>
      <c r="AC87">
        <v>331.83</v>
      </c>
      <c r="AD87">
        <v>0</v>
      </c>
      <c r="AE87">
        <v>0</v>
      </c>
      <c r="AF87">
        <v>86.4</v>
      </c>
      <c r="AG87">
        <v>13.5</v>
      </c>
      <c r="AH87">
        <v>0</v>
      </c>
      <c r="AI87">
        <v>1</v>
      </c>
      <c r="AJ87">
        <v>6.45</v>
      </c>
      <c r="AK87">
        <v>24.58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0.68</v>
      </c>
      <c r="AV87">
        <v>0</v>
      </c>
      <c r="AW87">
        <v>2</v>
      </c>
      <c r="AX87">
        <v>37317151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Y87*Source!I43</f>
        <v>22.336299999999998</v>
      </c>
      <c r="CY87">
        <f>AB87</f>
        <v>557.28</v>
      </c>
      <c r="CZ87">
        <f>AF87</f>
        <v>86.4</v>
      </c>
      <c r="DA87">
        <f>AJ87</f>
        <v>6.45</v>
      </c>
      <c r="DB87">
        <v>0</v>
      </c>
    </row>
    <row r="88" spans="1:106" ht="12.75">
      <c r="A88">
        <f>ROW(Source!A43)</f>
        <v>43</v>
      </c>
      <c r="B88">
        <v>37315863</v>
      </c>
      <c r="C88">
        <v>37317129</v>
      </c>
      <c r="D88">
        <v>26836780</v>
      </c>
      <c r="E88">
        <v>1</v>
      </c>
      <c r="F88">
        <v>1</v>
      </c>
      <c r="G88">
        <v>1</v>
      </c>
      <c r="H88">
        <v>2</v>
      </c>
      <c r="I88" t="s">
        <v>269</v>
      </c>
      <c r="J88" t="s">
        <v>270</v>
      </c>
      <c r="K88" t="s">
        <v>271</v>
      </c>
      <c r="L88">
        <v>1368</v>
      </c>
      <c r="N88">
        <v>1011</v>
      </c>
      <c r="O88" t="s">
        <v>261</v>
      </c>
      <c r="P88" t="s">
        <v>261</v>
      </c>
      <c r="Q88">
        <v>1</v>
      </c>
      <c r="W88">
        <v>0</v>
      </c>
      <c r="X88">
        <v>-170261183</v>
      </c>
      <c r="Y88">
        <v>1.26</v>
      </c>
      <c r="AA88">
        <v>0</v>
      </c>
      <c r="AB88">
        <v>619.13</v>
      </c>
      <c r="AC88">
        <v>247.27</v>
      </c>
      <c r="AD88">
        <v>0</v>
      </c>
      <c r="AE88">
        <v>0</v>
      </c>
      <c r="AF88">
        <v>89.99</v>
      </c>
      <c r="AG88">
        <v>10.06</v>
      </c>
      <c r="AH88">
        <v>0</v>
      </c>
      <c r="AI88">
        <v>1</v>
      </c>
      <c r="AJ88">
        <v>6.88</v>
      </c>
      <c r="AK88">
        <v>24.58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1.26</v>
      </c>
      <c r="AV88">
        <v>0</v>
      </c>
      <c r="AW88">
        <v>2</v>
      </c>
      <c r="AX88">
        <v>37317153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Y88*Source!I43</f>
        <v>41.38784999999999</v>
      </c>
      <c r="CY88">
        <f>AB88</f>
        <v>619.13</v>
      </c>
      <c r="CZ88">
        <f>AF88</f>
        <v>89.99</v>
      </c>
      <c r="DA88">
        <f>AJ88</f>
        <v>6.88</v>
      </c>
      <c r="DB88">
        <v>0</v>
      </c>
    </row>
    <row r="89" spans="1:106" ht="12.75">
      <c r="A89">
        <f>ROW(Source!A43)</f>
        <v>43</v>
      </c>
      <c r="B89">
        <v>37315863</v>
      </c>
      <c r="C89">
        <v>37317129</v>
      </c>
      <c r="D89">
        <v>26837203</v>
      </c>
      <c r="E89">
        <v>1</v>
      </c>
      <c r="F89">
        <v>1</v>
      </c>
      <c r="G89">
        <v>1</v>
      </c>
      <c r="H89">
        <v>2</v>
      </c>
      <c r="I89" t="s">
        <v>272</v>
      </c>
      <c r="J89" t="s">
        <v>273</v>
      </c>
      <c r="K89" t="s">
        <v>274</v>
      </c>
      <c r="L89">
        <v>1368</v>
      </c>
      <c r="N89">
        <v>1011</v>
      </c>
      <c r="O89" t="s">
        <v>261</v>
      </c>
      <c r="P89" t="s">
        <v>261</v>
      </c>
      <c r="Q89">
        <v>1</v>
      </c>
      <c r="W89">
        <v>0</v>
      </c>
      <c r="X89">
        <v>-303359335</v>
      </c>
      <c r="Y89">
        <v>2.36</v>
      </c>
      <c r="AA89">
        <v>0</v>
      </c>
      <c r="AB89">
        <v>31.16</v>
      </c>
      <c r="AC89">
        <v>0</v>
      </c>
      <c r="AD89">
        <v>0</v>
      </c>
      <c r="AE89">
        <v>0</v>
      </c>
      <c r="AF89">
        <v>7.77</v>
      </c>
      <c r="AG89">
        <v>0</v>
      </c>
      <c r="AH89">
        <v>0</v>
      </c>
      <c r="AI89">
        <v>1</v>
      </c>
      <c r="AJ89">
        <v>4.01</v>
      </c>
      <c r="AK89">
        <v>24.58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2.36</v>
      </c>
      <c r="AV89">
        <v>0</v>
      </c>
      <c r="AW89">
        <v>2</v>
      </c>
      <c r="AX89">
        <v>37317155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Y89*Source!I43</f>
        <v>77.52009999999999</v>
      </c>
      <c r="CY89">
        <f>AB89</f>
        <v>31.16</v>
      </c>
      <c r="CZ89">
        <f>AF89</f>
        <v>7.77</v>
      </c>
      <c r="DA89">
        <f>AJ89</f>
        <v>4.01</v>
      </c>
      <c r="DB89">
        <v>0</v>
      </c>
    </row>
    <row r="90" spans="1:106" ht="12.75">
      <c r="A90">
        <f>ROW(Source!A43)</f>
        <v>43</v>
      </c>
      <c r="B90">
        <v>37315863</v>
      </c>
      <c r="C90">
        <v>37317129</v>
      </c>
      <c r="D90">
        <v>26858857</v>
      </c>
      <c r="E90">
        <v>1</v>
      </c>
      <c r="F90">
        <v>1</v>
      </c>
      <c r="G90">
        <v>1</v>
      </c>
      <c r="H90">
        <v>3</v>
      </c>
      <c r="I90" t="s">
        <v>275</v>
      </c>
      <c r="J90" t="s">
        <v>276</v>
      </c>
      <c r="K90" t="s">
        <v>277</v>
      </c>
      <c r="L90">
        <v>1327</v>
      </c>
      <c r="N90">
        <v>1005</v>
      </c>
      <c r="O90" t="s">
        <v>278</v>
      </c>
      <c r="P90" t="s">
        <v>278</v>
      </c>
      <c r="Q90">
        <v>1</v>
      </c>
      <c r="W90">
        <v>0</v>
      </c>
      <c r="X90">
        <v>1317660531</v>
      </c>
      <c r="Y90">
        <v>4.4</v>
      </c>
      <c r="AA90">
        <v>15.93</v>
      </c>
      <c r="AB90">
        <v>0</v>
      </c>
      <c r="AC90">
        <v>0</v>
      </c>
      <c r="AD90">
        <v>0</v>
      </c>
      <c r="AE90">
        <v>6.2</v>
      </c>
      <c r="AF90">
        <v>0</v>
      </c>
      <c r="AG90">
        <v>0</v>
      </c>
      <c r="AH90">
        <v>0</v>
      </c>
      <c r="AI90">
        <v>2.57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4.4</v>
      </c>
      <c r="AV90">
        <v>0</v>
      </c>
      <c r="AW90">
        <v>2</v>
      </c>
      <c r="AX90">
        <v>37317157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Y90*Source!I43</f>
        <v>144.529</v>
      </c>
      <c r="CY90">
        <f>AA90</f>
        <v>15.93</v>
      </c>
      <c r="CZ90">
        <f>AE90</f>
        <v>6.2</v>
      </c>
      <c r="DA90">
        <f>AI90</f>
        <v>2.57</v>
      </c>
      <c r="DB90">
        <v>0</v>
      </c>
    </row>
    <row r="91" spans="1:106" ht="12.75">
      <c r="A91">
        <f>ROW(Source!A43)</f>
        <v>43</v>
      </c>
      <c r="B91">
        <v>37315863</v>
      </c>
      <c r="C91">
        <v>37317129</v>
      </c>
      <c r="D91">
        <v>26839504</v>
      </c>
      <c r="E91">
        <v>1</v>
      </c>
      <c r="F91">
        <v>1</v>
      </c>
      <c r="G91">
        <v>1</v>
      </c>
      <c r="H91">
        <v>3</v>
      </c>
      <c r="I91" t="s">
        <v>279</v>
      </c>
      <c r="J91" t="s">
        <v>280</v>
      </c>
      <c r="K91" t="s">
        <v>281</v>
      </c>
      <c r="L91">
        <v>1339</v>
      </c>
      <c r="N91">
        <v>1007</v>
      </c>
      <c r="O91" t="s">
        <v>282</v>
      </c>
      <c r="P91" t="s">
        <v>282</v>
      </c>
      <c r="Q91">
        <v>1</v>
      </c>
      <c r="W91">
        <v>0</v>
      </c>
      <c r="X91">
        <v>-1697433075</v>
      </c>
      <c r="Y91">
        <v>1.53</v>
      </c>
      <c r="AA91">
        <v>3103.21</v>
      </c>
      <c r="AB91">
        <v>0</v>
      </c>
      <c r="AC91">
        <v>0</v>
      </c>
      <c r="AD91">
        <v>0</v>
      </c>
      <c r="AE91">
        <v>519.8</v>
      </c>
      <c r="AF91">
        <v>0</v>
      </c>
      <c r="AG91">
        <v>0</v>
      </c>
      <c r="AH91">
        <v>0</v>
      </c>
      <c r="AI91">
        <v>5.97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1.53</v>
      </c>
      <c r="AV91">
        <v>0</v>
      </c>
      <c r="AW91">
        <v>2</v>
      </c>
      <c r="AX91">
        <v>37317159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Y91*Source!I43</f>
        <v>50.256674999999994</v>
      </c>
      <c r="CY91">
        <f>AA91</f>
        <v>3103.21</v>
      </c>
      <c r="CZ91">
        <f>AE91</f>
        <v>519.8</v>
      </c>
      <c r="DA91">
        <f>AI91</f>
        <v>5.97</v>
      </c>
      <c r="DB91">
        <v>0</v>
      </c>
    </row>
    <row r="92" spans="1:106" ht="12.75">
      <c r="A92">
        <f>ROW(Source!A43)</f>
        <v>43</v>
      </c>
      <c r="B92">
        <v>37315863</v>
      </c>
      <c r="C92">
        <v>37317129</v>
      </c>
      <c r="D92">
        <v>26849228</v>
      </c>
      <c r="E92">
        <v>1</v>
      </c>
      <c r="F92">
        <v>1</v>
      </c>
      <c r="G92">
        <v>1</v>
      </c>
      <c r="H92">
        <v>3</v>
      </c>
      <c r="I92" t="s">
        <v>283</v>
      </c>
      <c r="J92" t="s">
        <v>284</v>
      </c>
      <c r="K92" t="s">
        <v>285</v>
      </c>
      <c r="L92">
        <v>1339</v>
      </c>
      <c r="N92">
        <v>1007</v>
      </c>
      <c r="O92" t="s">
        <v>282</v>
      </c>
      <c r="P92" t="s">
        <v>282</v>
      </c>
      <c r="Q92">
        <v>1</v>
      </c>
      <c r="W92">
        <v>0</v>
      </c>
      <c r="X92">
        <v>-586330449</v>
      </c>
      <c r="Y92">
        <v>3.85</v>
      </c>
      <c r="AA92">
        <v>19.69</v>
      </c>
      <c r="AB92">
        <v>0</v>
      </c>
      <c r="AC92">
        <v>0</v>
      </c>
      <c r="AD92">
        <v>0</v>
      </c>
      <c r="AE92">
        <v>2.44</v>
      </c>
      <c r="AF92">
        <v>0</v>
      </c>
      <c r="AG92">
        <v>0</v>
      </c>
      <c r="AH92">
        <v>0</v>
      </c>
      <c r="AI92">
        <v>8.07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3.85</v>
      </c>
      <c r="AV92">
        <v>0</v>
      </c>
      <c r="AW92">
        <v>2</v>
      </c>
      <c r="AX92">
        <v>37317161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Y92*Source!I43</f>
        <v>126.462875</v>
      </c>
      <c r="CY92">
        <f>AA92</f>
        <v>19.69</v>
      </c>
      <c r="CZ92">
        <f>AE92</f>
        <v>2.44</v>
      </c>
      <c r="DA92">
        <f>AI92</f>
        <v>8.07</v>
      </c>
      <c r="DB92">
        <v>0</v>
      </c>
    </row>
    <row r="93" spans="1:106" ht="12.75">
      <c r="A93">
        <f>ROW(Source!A44)</f>
        <v>44</v>
      </c>
      <c r="B93">
        <v>37315861</v>
      </c>
      <c r="C93">
        <v>37317163</v>
      </c>
      <c r="D93">
        <v>9415385</v>
      </c>
      <c r="E93">
        <v>1</v>
      </c>
      <c r="F93">
        <v>1</v>
      </c>
      <c r="G93">
        <v>1</v>
      </c>
      <c r="H93">
        <v>1</v>
      </c>
      <c r="I93" t="s">
        <v>294</v>
      </c>
      <c r="K93" t="s">
        <v>295</v>
      </c>
      <c r="L93">
        <v>1369</v>
      </c>
      <c r="N93">
        <v>1013</v>
      </c>
      <c r="O93" t="s">
        <v>257</v>
      </c>
      <c r="P93" t="s">
        <v>257</v>
      </c>
      <c r="Q93">
        <v>1</v>
      </c>
      <c r="W93">
        <v>0</v>
      </c>
      <c r="X93">
        <v>1951387513</v>
      </c>
      <c r="Y93">
        <v>14.36</v>
      </c>
      <c r="AA93">
        <v>0</v>
      </c>
      <c r="AB93">
        <v>0</v>
      </c>
      <c r="AC93">
        <v>0</v>
      </c>
      <c r="AD93">
        <v>9.4</v>
      </c>
      <c r="AE93">
        <v>0</v>
      </c>
      <c r="AF93">
        <v>0</v>
      </c>
      <c r="AG93">
        <v>0</v>
      </c>
      <c r="AH93">
        <v>9.4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14.36</v>
      </c>
      <c r="AV93">
        <v>1</v>
      </c>
      <c r="AW93">
        <v>2</v>
      </c>
      <c r="AX93">
        <v>37317183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Y93*Source!I44</f>
        <v>522.867704</v>
      </c>
      <c r="CY93">
        <f>AD93</f>
        <v>9.4</v>
      </c>
      <c r="CZ93">
        <f>AH93</f>
        <v>9.4</v>
      </c>
      <c r="DA93">
        <f>AL93</f>
        <v>1</v>
      </c>
      <c r="DB93">
        <v>0</v>
      </c>
    </row>
    <row r="94" spans="1:106" ht="12.75">
      <c r="A94">
        <f>ROW(Source!A44)</f>
        <v>44</v>
      </c>
      <c r="B94">
        <v>37315861</v>
      </c>
      <c r="C94">
        <v>37317163</v>
      </c>
      <c r="D94">
        <v>121548</v>
      </c>
      <c r="E94">
        <v>1</v>
      </c>
      <c r="F94">
        <v>1</v>
      </c>
      <c r="G94">
        <v>1</v>
      </c>
      <c r="H94">
        <v>1</v>
      </c>
      <c r="I94" t="s">
        <v>35</v>
      </c>
      <c r="K94" t="s">
        <v>264</v>
      </c>
      <c r="L94">
        <v>608254</v>
      </c>
      <c r="N94">
        <v>1013</v>
      </c>
      <c r="O94" t="s">
        <v>265</v>
      </c>
      <c r="P94" t="s">
        <v>265</v>
      </c>
      <c r="Q94">
        <v>1</v>
      </c>
      <c r="W94">
        <v>0</v>
      </c>
      <c r="X94">
        <v>-185737400</v>
      </c>
      <c r="Y94">
        <v>0.2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0.2</v>
      </c>
      <c r="AV94">
        <v>2</v>
      </c>
      <c r="AW94">
        <v>2</v>
      </c>
      <c r="AX94">
        <v>37317185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Y94*Source!I44</f>
        <v>7.28228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ht="12.75">
      <c r="A95">
        <f>ROW(Source!A44)</f>
        <v>44</v>
      </c>
      <c r="B95">
        <v>37315861</v>
      </c>
      <c r="C95">
        <v>37317163</v>
      </c>
      <c r="D95">
        <v>26836624</v>
      </c>
      <c r="E95">
        <v>1</v>
      </c>
      <c r="F95">
        <v>1</v>
      </c>
      <c r="G95">
        <v>1</v>
      </c>
      <c r="H95">
        <v>2</v>
      </c>
      <c r="I95" t="s">
        <v>266</v>
      </c>
      <c r="J95" t="s">
        <v>267</v>
      </c>
      <c r="K95" t="s">
        <v>268</v>
      </c>
      <c r="L95">
        <v>1368</v>
      </c>
      <c r="N95">
        <v>1011</v>
      </c>
      <c r="O95" t="s">
        <v>261</v>
      </c>
      <c r="P95" t="s">
        <v>261</v>
      </c>
      <c r="Q95">
        <v>1</v>
      </c>
      <c r="W95">
        <v>0</v>
      </c>
      <c r="X95">
        <v>-1319545563</v>
      </c>
      <c r="Y95">
        <v>0.15</v>
      </c>
      <c r="AA95">
        <v>0</v>
      </c>
      <c r="AB95">
        <v>561.6</v>
      </c>
      <c r="AC95">
        <v>335.88</v>
      </c>
      <c r="AD95">
        <v>0</v>
      </c>
      <c r="AE95">
        <v>0</v>
      </c>
      <c r="AF95">
        <v>86.4</v>
      </c>
      <c r="AG95">
        <v>13.5</v>
      </c>
      <c r="AH95">
        <v>0</v>
      </c>
      <c r="AI95">
        <v>1</v>
      </c>
      <c r="AJ95">
        <v>6.5</v>
      </c>
      <c r="AK95">
        <v>24.88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0.15</v>
      </c>
      <c r="AV95">
        <v>0</v>
      </c>
      <c r="AW95">
        <v>2</v>
      </c>
      <c r="AX95">
        <v>37317187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Y95*Source!I44</f>
        <v>5.46171</v>
      </c>
      <c r="CY95">
        <f>AB95</f>
        <v>561.6</v>
      </c>
      <c r="CZ95">
        <f>AF95</f>
        <v>86.4</v>
      </c>
      <c r="DA95">
        <f>AJ95</f>
        <v>6.5</v>
      </c>
      <c r="DB95">
        <v>0</v>
      </c>
    </row>
    <row r="96" spans="1:106" ht="12.75">
      <c r="A96">
        <f>ROW(Source!A44)</f>
        <v>44</v>
      </c>
      <c r="B96">
        <v>37315861</v>
      </c>
      <c r="C96">
        <v>37317163</v>
      </c>
      <c r="D96">
        <v>26836708</v>
      </c>
      <c r="E96">
        <v>1</v>
      </c>
      <c r="F96">
        <v>1</v>
      </c>
      <c r="G96">
        <v>1</v>
      </c>
      <c r="H96">
        <v>2</v>
      </c>
      <c r="I96" t="s">
        <v>296</v>
      </c>
      <c r="J96" t="s">
        <v>297</v>
      </c>
      <c r="K96" t="s">
        <v>298</v>
      </c>
      <c r="L96">
        <v>1368</v>
      </c>
      <c r="N96">
        <v>1011</v>
      </c>
      <c r="O96" t="s">
        <v>261</v>
      </c>
      <c r="P96" t="s">
        <v>261</v>
      </c>
      <c r="Q96">
        <v>1</v>
      </c>
      <c r="W96">
        <v>0</v>
      </c>
      <c r="X96">
        <v>390837727</v>
      </c>
      <c r="Y96">
        <v>0.05</v>
      </c>
      <c r="AA96">
        <v>0</v>
      </c>
      <c r="AB96">
        <v>780.57</v>
      </c>
      <c r="AC96">
        <v>335.88</v>
      </c>
      <c r="AD96">
        <v>0</v>
      </c>
      <c r="AE96">
        <v>0</v>
      </c>
      <c r="AF96">
        <v>111.99</v>
      </c>
      <c r="AG96">
        <v>13.5</v>
      </c>
      <c r="AH96">
        <v>0</v>
      </c>
      <c r="AI96">
        <v>1</v>
      </c>
      <c r="AJ96">
        <v>6.97</v>
      </c>
      <c r="AK96">
        <v>24.88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0.05</v>
      </c>
      <c r="AV96">
        <v>0</v>
      </c>
      <c r="AW96">
        <v>2</v>
      </c>
      <c r="AX96">
        <v>37317189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Y96*Source!I44</f>
        <v>1.82057</v>
      </c>
      <c r="CY96">
        <f>AB96</f>
        <v>780.57</v>
      </c>
      <c r="CZ96">
        <f>AF96</f>
        <v>111.99</v>
      </c>
      <c r="DA96">
        <f>AJ96</f>
        <v>6.97</v>
      </c>
      <c r="DB96">
        <v>0</v>
      </c>
    </row>
    <row r="97" spans="1:106" ht="12.75">
      <c r="A97">
        <f>ROW(Source!A44)</f>
        <v>44</v>
      </c>
      <c r="B97">
        <v>37315861</v>
      </c>
      <c r="C97">
        <v>37317163</v>
      </c>
      <c r="D97">
        <v>26837625</v>
      </c>
      <c r="E97">
        <v>1</v>
      </c>
      <c r="F97">
        <v>1</v>
      </c>
      <c r="G97">
        <v>1</v>
      </c>
      <c r="H97">
        <v>2</v>
      </c>
      <c r="I97" t="s">
        <v>318</v>
      </c>
      <c r="J97" t="s">
        <v>319</v>
      </c>
      <c r="K97" t="s">
        <v>320</v>
      </c>
      <c r="L97">
        <v>1368</v>
      </c>
      <c r="N97">
        <v>1011</v>
      </c>
      <c r="O97" t="s">
        <v>261</v>
      </c>
      <c r="P97" t="s">
        <v>261</v>
      </c>
      <c r="Q97">
        <v>1</v>
      </c>
      <c r="W97">
        <v>0</v>
      </c>
      <c r="X97">
        <v>-1461576130</v>
      </c>
      <c r="Y97">
        <v>4.6</v>
      </c>
      <c r="AA97">
        <v>0</v>
      </c>
      <c r="AB97">
        <v>8.51</v>
      </c>
      <c r="AC97">
        <v>0</v>
      </c>
      <c r="AD97">
        <v>0</v>
      </c>
      <c r="AE97">
        <v>0</v>
      </c>
      <c r="AF97">
        <v>3.5</v>
      </c>
      <c r="AG97">
        <v>0</v>
      </c>
      <c r="AH97">
        <v>0</v>
      </c>
      <c r="AI97">
        <v>1</v>
      </c>
      <c r="AJ97">
        <v>2.43</v>
      </c>
      <c r="AK97">
        <v>24.88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4.6</v>
      </c>
      <c r="AV97">
        <v>0</v>
      </c>
      <c r="AW97">
        <v>2</v>
      </c>
      <c r="AX97">
        <v>37317191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Y97*Source!I44</f>
        <v>167.49244</v>
      </c>
      <c r="CY97">
        <f>AB97</f>
        <v>8.51</v>
      </c>
      <c r="CZ97">
        <f>AF97</f>
        <v>3.5</v>
      </c>
      <c r="DA97">
        <f>AJ97</f>
        <v>2.43</v>
      </c>
      <c r="DB97">
        <v>0</v>
      </c>
    </row>
    <row r="98" spans="1:106" ht="12.75">
      <c r="A98">
        <f>ROW(Source!A44)</f>
        <v>44</v>
      </c>
      <c r="B98">
        <v>37315861</v>
      </c>
      <c r="C98">
        <v>37317163</v>
      </c>
      <c r="D98">
        <v>26838694</v>
      </c>
      <c r="E98">
        <v>1</v>
      </c>
      <c r="F98">
        <v>1</v>
      </c>
      <c r="G98">
        <v>1</v>
      </c>
      <c r="H98">
        <v>2</v>
      </c>
      <c r="I98" t="s">
        <v>288</v>
      </c>
      <c r="J98" t="s">
        <v>289</v>
      </c>
      <c r="K98" t="s">
        <v>290</v>
      </c>
      <c r="L98">
        <v>1368</v>
      </c>
      <c r="N98">
        <v>1011</v>
      </c>
      <c r="O98" t="s">
        <v>261</v>
      </c>
      <c r="P98" t="s">
        <v>261</v>
      </c>
      <c r="Q98">
        <v>1</v>
      </c>
      <c r="W98">
        <v>0</v>
      </c>
      <c r="X98">
        <v>-706219601</v>
      </c>
      <c r="Y98">
        <v>0.09</v>
      </c>
      <c r="AA98">
        <v>0</v>
      </c>
      <c r="AB98">
        <v>657.26</v>
      </c>
      <c r="AC98">
        <v>288.61</v>
      </c>
      <c r="AD98">
        <v>0</v>
      </c>
      <c r="AE98">
        <v>0</v>
      </c>
      <c r="AF98">
        <v>87.17</v>
      </c>
      <c r="AG98">
        <v>11.6</v>
      </c>
      <c r="AH98">
        <v>0</v>
      </c>
      <c r="AI98">
        <v>1</v>
      </c>
      <c r="AJ98">
        <v>7.54</v>
      </c>
      <c r="AK98">
        <v>24.88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0.09</v>
      </c>
      <c r="AV98">
        <v>0</v>
      </c>
      <c r="AW98">
        <v>2</v>
      </c>
      <c r="AX98">
        <v>37317193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Y98*Source!I44</f>
        <v>3.2770259999999998</v>
      </c>
      <c r="CY98">
        <f>AB98</f>
        <v>657.26</v>
      </c>
      <c r="CZ98">
        <f>AF98</f>
        <v>87.17</v>
      </c>
      <c r="DA98">
        <f>AJ98</f>
        <v>7.54</v>
      </c>
      <c r="DB98">
        <v>0</v>
      </c>
    </row>
    <row r="99" spans="1:106" ht="12.75">
      <c r="A99">
        <f>ROW(Source!A44)</f>
        <v>44</v>
      </c>
      <c r="B99">
        <v>37315861</v>
      </c>
      <c r="C99">
        <v>37317163</v>
      </c>
      <c r="D99">
        <v>26858545</v>
      </c>
      <c r="E99">
        <v>1</v>
      </c>
      <c r="F99">
        <v>1</v>
      </c>
      <c r="G99">
        <v>1</v>
      </c>
      <c r="H99">
        <v>3</v>
      </c>
      <c r="I99" t="s">
        <v>321</v>
      </c>
      <c r="J99" t="s">
        <v>322</v>
      </c>
      <c r="K99" t="s">
        <v>323</v>
      </c>
      <c r="L99">
        <v>1327</v>
      </c>
      <c r="N99">
        <v>1005</v>
      </c>
      <c r="O99" t="s">
        <v>278</v>
      </c>
      <c r="P99" t="s">
        <v>278</v>
      </c>
      <c r="Q99">
        <v>1</v>
      </c>
      <c r="W99">
        <v>0</v>
      </c>
      <c r="X99">
        <v>571300067</v>
      </c>
      <c r="Y99">
        <v>114</v>
      </c>
      <c r="AA99">
        <v>184.42</v>
      </c>
      <c r="AB99">
        <v>0</v>
      </c>
      <c r="AC99">
        <v>0</v>
      </c>
      <c r="AD99">
        <v>0</v>
      </c>
      <c r="AE99">
        <v>45.2</v>
      </c>
      <c r="AF99">
        <v>0</v>
      </c>
      <c r="AG99">
        <v>0</v>
      </c>
      <c r="AH99">
        <v>0</v>
      </c>
      <c r="AI99">
        <v>4.08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114</v>
      </c>
      <c r="AV99">
        <v>0</v>
      </c>
      <c r="AW99">
        <v>2</v>
      </c>
      <c r="AX99">
        <v>37317195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Y99*Source!I44</f>
        <v>4150.8996</v>
      </c>
      <c r="CY99">
        <f>AA99</f>
        <v>184.42</v>
      </c>
      <c r="CZ99">
        <f>AE99</f>
        <v>45.2</v>
      </c>
      <c r="DA99">
        <f>AI99</f>
        <v>4.08</v>
      </c>
      <c r="DB99">
        <v>0</v>
      </c>
    </row>
    <row r="100" spans="1:106" ht="12.75">
      <c r="A100">
        <f>ROW(Source!A44)</f>
        <v>44</v>
      </c>
      <c r="B100">
        <v>37315861</v>
      </c>
      <c r="C100">
        <v>37317163</v>
      </c>
      <c r="D100">
        <v>26858546</v>
      </c>
      <c r="E100">
        <v>1</v>
      </c>
      <c r="F100">
        <v>1</v>
      </c>
      <c r="G100">
        <v>1</v>
      </c>
      <c r="H100">
        <v>3</v>
      </c>
      <c r="I100" t="s">
        <v>324</v>
      </c>
      <c r="J100" t="s">
        <v>325</v>
      </c>
      <c r="K100" t="s">
        <v>326</v>
      </c>
      <c r="L100">
        <v>1327</v>
      </c>
      <c r="N100">
        <v>1005</v>
      </c>
      <c r="O100" t="s">
        <v>278</v>
      </c>
      <c r="P100" t="s">
        <v>278</v>
      </c>
      <c r="Q100">
        <v>1</v>
      </c>
      <c r="W100">
        <v>0</v>
      </c>
      <c r="X100">
        <v>-1824328958</v>
      </c>
      <c r="Y100">
        <v>116</v>
      </c>
      <c r="AA100">
        <v>161.36</v>
      </c>
      <c r="AB100">
        <v>0</v>
      </c>
      <c r="AC100">
        <v>0</v>
      </c>
      <c r="AD100">
        <v>0</v>
      </c>
      <c r="AE100">
        <v>38.42</v>
      </c>
      <c r="AF100">
        <v>0</v>
      </c>
      <c r="AG100">
        <v>0</v>
      </c>
      <c r="AH100">
        <v>0</v>
      </c>
      <c r="AI100">
        <v>4.2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116</v>
      </c>
      <c r="AV100">
        <v>0</v>
      </c>
      <c r="AW100">
        <v>2</v>
      </c>
      <c r="AX100">
        <v>37317197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Y100*Source!I44</f>
        <v>4223.7224</v>
      </c>
      <c r="CY100">
        <f>AA100</f>
        <v>161.36</v>
      </c>
      <c r="CZ100">
        <f>AE100</f>
        <v>38.42</v>
      </c>
      <c r="DA100">
        <f>AI100</f>
        <v>4.2</v>
      </c>
      <c r="DB100">
        <v>0</v>
      </c>
    </row>
    <row r="101" spans="1:106" ht="12.75">
      <c r="A101">
        <f>ROW(Source!A44)</f>
        <v>44</v>
      </c>
      <c r="B101">
        <v>37315861</v>
      </c>
      <c r="C101">
        <v>37317163</v>
      </c>
      <c r="D101">
        <v>26857195</v>
      </c>
      <c r="E101">
        <v>1</v>
      </c>
      <c r="F101">
        <v>1</v>
      </c>
      <c r="G101">
        <v>1</v>
      </c>
      <c r="H101">
        <v>3</v>
      </c>
      <c r="I101" t="s">
        <v>327</v>
      </c>
      <c r="J101" t="s">
        <v>328</v>
      </c>
      <c r="K101" t="s">
        <v>329</v>
      </c>
      <c r="L101">
        <v>1346</v>
      </c>
      <c r="N101">
        <v>1009</v>
      </c>
      <c r="O101" t="s">
        <v>330</v>
      </c>
      <c r="P101" t="s">
        <v>330</v>
      </c>
      <c r="Q101">
        <v>1</v>
      </c>
      <c r="W101">
        <v>0</v>
      </c>
      <c r="X101">
        <v>-1159266737</v>
      </c>
      <c r="Y101">
        <v>29.94</v>
      </c>
      <c r="AA101">
        <v>47.62</v>
      </c>
      <c r="AB101">
        <v>0</v>
      </c>
      <c r="AC101">
        <v>0</v>
      </c>
      <c r="AD101">
        <v>0</v>
      </c>
      <c r="AE101">
        <v>6.09</v>
      </c>
      <c r="AF101">
        <v>0</v>
      </c>
      <c r="AG101">
        <v>0</v>
      </c>
      <c r="AH101">
        <v>0</v>
      </c>
      <c r="AI101">
        <v>7.82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29.94</v>
      </c>
      <c r="AV101">
        <v>0</v>
      </c>
      <c r="AW101">
        <v>2</v>
      </c>
      <c r="AX101">
        <v>37317199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Y101*Source!I44</f>
        <v>1090.157316</v>
      </c>
      <c r="CY101">
        <f>AA101</f>
        <v>47.62</v>
      </c>
      <c r="CZ101">
        <f>AE101</f>
        <v>6.09</v>
      </c>
      <c r="DA101">
        <f>AI101</f>
        <v>7.82</v>
      </c>
      <c r="DB101">
        <v>0</v>
      </c>
    </row>
    <row r="102" spans="1:106" ht="12.75">
      <c r="A102">
        <f>ROW(Source!A45)</f>
        <v>45</v>
      </c>
      <c r="B102">
        <v>37315863</v>
      </c>
      <c r="C102">
        <v>37317163</v>
      </c>
      <c r="D102">
        <v>9415385</v>
      </c>
      <c r="E102">
        <v>1</v>
      </c>
      <c r="F102">
        <v>1</v>
      </c>
      <c r="G102">
        <v>1</v>
      </c>
      <c r="H102">
        <v>1</v>
      </c>
      <c r="I102" t="s">
        <v>294</v>
      </c>
      <c r="K102" t="s">
        <v>295</v>
      </c>
      <c r="L102">
        <v>1369</v>
      </c>
      <c r="N102">
        <v>1013</v>
      </c>
      <c r="O102" t="s">
        <v>257</v>
      </c>
      <c r="P102" t="s">
        <v>257</v>
      </c>
      <c r="Q102">
        <v>1</v>
      </c>
      <c r="W102">
        <v>0</v>
      </c>
      <c r="X102">
        <v>1951387513</v>
      </c>
      <c r="Y102">
        <v>14.36</v>
      </c>
      <c r="AA102">
        <v>0</v>
      </c>
      <c r="AB102">
        <v>0</v>
      </c>
      <c r="AC102">
        <v>0</v>
      </c>
      <c r="AD102">
        <v>9.4</v>
      </c>
      <c r="AE102">
        <v>0</v>
      </c>
      <c r="AF102">
        <v>0</v>
      </c>
      <c r="AG102">
        <v>0</v>
      </c>
      <c r="AH102">
        <v>9.4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14.36</v>
      </c>
      <c r="AV102">
        <v>1</v>
      </c>
      <c r="AW102">
        <v>2</v>
      </c>
      <c r="AX102">
        <v>37317183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Y102*Source!I45</f>
        <v>522.867704</v>
      </c>
      <c r="CY102">
        <f>AD102</f>
        <v>9.4</v>
      </c>
      <c r="CZ102">
        <f>AH102</f>
        <v>9.4</v>
      </c>
      <c r="DA102">
        <f>AL102</f>
        <v>1</v>
      </c>
      <c r="DB102">
        <v>0</v>
      </c>
    </row>
    <row r="103" spans="1:106" ht="12.75">
      <c r="A103">
        <f>ROW(Source!A45)</f>
        <v>45</v>
      </c>
      <c r="B103">
        <v>37315863</v>
      </c>
      <c r="C103">
        <v>37317163</v>
      </c>
      <c r="D103">
        <v>121548</v>
      </c>
      <c r="E103">
        <v>1</v>
      </c>
      <c r="F103">
        <v>1</v>
      </c>
      <c r="G103">
        <v>1</v>
      </c>
      <c r="H103">
        <v>1</v>
      </c>
      <c r="I103" t="s">
        <v>35</v>
      </c>
      <c r="K103" t="s">
        <v>264</v>
      </c>
      <c r="L103">
        <v>608254</v>
      </c>
      <c r="N103">
        <v>1013</v>
      </c>
      <c r="O103" t="s">
        <v>265</v>
      </c>
      <c r="P103" t="s">
        <v>265</v>
      </c>
      <c r="Q103">
        <v>1</v>
      </c>
      <c r="W103">
        <v>0</v>
      </c>
      <c r="X103">
        <v>-185737400</v>
      </c>
      <c r="Y103">
        <v>0.2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0.2</v>
      </c>
      <c r="AV103">
        <v>2</v>
      </c>
      <c r="AW103">
        <v>2</v>
      </c>
      <c r="AX103">
        <v>37317185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Y103*Source!I45</f>
        <v>7.28228</v>
      </c>
      <c r="CY103">
        <f>AD103</f>
        <v>0</v>
      </c>
      <c r="CZ103">
        <f>AH103</f>
        <v>0</v>
      </c>
      <c r="DA103">
        <f>AL103</f>
        <v>1</v>
      </c>
      <c r="DB103">
        <v>0</v>
      </c>
    </row>
    <row r="104" spans="1:106" ht="12.75">
      <c r="A104">
        <f>ROW(Source!A45)</f>
        <v>45</v>
      </c>
      <c r="B104">
        <v>37315863</v>
      </c>
      <c r="C104">
        <v>37317163</v>
      </c>
      <c r="D104">
        <v>26836624</v>
      </c>
      <c r="E104">
        <v>1</v>
      </c>
      <c r="F104">
        <v>1</v>
      </c>
      <c r="G104">
        <v>1</v>
      </c>
      <c r="H104">
        <v>2</v>
      </c>
      <c r="I104" t="s">
        <v>266</v>
      </c>
      <c r="J104" t="s">
        <v>267</v>
      </c>
      <c r="K104" t="s">
        <v>268</v>
      </c>
      <c r="L104">
        <v>1368</v>
      </c>
      <c r="N104">
        <v>1011</v>
      </c>
      <c r="O104" t="s">
        <v>261</v>
      </c>
      <c r="P104" t="s">
        <v>261</v>
      </c>
      <c r="Q104">
        <v>1</v>
      </c>
      <c r="W104">
        <v>0</v>
      </c>
      <c r="X104">
        <v>-1319545563</v>
      </c>
      <c r="Y104">
        <v>0.15</v>
      </c>
      <c r="AA104">
        <v>0</v>
      </c>
      <c r="AB104">
        <v>557.28</v>
      </c>
      <c r="AC104">
        <v>331.83</v>
      </c>
      <c r="AD104">
        <v>0</v>
      </c>
      <c r="AE104">
        <v>0</v>
      </c>
      <c r="AF104">
        <v>86.4</v>
      </c>
      <c r="AG104">
        <v>13.5</v>
      </c>
      <c r="AH104">
        <v>0</v>
      </c>
      <c r="AI104">
        <v>1</v>
      </c>
      <c r="AJ104">
        <v>6.45</v>
      </c>
      <c r="AK104">
        <v>24.58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0.15</v>
      </c>
      <c r="AV104">
        <v>0</v>
      </c>
      <c r="AW104">
        <v>2</v>
      </c>
      <c r="AX104">
        <v>37317187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Y104*Source!I45</f>
        <v>5.46171</v>
      </c>
      <c r="CY104">
        <f>AB104</f>
        <v>557.28</v>
      </c>
      <c r="CZ104">
        <f>AF104</f>
        <v>86.4</v>
      </c>
      <c r="DA104">
        <f>AJ104</f>
        <v>6.45</v>
      </c>
      <c r="DB104">
        <v>0</v>
      </c>
    </row>
    <row r="105" spans="1:106" ht="12.75">
      <c r="A105">
        <f>ROW(Source!A45)</f>
        <v>45</v>
      </c>
      <c r="B105">
        <v>37315863</v>
      </c>
      <c r="C105">
        <v>37317163</v>
      </c>
      <c r="D105">
        <v>26836708</v>
      </c>
      <c r="E105">
        <v>1</v>
      </c>
      <c r="F105">
        <v>1</v>
      </c>
      <c r="G105">
        <v>1</v>
      </c>
      <c r="H105">
        <v>2</v>
      </c>
      <c r="I105" t="s">
        <v>296</v>
      </c>
      <c r="J105" t="s">
        <v>297</v>
      </c>
      <c r="K105" t="s">
        <v>298</v>
      </c>
      <c r="L105">
        <v>1368</v>
      </c>
      <c r="N105">
        <v>1011</v>
      </c>
      <c r="O105" t="s">
        <v>261</v>
      </c>
      <c r="P105" t="s">
        <v>261</v>
      </c>
      <c r="Q105">
        <v>1</v>
      </c>
      <c r="W105">
        <v>0</v>
      </c>
      <c r="X105">
        <v>390837727</v>
      </c>
      <c r="Y105">
        <v>0.05</v>
      </c>
      <c r="AA105">
        <v>0</v>
      </c>
      <c r="AB105">
        <v>800.73</v>
      </c>
      <c r="AC105">
        <v>331.83</v>
      </c>
      <c r="AD105">
        <v>0</v>
      </c>
      <c r="AE105">
        <v>0</v>
      </c>
      <c r="AF105">
        <v>111.99</v>
      </c>
      <c r="AG105">
        <v>13.5</v>
      </c>
      <c r="AH105">
        <v>0</v>
      </c>
      <c r="AI105">
        <v>1</v>
      </c>
      <c r="AJ105">
        <v>7.15</v>
      </c>
      <c r="AK105">
        <v>24.58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0.05</v>
      </c>
      <c r="AV105">
        <v>0</v>
      </c>
      <c r="AW105">
        <v>2</v>
      </c>
      <c r="AX105">
        <v>37317189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Y105*Source!I45</f>
        <v>1.82057</v>
      </c>
      <c r="CY105">
        <f>AB105</f>
        <v>800.73</v>
      </c>
      <c r="CZ105">
        <f>AF105</f>
        <v>111.99</v>
      </c>
      <c r="DA105">
        <f>AJ105</f>
        <v>7.15</v>
      </c>
      <c r="DB105">
        <v>0</v>
      </c>
    </row>
    <row r="106" spans="1:106" ht="12.75">
      <c r="A106">
        <f>ROW(Source!A45)</f>
        <v>45</v>
      </c>
      <c r="B106">
        <v>37315863</v>
      </c>
      <c r="C106">
        <v>37317163</v>
      </c>
      <c r="D106">
        <v>26837625</v>
      </c>
      <c r="E106">
        <v>1</v>
      </c>
      <c r="F106">
        <v>1</v>
      </c>
      <c r="G106">
        <v>1</v>
      </c>
      <c r="H106">
        <v>2</v>
      </c>
      <c r="I106" t="s">
        <v>318</v>
      </c>
      <c r="J106" t="s">
        <v>319</v>
      </c>
      <c r="K106" t="s">
        <v>320</v>
      </c>
      <c r="L106">
        <v>1368</v>
      </c>
      <c r="N106">
        <v>1011</v>
      </c>
      <c r="O106" t="s">
        <v>261</v>
      </c>
      <c r="P106" t="s">
        <v>261</v>
      </c>
      <c r="Q106">
        <v>1</v>
      </c>
      <c r="W106">
        <v>0</v>
      </c>
      <c r="X106">
        <v>-1461576130</v>
      </c>
      <c r="Y106">
        <v>4.6</v>
      </c>
      <c r="AA106">
        <v>0</v>
      </c>
      <c r="AB106">
        <v>8.51</v>
      </c>
      <c r="AC106">
        <v>0</v>
      </c>
      <c r="AD106">
        <v>0</v>
      </c>
      <c r="AE106">
        <v>0</v>
      </c>
      <c r="AF106">
        <v>3.5</v>
      </c>
      <c r="AG106">
        <v>0</v>
      </c>
      <c r="AH106">
        <v>0</v>
      </c>
      <c r="AI106">
        <v>1</v>
      </c>
      <c r="AJ106">
        <v>2.43</v>
      </c>
      <c r="AK106">
        <v>24.58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4.6</v>
      </c>
      <c r="AV106">
        <v>0</v>
      </c>
      <c r="AW106">
        <v>2</v>
      </c>
      <c r="AX106">
        <v>37317191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Y106*Source!I45</f>
        <v>167.49244</v>
      </c>
      <c r="CY106">
        <f>AB106</f>
        <v>8.51</v>
      </c>
      <c r="CZ106">
        <f>AF106</f>
        <v>3.5</v>
      </c>
      <c r="DA106">
        <f>AJ106</f>
        <v>2.43</v>
      </c>
      <c r="DB106">
        <v>0</v>
      </c>
    </row>
    <row r="107" spans="1:106" ht="12.75">
      <c r="A107">
        <f>ROW(Source!A45)</f>
        <v>45</v>
      </c>
      <c r="B107">
        <v>37315863</v>
      </c>
      <c r="C107">
        <v>37317163</v>
      </c>
      <c r="D107">
        <v>26838694</v>
      </c>
      <c r="E107">
        <v>1</v>
      </c>
      <c r="F107">
        <v>1</v>
      </c>
      <c r="G107">
        <v>1</v>
      </c>
      <c r="H107">
        <v>2</v>
      </c>
      <c r="I107" t="s">
        <v>288</v>
      </c>
      <c r="J107" t="s">
        <v>289</v>
      </c>
      <c r="K107" t="s">
        <v>290</v>
      </c>
      <c r="L107">
        <v>1368</v>
      </c>
      <c r="N107">
        <v>1011</v>
      </c>
      <c r="O107" t="s">
        <v>261</v>
      </c>
      <c r="P107" t="s">
        <v>261</v>
      </c>
      <c r="Q107">
        <v>1</v>
      </c>
      <c r="W107">
        <v>0</v>
      </c>
      <c r="X107">
        <v>-706219601</v>
      </c>
      <c r="Y107">
        <v>0.09</v>
      </c>
      <c r="AA107">
        <v>0</v>
      </c>
      <c r="AB107">
        <v>655.52</v>
      </c>
      <c r="AC107">
        <v>285.13</v>
      </c>
      <c r="AD107">
        <v>0</v>
      </c>
      <c r="AE107">
        <v>0</v>
      </c>
      <c r="AF107">
        <v>87.17</v>
      </c>
      <c r="AG107">
        <v>11.6</v>
      </c>
      <c r="AH107">
        <v>0</v>
      </c>
      <c r="AI107">
        <v>1</v>
      </c>
      <c r="AJ107">
        <v>7.52</v>
      </c>
      <c r="AK107">
        <v>24.58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0.09</v>
      </c>
      <c r="AV107">
        <v>0</v>
      </c>
      <c r="AW107">
        <v>2</v>
      </c>
      <c r="AX107">
        <v>37317193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Y107*Source!I45</f>
        <v>3.2770259999999998</v>
      </c>
      <c r="CY107">
        <f>AB107</f>
        <v>655.52</v>
      </c>
      <c r="CZ107">
        <f>AF107</f>
        <v>87.17</v>
      </c>
      <c r="DA107">
        <f>AJ107</f>
        <v>7.52</v>
      </c>
      <c r="DB107">
        <v>0</v>
      </c>
    </row>
    <row r="108" spans="1:106" ht="12.75">
      <c r="A108">
        <f>ROW(Source!A45)</f>
        <v>45</v>
      </c>
      <c r="B108">
        <v>37315863</v>
      </c>
      <c r="C108">
        <v>37317163</v>
      </c>
      <c r="D108">
        <v>26858545</v>
      </c>
      <c r="E108">
        <v>1</v>
      </c>
      <c r="F108">
        <v>1</v>
      </c>
      <c r="G108">
        <v>1</v>
      </c>
      <c r="H108">
        <v>3</v>
      </c>
      <c r="I108" t="s">
        <v>321</v>
      </c>
      <c r="J108" t="s">
        <v>322</v>
      </c>
      <c r="K108" t="s">
        <v>323</v>
      </c>
      <c r="L108">
        <v>1327</v>
      </c>
      <c r="N108">
        <v>1005</v>
      </c>
      <c r="O108" t="s">
        <v>278</v>
      </c>
      <c r="P108" t="s">
        <v>278</v>
      </c>
      <c r="Q108">
        <v>1</v>
      </c>
      <c r="W108">
        <v>0</v>
      </c>
      <c r="X108">
        <v>571300067</v>
      </c>
      <c r="Y108">
        <v>114</v>
      </c>
      <c r="AA108">
        <v>178.54</v>
      </c>
      <c r="AB108">
        <v>0</v>
      </c>
      <c r="AC108">
        <v>0</v>
      </c>
      <c r="AD108">
        <v>0</v>
      </c>
      <c r="AE108">
        <v>45.2</v>
      </c>
      <c r="AF108">
        <v>0</v>
      </c>
      <c r="AG108">
        <v>0</v>
      </c>
      <c r="AH108">
        <v>0</v>
      </c>
      <c r="AI108">
        <v>3.95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114</v>
      </c>
      <c r="AV108">
        <v>0</v>
      </c>
      <c r="AW108">
        <v>2</v>
      </c>
      <c r="AX108">
        <v>37317195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Y108*Source!I45</f>
        <v>4150.8996</v>
      </c>
      <c r="CY108">
        <f>AA108</f>
        <v>178.54</v>
      </c>
      <c r="CZ108">
        <f>AE108</f>
        <v>45.2</v>
      </c>
      <c r="DA108">
        <f>AI108</f>
        <v>3.95</v>
      </c>
      <c r="DB108">
        <v>0</v>
      </c>
    </row>
    <row r="109" spans="1:106" ht="12.75">
      <c r="A109">
        <f>ROW(Source!A45)</f>
        <v>45</v>
      </c>
      <c r="B109">
        <v>37315863</v>
      </c>
      <c r="C109">
        <v>37317163</v>
      </c>
      <c r="D109">
        <v>26858546</v>
      </c>
      <c r="E109">
        <v>1</v>
      </c>
      <c r="F109">
        <v>1</v>
      </c>
      <c r="G109">
        <v>1</v>
      </c>
      <c r="H109">
        <v>3</v>
      </c>
      <c r="I109" t="s">
        <v>324</v>
      </c>
      <c r="J109" t="s">
        <v>325</v>
      </c>
      <c r="K109" t="s">
        <v>326</v>
      </c>
      <c r="L109">
        <v>1327</v>
      </c>
      <c r="N109">
        <v>1005</v>
      </c>
      <c r="O109" t="s">
        <v>278</v>
      </c>
      <c r="P109" t="s">
        <v>278</v>
      </c>
      <c r="Q109">
        <v>1</v>
      </c>
      <c r="W109">
        <v>0</v>
      </c>
      <c r="X109">
        <v>-1824328958</v>
      </c>
      <c r="Y109">
        <v>116</v>
      </c>
      <c r="AA109">
        <v>155.99</v>
      </c>
      <c r="AB109">
        <v>0</v>
      </c>
      <c r="AC109">
        <v>0</v>
      </c>
      <c r="AD109">
        <v>0</v>
      </c>
      <c r="AE109">
        <v>38.42</v>
      </c>
      <c r="AF109">
        <v>0</v>
      </c>
      <c r="AG109">
        <v>0</v>
      </c>
      <c r="AH109">
        <v>0</v>
      </c>
      <c r="AI109">
        <v>4.06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116</v>
      </c>
      <c r="AV109">
        <v>0</v>
      </c>
      <c r="AW109">
        <v>2</v>
      </c>
      <c r="AX109">
        <v>37317197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Y109*Source!I45</f>
        <v>4223.7224</v>
      </c>
      <c r="CY109">
        <f>AA109</f>
        <v>155.99</v>
      </c>
      <c r="CZ109">
        <f>AE109</f>
        <v>38.42</v>
      </c>
      <c r="DA109">
        <f>AI109</f>
        <v>4.06</v>
      </c>
      <c r="DB109">
        <v>0</v>
      </c>
    </row>
    <row r="110" spans="1:106" ht="12.75">
      <c r="A110">
        <f>ROW(Source!A45)</f>
        <v>45</v>
      </c>
      <c r="B110">
        <v>37315863</v>
      </c>
      <c r="C110">
        <v>37317163</v>
      </c>
      <c r="D110">
        <v>26857195</v>
      </c>
      <c r="E110">
        <v>1</v>
      </c>
      <c r="F110">
        <v>1</v>
      </c>
      <c r="G110">
        <v>1</v>
      </c>
      <c r="H110">
        <v>3</v>
      </c>
      <c r="I110" t="s">
        <v>327</v>
      </c>
      <c r="J110" t="s">
        <v>328</v>
      </c>
      <c r="K110" t="s">
        <v>329</v>
      </c>
      <c r="L110">
        <v>1346</v>
      </c>
      <c r="N110">
        <v>1009</v>
      </c>
      <c r="O110" t="s">
        <v>330</v>
      </c>
      <c r="P110" t="s">
        <v>330</v>
      </c>
      <c r="Q110">
        <v>1</v>
      </c>
      <c r="W110">
        <v>0</v>
      </c>
      <c r="X110">
        <v>-1159266737</v>
      </c>
      <c r="Y110">
        <v>29.94</v>
      </c>
      <c r="AA110">
        <v>46.04</v>
      </c>
      <c r="AB110">
        <v>0</v>
      </c>
      <c r="AC110">
        <v>0</v>
      </c>
      <c r="AD110">
        <v>0</v>
      </c>
      <c r="AE110">
        <v>6.09</v>
      </c>
      <c r="AF110">
        <v>0</v>
      </c>
      <c r="AG110">
        <v>0</v>
      </c>
      <c r="AH110">
        <v>0</v>
      </c>
      <c r="AI110">
        <v>7.56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29.94</v>
      </c>
      <c r="AV110">
        <v>0</v>
      </c>
      <c r="AW110">
        <v>2</v>
      </c>
      <c r="AX110">
        <v>37317199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Y110*Source!I45</f>
        <v>1090.157316</v>
      </c>
      <c r="CY110">
        <f>AA110</f>
        <v>46.04</v>
      </c>
      <c r="CZ110">
        <f>AE110</f>
        <v>6.09</v>
      </c>
      <c r="DA110">
        <f>AI110</f>
        <v>7.56</v>
      </c>
      <c r="DB110">
        <v>0</v>
      </c>
    </row>
    <row r="111" spans="1:106" ht="12.75">
      <c r="A111">
        <f>ROW(Source!A46)</f>
        <v>46</v>
      </c>
      <c r="B111">
        <v>37315861</v>
      </c>
      <c r="C111">
        <v>37316231</v>
      </c>
      <c r="D111">
        <v>9415385</v>
      </c>
      <c r="E111">
        <v>1</v>
      </c>
      <c r="F111">
        <v>1</v>
      </c>
      <c r="G111">
        <v>1</v>
      </c>
      <c r="H111">
        <v>1</v>
      </c>
      <c r="I111" t="s">
        <v>294</v>
      </c>
      <c r="K111" t="s">
        <v>295</v>
      </c>
      <c r="L111">
        <v>1369</v>
      </c>
      <c r="N111">
        <v>1013</v>
      </c>
      <c r="O111" t="s">
        <v>257</v>
      </c>
      <c r="P111" t="s">
        <v>257</v>
      </c>
      <c r="Q111">
        <v>1</v>
      </c>
      <c r="W111">
        <v>0</v>
      </c>
      <c r="X111">
        <v>1951387513</v>
      </c>
      <c r="Y111">
        <v>83.03715</v>
      </c>
      <c r="AA111">
        <v>0</v>
      </c>
      <c r="AB111">
        <v>0</v>
      </c>
      <c r="AC111">
        <v>0</v>
      </c>
      <c r="AD111">
        <v>9.4</v>
      </c>
      <c r="AE111">
        <v>0</v>
      </c>
      <c r="AF111">
        <v>0</v>
      </c>
      <c r="AG111">
        <v>0</v>
      </c>
      <c r="AH111">
        <v>9.4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81.81</v>
      </c>
      <c r="AU111" t="s">
        <v>81</v>
      </c>
      <c r="AV111">
        <v>1</v>
      </c>
      <c r="AW111">
        <v>2</v>
      </c>
      <c r="AX111">
        <v>37316244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Y111*Source!I46</f>
        <v>187.747486069185</v>
      </c>
      <c r="CY111">
        <f>AD111</f>
        <v>9.4</v>
      </c>
      <c r="CZ111">
        <f>AH111</f>
        <v>9.4</v>
      </c>
      <c r="DA111">
        <f>AL111</f>
        <v>1</v>
      </c>
      <c r="DB111">
        <v>0</v>
      </c>
    </row>
    <row r="112" spans="1:106" ht="12.75">
      <c r="A112">
        <f>ROW(Source!A46)</f>
        <v>46</v>
      </c>
      <c r="B112">
        <v>37315861</v>
      </c>
      <c r="C112">
        <v>37316231</v>
      </c>
      <c r="D112">
        <v>121548</v>
      </c>
      <c r="E112">
        <v>1</v>
      </c>
      <c r="F112">
        <v>1</v>
      </c>
      <c r="G112">
        <v>1</v>
      </c>
      <c r="H112">
        <v>1</v>
      </c>
      <c r="I112" t="s">
        <v>35</v>
      </c>
      <c r="K112" t="s">
        <v>264</v>
      </c>
      <c r="L112">
        <v>608254</v>
      </c>
      <c r="N112">
        <v>1013</v>
      </c>
      <c r="O112" t="s">
        <v>265</v>
      </c>
      <c r="P112" t="s">
        <v>265</v>
      </c>
      <c r="Q112">
        <v>1</v>
      </c>
      <c r="W112">
        <v>0</v>
      </c>
      <c r="X112">
        <v>-185737400</v>
      </c>
      <c r="Y112">
        <v>0.45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0.45</v>
      </c>
      <c r="AV112">
        <v>2</v>
      </c>
      <c r="AW112">
        <v>2</v>
      </c>
      <c r="AX112">
        <v>37316245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Y112*Source!I46</f>
        <v>1.017452655</v>
      </c>
      <c r="CY112">
        <f>AD112</f>
        <v>0</v>
      </c>
      <c r="CZ112">
        <f>AH112</f>
        <v>0</v>
      </c>
      <c r="DA112">
        <f>AL112</f>
        <v>1</v>
      </c>
      <c r="DB112">
        <v>0</v>
      </c>
    </row>
    <row r="113" spans="1:106" ht="12.75">
      <c r="A113">
        <f>ROW(Source!A46)</f>
        <v>46</v>
      </c>
      <c r="B113">
        <v>37315861</v>
      </c>
      <c r="C113">
        <v>37316231</v>
      </c>
      <c r="D113">
        <v>26836624</v>
      </c>
      <c r="E113">
        <v>1</v>
      </c>
      <c r="F113">
        <v>1</v>
      </c>
      <c r="G113">
        <v>1</v>
      </c>
      <c r="H113">
        <v>2</v>
      </c>
      <c r="I113" t="s">
        <v>266</v>
      </c>
      <c r="J113" t="s">
        <v>267</v>
      </c>
      <c r="K113" t="s">
        <v>268</v>
      </c>
      <c r="L113">
        <v>1368</v>
      </c>
      <c r="N113">
        <v>1011</v>
      </c>
      <c r="O113" t="s">
        <v>261</v>
      </c>
      <c r="P113" t="s">
        <v>261</v>
      </c>
      <c r="Q113">
        <v>1</v>
      </c>
      <c r="W113">
        <v>0</v>
      </c>
      <c r="X113">
        <v>-1319545563</v>
      </c>
      <c r="Y113">
        <v>0.29</v>
      </c>
      <c r="AA113">
        <v>0</v>
      </c>
      <c r="AB113">
        <v>561.6</v>
      </c>
      <c r="AC113">
        <v>335.88</v>
      </c>
      <c r="AD113">
        <v>0</v>
      </c>
      <c r="AE113">
        <v>0</v>
      </c>
      <c r="AF113">
        <v>86.4</v>
      </c>
      <c r="AG113">
        <v>13.5</v>
      </c>
      <c r="AH113">
        <v>0</v>
      </c>
      <c r="AI113">
        <v>1</v>
      </c>
      <c r="AJ113">
        <v>6.5</v>
      </c>
      <c r="AK113">
        <v>24.88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0.29</v>
      </c>
      <c r="AV113">
        <v>0</v>
      </c>
      <c r="AW113">
        <v>2</v>
      </c>
      <c r="AX113">
        <v>37316246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Y113*Source!I46</f>
        <v>0.6556917109999999</v>
      </c>
      <c r="CY113">
        <f>AB113</f>
        <v>561.6</v>
      </c>
      <c r="CZ113">
        <f>AF113</f>
        <v>86.4</v>
      </c>
      <c r="DA113">
        <f>AJ113</f>
        <v>6.5</v>
      </c>
      <c r="DB113">
        <v>0</v>
      </c>
    </row>
    <row r="114" spans="1:106" ht="12.75">
      <c r="A114">
        <f>ROW(Source!A46)</f>
        <v>46</v>
      </c>
      <c r="B114">
        <v>37315861</v>
      </c>
      <c r="C114">
        <v>37316231</v>
      </c>
      <c r="D114">
        <v>26836708</v>
      </c>
      <c r="E114">
        <v>1</v>
      </c>
      <c r="F114">
        <v>1</v>
      </c>
      <c r="G114">
        <v>1</v>
      </c>
      <c r="H114">
        <v>2</v>
      </c>
      <c r="I114" t="s">
        <v>296</v>
      </c>
      <c r="J114" t="s">
        <v>297</v>
      </c>
      <c r="K114" t="s">
        <v>298</v>
      </c>
      <c r="L114">
        <v>1368</v>
      </c>
      <c r="N114">
        <v>1011</v>
      </c>
      <c r="O114" t="s">
        <v>261</v>
      </c>
      <c r="P114" t="s">
        <v>261</v>
      </c>
      <c r="Q114">
        <v>1</v>
      </c>
      <c r="W114">
        <v>0</v>
      </c>
      <c r="X114">
        <v>390837727</v>
      </c>
      <c r="Y114">
        <v>0.16</v>
      </c>
      <c r="AA114">
        <v>0</v>
      </c>
      <c r="AB114">
        <v>780.57</v>
      </c>
      <c r="AC114">
        <v>335.88</v>
      </c>
      <c r="AD114">
        <v>0</v>
      </c>
      <c r="AE114">
        <v>0</v>
      </c>
      <c r="AF114">
        <v>111.99</v>
      </c>
      <c r="AG114">
        <v>13.5</v>
      </c>
      <c r="AH114">
        <v>0</v>
      </c>
      <c r="AI114">
        <v>1</v>
      </c>
      <c r="AJ114">
        <v>6.97</v>
      </c>
      <c r="AK114">
        <v>24.88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0.16</v>
      </c>
      <c r="AV114">
        <v>0</v>
      </c>
      <c r="AW114">
        <v>2</v>
      </c>
      <c r="AX114">
        <v>37316247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Y114*Source!I46</f>
        <v>0.361760944</v>
      </c>
      <c r="CY114">
        <f>AB114</f>
        <v>780.57</v>
      </c>
      <c r="CZ114">
        <f>AF114</f>
        <v>111.99</v>
      </c>
      <c r="DA114">
        <f>AJ114</f>
        <v>6.97</v>
      </c>
      <c r="DB114">
        <v>0</v>
      </c>
    </row>
    <row r="115" spans="1:106" ht="12.75">
      <c r="A115">
        <f>ROW(Source!A46)</f>
        <v>46</v>
      </c>
      <c r="B115">
        <v>37315861</v>
      </c>
      <c r="C115">
        <v>37316231</v>
      </c>
      <c r="D115">
        <v>26837338</v>
      </c>
      <c r="E115">
        <v>1</v>
      </c>
      <c r="F115">
        <v>1</v>
      </c>
      <c r="G115">
        <v>1</v>
      </c>
      <c r="H115">
        <v>2</v>
      </c>
      <c r="I115" t="s">
        <v>299</v>
      </c>
      <c r="J115" t="s">
        <v>300</v>
      </c>
      <c r="K115" t="s">
        <v>301</v>
      </c>
      <c r="L115">
        <v>1368</v>
      </c>
      <c r="N115">
        <v>1011</v>
      </c>
      <c r="O115" t="s">
        <v>261</v>
      </c>
      <c r="P115" t="s">
        <v>261</v>
      </c>
      <c r="Q115">
        <v>1</v>
      </c>
      <c r="W115">
        <v>0</v>
      </c>
      <c r="X115">
        <v>602807418</v>
      </c>
      <c r="Y115">
        <v>4.32</v>
      </c>
      <c r="AA115">
        <v>0</v>
      </c>
      <c r="AB115">
        <v>109.5</v>
      </c>
      <c r="AC115">
        <v>0</v>
      </c>
      <c r="AD115">
        <v>0</v>
      </c>
      <c r="AE115">
        <v>0</v>
      </c>
      <c r="AF115">
        <v>30</v>
      </c>
      <c r="AG115">
        <v>0</v>
      </c>
      <c r="AH115">
        <v>0</v>
      </c>
      <c r="AI115">
        <v>1</v>
      </c>
      <c r="AJ115">
        <v>3.65</v>
      </c>
      <c r="AK115">
        <v>24.88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4.32</v>
      </c>
      <c r="AV115">
        <v>0</v>
      </c>
      <c r="AW115">
        <v>2</v>
      </c>
      <c r="AX115">
        <v>37316248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Y115*Source!I46</f>
        <v>9.767545488</v>
      </c>
      <c r="CY115">
        <f>AB115</f>
        <v>109.5</v>
      </c>
      <c r="CZ115">
        <f>AF115</f>
        <v>30</v>
      </c>
      <c r="DA115">
        <f>AJ115</f>
        <v>3.65</v>
      </c>
      <c r="DB115">
        <v>0</v>
      </c>
    </row>
    <row r="116" spans="1:106" ht="12.75">
      <c r="A116">
        <f>ROW(Source!A46)</f>
        <v>46</v>
      </c>
      <c r="B116">
        <v>37315861</v>
      </c>
      <c r="C116">
        <v>37316231</v>
      </c>
      <c r="D116">
        <v>26838694</v>
      </c>
      <c r="E116">
        <v>1</v>
      </c>
      <c r="F116">
        <v>1</v>
      </c>
      <c r="G116">
        <v>1</v>
      </c>
      <c r="H116">
        <v>2</v>
      </c>
      <c r="I116" t="s">
        <v>288</v>
      </c>
      <c r="J116" t="s">
        <v>289</v>
      </c>
      <c r="K116" t="s">
        <v>290</v>
      </c>
      <c r="L116">
        <v>1368</v>
      </c>
      <c r="N116">
        <v>1011</v>
      </c>
      <c r="O116" t="s">
        <v>261</v>
      </c>
      <c r="P116" t="s">
        <v>261</v>
      </c>
      <c r="Q116">
        <v>1</v>
      </c>
      <c r="W116">
        <v>0</v>
      </c>
      <c r="X116">
        <v>-706219601</v>
      </c>
      <c r="Y116">
        <v>0.24</v>
      </c>
      <c r="AA116">
        <v>0</v>
      </c>
      <c r="AB116">
        <v>657.26</v>
      </c>
      <c r="AC116">
        <v>288.61</v>
      </c>
      <c r="AD116">
        <v>0</v>
      </c>
      <c r="AE116">
        <v>0</v>
      </c>
      <c r="AF116">
        <v>87.17</v>
      </c>
      <c r="AG116">
        <v>11.6</v>
      </c>
      <c r="AH116">
        <v>0</v>
      </c>
      <c r="AI116">
        <v>1</v>
      </c>
      <c r="AJ116">
        <v>7.54</v>
      </c>
      <c r="AK116">
        <v>24.88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0.24</v>
      </c>
      <c r="AV116">
        <v>0</v>
      </c>
      <c r="AW116">
        <v>2</v>
      </c>
      <c r="AX116">
        <v>37316249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Y116*Source!I46</f>
        <v>0.5426414159999999</v>
      </c>
      <c r="CY116">
        <f>AB116</f>
        <v>657.26</v>
      </c>
      <c r="CZ116">
        <f>AF116</f>
        <v>87.17</v>
      </c>
      <c r="DA116">
        <f>AJ116</f>
        <v>7.54</v>
      </c>
      <c r="DB116">
        <v>0</v>
      </c>
    </row>
    <row r="117" spans="1:106" ht="12.75">
      <c r="A117">
        <f>ROW(Source!A46)</f>
        <v>46</v>
      </c>
      <c r="B117">
        <v>37315861</v>
      </c>
      <c r="C117">
        <v>37316231</v>
      </c>
      <c r="D117">
        <v>26864366</v>
      </c>
      <c r="E117">
        <v>1</v>
      </c>
      <c r="F117">
        <v>1</v>
      </c>
      <c r="G117">
        <v>1</v>
      </c>
      <c r="H117">
        <v>3</v>
      </c>
      <c r="I117" t="s">
        <v>331</v>
      </c>
      <c r="J117" t="s">
        <v>332</v>
      </c>
      <c r="K117" t="s">
        <v>333</v>
      </c>
      <c r="L117">
        <v>1348</v>
      </c>
      <c r="N117">
        <v>1009</v>
      </c>
      <c r="O117" t="s">
        <v>67</v>
      </c>
      <c r="P117" t="s">
        <v>67</v>
      </c>
      <c r="Q117">
        <v>1000</v>
      </c>
      <c r="W117">
        <v>0</v>
      </c>
      <c r="X117">
        <v>-727829499</v>
      </c>
      <c r="Y117">
        <v>0.007</v>
      </c>
      <c r="AA117">
        <v>73764.66</v>
      </c>
      <c r="AB117">
        <v>0</v>
      </c>
      <c r="AC117">
        <v>0</v>
      </c>
      <c r="AD117">
        <v>0</v>
      </c>
      <c r="AE117">
        <v>22558</v>
      </c>
      <c r="AF117">
        <v>0</v>
      </c>
      <c r="AG117">
        <v>0</v>
      </c>
      <c r="AH117">
        <v>0</v>
      </c>
      <c r="AI117">
        <v>3.27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0.007</v>
      </c>
      <c r="AV117">
        <v>0</v>
      </c>
      <c r="AW117">
        <v>2</v>
      </c>
      <c r="AX117">
        <v>37316250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Y117*Source!I46</f>
        <v>0.0158270413</v>
      </c>
      <c r="CY117">
        <f aca="true" t="shared" si="0" ref="CY117:CY122">AA117</f>
        <v>73764.66</v>
      </c>
      <c r="CZ117">
        <f aca="true" t="shared" si="1" ref="CZ117:CZ122">AE117</f>
        <v>22558</v>
      </c>
      <c r="DA117">
        <f aca="true" t="shared" si="2" ref="DA117:DA122">AI117</f>
        <v>3.27</v>
      </c>
      <c r="DB117">
        <v>0</v>
      </c>
    </row>
    <row r="118" spans="1:106" ht="12.75">
      <c r="A118">
        <f>ROW(Source!A46)</f>
        <v>46</v>
      </c>
      <c r="B118">
        <v>37315861</v>
      </c>
      <c r="C118">
        <v>37316231</v>
      </c>
      <c r="D118">
        <v>26857969</v>
      </c>
      <c r="E118">
        <v>1</v>
      </c>
      <c r="F118">
        <v>1</v>
      </c>
      <c r="G118">
        <v>1</v>
      </c>
      <c r="H118">
        <v>3</v>
      </c>
      <c r="I118" t="s">
        <v>308</v>
      </c>
      <c r="J118" t="s">
        <v>309</v>
      </c>
      <c r="K118" t="s">
        <v>310</v>
      </c>
      <c r="L118">
        <v>1348</v>
      </c>
      <c r="N118">
        <v>1009</v>
      </c>
      <c r="O118" t="s">
        <v>67</v>
      </c>
      <c r="P118" t="s">
        <v>67</v>
      </c>
      <c r="Q118">
        <v>1000</v>
      </c>
      <c r="W118">
        <v>0</v>
      </c>
      <c r="X118">
        <v>780956544</v>
      </c>
      <c r="Y118">
        <v>0.528</v>
      </c>
      <c r="AA118">
        <v>27764.1</v>
      </c>
      <c r="AB118">
        <v>0</v>
      </c>
      <c r="AC118">
        <v>0</v>
      </c>
      <c r="AD118">
        <v>0</v>
      </c>
      <c r="AE118">
        <v>3390</v>
      </c>
      <c r="AF118">
        <v>0</v>
      </c>
      <c r="AG118">
        <v>0</v>
      </c>
      <c r="AH118">
        <v>0</v>
      </c>
      <c r="AI118">
        <v>8.19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0.528</v>
      </c>
      <c r="AV118">
        <v>0</v>
      </c>
      <c r="AW118">
        <v>2</v>
      </c>
      <c r="AX118">
        <v>37316251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Y118*Source!I46</f>
        <v>1.1938111152</v>
      </c>
      <c r="CY118">
        <f t="shared" si="0"/>
        <v>27764.1</v>
      </c>
      <c r="CZ118">
        <f t="shared" si="1"/>
        <v>3390</v>
      </c>
      <c r="DA118">
        <f t="shared" si="2"/>
        <v>8.19</v>
      </c>
      <c r="DB118">
        <v>0</v>
      </c>
    </row>
    <row r="119" spans="1:106" ht="12.75">
      <c r="A119">
        <f>ROW(Source!A46)</f>
        <v>46</v>
      </c>
      <c r="B119">
        <v>37315861</v>
      </c>
      <c r="C119">
        <v>37316231</v>
      </c>
      <c r="D119">
        <v>26857629</v>
      </c>
      <c r="E119">
        <v>1</v>
      </c>
      <c r="F119">
        <v>1</v>
      </c>
      <c r="G119">
        <v>1</v>
      </c>
      <c r="H119">
        <v>3</v>
      </c>
      <c r="I119" t="s">
        <v>334</v>
      </c>
      <c r="J119" t="s">
        <v>335</v>
      </c>
      <c r="K119" t="s">
        <v>336</v>
      </c>
      <c r="L119">
        <v>1356</v>
      </c>
      <c r="N119">
        <v>1010</v>
      </c>
      <c r="O119" t="s">
        <v>337</v>
      </c>
      <c r="P119" t="s">
        <v>337</v>
      </c>
      <c r="Q119">
        <v>1000</v>
      </c>
      <c r="W119">
        <v>0</v>
      </c>
      <c r="X119">
        <v>-114084625</v>
      </c>
      <c r="Y119">
        <v>0.818</v>
      </c>
      <c r="AA119">
        <v>1428.89</v>
      </c>
      <c r="AB119">
        <v>0</v>
      </c>
      <c r="AC119">
        <v>0</v>
      </c>
      <c r="AD119">
        <v>0</v>
      </c>
      <c r="AE119">
        <v>253.8</v>
      </c>
      <c r="AF119">
        <v>0</v>
      </c>
      <c r="AG119">
        <v>0</v>
      </c>
      <c r="AH119">
        <v>0</v>
      </c>
      <c r="AI119">
        <v>5.63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0.818</v>
      </c>
      <c r="AV119">
        <v>0</v>
      </c>
      <c r="AW119">
        <v>2</v>
      </c>
      <c r="AX119">
        <v>37316252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Y119*Source!I46</f>
        <v>1.8495028261999997</v>
      </c>
      <c r="CY119">
        <f t="shared" si="0"/>
        <v>1428.89</v>
      </c>
      <c r="CZ119">
        <f t="shared" si="1"/>
        <v>253.8</v>
      </c>
      <c r="DA119">
        <f t="shared" si="2"/>
        <v>5.63</v>
      </c>
      <c r="DB119">
        <v>0</v>
      </c>
    </row>
    <row r="120" spans="1:106" ht="12.75">
      <c r="A120">
        <f>ROW(Source!A46)</f>
        <v>46</v>
      </c>
      <c r="B120">
        <v>37315861</v>
      </c>
      <c r="C120">
        <v>37316231</v>
      </c>
      <c r="D120">
        <v>26858858</v>
      </c>
      <c r="E120">
        <v>1</v>
      </c>
      <c r="F120">
        <v>1</v>
      </c>
      <c r="G120">
        <v>1</v>
      </c>
      <c r="H120">
        <v>3</v>
      </c>
      <c r="I120" t="s">
        <v>338</v>
      </c>
      <c r="J120" t="s">
        <v>339</v>
      </c>
      <c r="K120" t="s">
        <v>340</v>
      </c>
      <c r="L120">
        <v>1327</v>
      </c>
      <c r="N120">
        <v>1005</v>
      </c>
      <c r="O120" t="s">
        <v>278</v>
      </c>
      <c r="P120" t="s">
        <v>278</v>
      </c>
      <c r="Q120">
        <v>1</v>
      </c>
      <c r="W120">
        <v>0</v>
      </c>
      <c r="X120">
        <v>2044336880</v>
      </c>
      <c r="Y120">
        <v>345</v>
      </c>
      <c r="AA120">
        <v>19.76</v>
      </c>
      <c r="AB120">
        <v>0</v>
      </c>
      <c r="AC120">
        <v>0</v>
      </c>
      <c r="AD120">
        <v>0</v>
      </c>
      <c r="AE120">
        <v>6.48</v>
      </c>
      <c r="AF120">
        <v>0</v>
      </c>
      <c r="AG120">
        <v>0</v>
      </c>
      <c r="AH120">
        <v>0</v>
      </c>
      <c r="AI120">
        <v>3.05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345</v>
      </c>
      <c r="AV120">
        <v>0</v>
      </c>
      <c r="AW120">
        <v>2</v>
      </c>
      <c r="AX120">
        <v>37316253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Y120*Source!I46</f>
        <v>780.0470354999999</v>
      </c>
      <c r="CY120">
        <f t="shared" si="0"/>
        <v>19.76</v>
      </c>
      <c r="CZ120">
        <f t="shared" si="1"/>
        <v>6.48</v>
      </c>
      <c r="DA120">
        <f t="shared" si="2"/>
        <v>3.05</v>
      </c>
      <c r="DB120">
        <v>0</v>
      </c>
    </row>
    <row r="121" spans="1:106" ht="12.75">
      <c r="A121">
        <f>ROW(Source!A46)</f>
        <v>46</v>
      </c>
      <c r="B121">
        <v>37315861</v>
      </c>
      <c r="C121">
        <v>37316231</v>
      </c>
      <c r="D121">
        <v>26863195</v>
      </c>
      <c r="E121">
        <v>1</v>
      </c>
      <c r="F121">
        <v>1</v>
      </c>
      <c r="G121">
        <v>1</v>
      </c>
      <c r="H121">
        <v>3</v>
      </c>
      <c r="I121" t="s">
        <v>341</v>
      </c>
      <c r="J121" t="s">
        <v>342</v>
      </c>
      <c r="K121" t="s">
        <v>343</v>
      </c>
      <c r="L121">
        <v>1348</v>
      </c>
      <c r="N121">
        <v>1009</v>
      </c>
      <c r="O121" t="s">
        <v>67</v>
      </c>
      <c r="P121" t="s">
        <v>67</v>
      </c>
      <c r="Q121">
        <v>1000</v>
      </c>
      <c r="W121">
        <v>0</v>
      </c>
      <c r="X121">
        <v>-1589589112</v>
      </c>
      <c r="Y121">
        <v>0.658</v>
      </c>
      <c r="AA121">
        <v>31696</v>
      </c>
      <c r="AB121">
        <v>0</v>
      </c>
      <c r="AC121">
        <v>0</v>
      </c>
      <c r="AD121">
        <v>0</v>
      </c>
      <c r="AE121">
        <v>11200</v>
      </c>
      <c r="AF121">
        <v>0</v>
      </c>
      <c r="AG121">
        <v>0</v>
      </c>
      <c r="AH121">
        <v>0</v>
      </c>
      <c r="AI121">
        <v>2.83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0.658</v>
      </c>
      <c r="AV121">
        <v>0</v>
      </c>
      <c r="AW121">
        <v>2</v>
      </c>
      <c r="AX121">
        <v>37316254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Y121*Source!I46</f>
        <v>1.4877418822</v>
      </c>
      <c r="CY121">
        <f t="shared" si="0"/>
        <v>31696</v>
      </c>
      <c r="CZ121">
        <f t="shared" si="1"/>
        <v>11200</v>
      </c>
      <c r="DA121">
        <f t="shared" si="2"/>
        <v>2.83</v>
      </c>
      <c r="DB121">
        <v>0</v>
      </c>
    </row>
    <row r="122" spans="1:106" ht="12.75">
      <c r="A122">
        <f>ROW(Source!A46)</f>
        <v>46</v>
      </c>
      <c r="B122">
        <v>37315861</v>
      </c>
      <c r="C122">
        <v>37316231</v>
      </c>
      <c r="D122">
        <v>26868480</v>
      </c>
      <c r="E122">
        <v>1</v>
      </c>
      <c r="F122">
        <v>1</v>
      </c>
      <c r="G122">
        <v>1</v>
      </c>
      <c r="H122">
        <v>3</v>
      </c>
      <c r="I122" t="s">
        <v>344</v>
      </c>
      <c r="J122" t="s">
        <v>345</v>
      </c>
      <c r="K122" t="s">
        <v>346</v>
      </c>
      <c r="L122">
        <v>1339</v>
      </c>
      <c r="N122">
        <v>1007</v>
      </c>
      <c r="O122" t="s">
        <v>282</v>
      </c>
      <c r="P122" t="s">
        <v>282</v>
      </c>
      <c r="Q122">
        <v>1</v>
      </c>
      <c r="W122">
        <v>0</v>
      </c>
      <c r="X122">
        <v>2006657945</v>
      </c>
      <c r="Y122">
        <v>2.57</v>
      </c>
      <c r="AA122">
        <v>1836</v>
      </c>
      <c r="AB122">
        <v>0</v>
      </c>
      <c r="AC122">
        <v>0</v>
      </c>
      <c r="AD122">
        <v>0</v>
      </c>
      <c r="AE122">
        <v>200</v>
      </c>
      <c r="AF122">
        <v>0</v>
      </c>
      <c r="AG122">
        <v>0</v>
      </c>
      <c r="AH122">
        <v>0</v>
      </c>
      <c r="AI122">
        <v>9.18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2.57</v>
      </c>
      <c r="AV122">
        <v>0</v>
      </c>
      <c r="AW122">
        <v>2</v>
      </c>
      <c r="AX122">
        <v>37316255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Y122*Source!I46</f>
        <v>5.810785162999999</v>
      </c>
      <c r="CY122">
        <f t="shared" si="0"/>
        <v>1836</v>
      </c>
      <c r="CZ122">
        <f t="shared" si="1"/>
        <v>200</v>
      </c>
      <c r="DA122">
        <f t="shared" si="2"/>
        <v>9.18</v>
      </c>
      <c r="DB122">
        <v>0</v>
      </c>
    </row>
    <row r="123" spans="1:106" ht="12.75">
      <c r="A123">
        <f>ROW(Source!A47)</f>
        <v>47</v>
      </c>
      <c r="B123">
        <v>37315863</v>
      </c>
      <c r="C123">
        <v>37316231</v>
      </c>
      <c r="D123">
        <v>9415385</v>
      </c>
      <c r="E123">
        <v>1</v>
      </c>
      <c r="F123">
        <v>1</v>
      </c>
      <c r="G123">
        <v>1</v>
      </c>
      <c r="H123">
        <v>1</v>
      </c>
      <c r="I123" t="s">
        <v>294</v>
      </c>
      <c r="K123" t="s">
        <v>295</v>
      </c>
      <c r="L123">
        <v>1369</v>
      </c>
      <c r="N123">
        <v>1013</v>
      </c>
      <c r="O123" t="s">
        <v>257</v>
      </c>
      <c r="P123" t="s">
        <v>257</v>
      </c>
      <c r="Q123">
        <v>1</v>
      </c>
      <c r="W123">
        <v>0</v>
      </c>
      <c r="X123">
        <v>1951387513</v>
      </c>
      <c r="Y123">
        <v>83.03715</v>
      </c>
      <c r="AA123">
        <v>0</v>
      </c>
      <c r="AB123">
        <v>0</v>
      </c>
      <c r="AC123">
        <v>0</v>
      </c>
      <c r="AD123">
        <v>9.4</v>
      </c>
      <c r="AE123">
        <v>0</v>
      </c>
      <c r="AF123">
        <v>0</v>
      </c>
      <c r="AG123">
        <v>0</v>
      </c>
      <c r="AH123">
        <v>9.4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81.81</v>
      </c>
      <c r="AU123" t="s">
        <v>81</v>
      </c>
      <c r="AV123">
        <v>1</v>
      </c>
      <c r="AW123">
        <v>2</v>
      </c>
      <c r="AX123">
        <v>37316244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Y123*Source!I47</f>
        <v>187.747486069185</v>
      </c>
      <c r="CY123">
        <f>AD123</f>
        <v>9.4</v>
      </c>
      <c r="CZ123">
        <f>AH123</f>
        <v>9.4</v>
      </c>
      <c r="DA123">
        <f>AL123</f>
        <v>1</v>
      </c>
      <c r="DB123">
        <v>0</v>
      </c>
    </row>
    <row r="124" spans="1:106" ht="12.75">
      <c r="A124">
        <f>ROW(Source!A47)</f>
        <v>47</v>
      </c>
      <c r="B124">
        <v>37315863</v>
      </c>
      <c r="C124">
        <v>37316231</v>
      </c>
      <c r="D124">
        <v>121548</v>
      </c>
      <c r="E124">
        <v>1</v>
      </c>
      <c r="F124">
        <v>1</v>
      </c>
      <c r="G124">
        <v>1</v>
      </c>
      <c r="H124">
        <v>1</v>
      </c>
      <c r="I124" t="s">
        <v>35</v>
      </c>
      <c r="K124" t="s">
        <v>264</v>
      </c>
      <c r="L124">
        <v>608254</v>
      </c>
      <c r="N124">
        <v>1013</v>
      </c>
      <c r="O124" t="s">
        <v>265</v>
      </c>
      <c r="P124" t="s">
        <v>265</v>
      </c>
      <c r="Q124">
        <v>1</v>
      </c>
      <c r="W124">
        <v>0</v>
      </c>
      <c r="X124">
        <v>-185737400</v>
      </c>
      <c r="Y124">
        <v>0.45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0.45</v>
      </c>
      <c r="AV124">
        <v>2</v>
      </c>
      <c r="AW124">
        <v>2</v>
      </c>
      <c r="AX124">
        <v>37316245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Y124*Source!I47</f>
        <v>1.017452655</v>
      </c>
      <c r="CY124">
        <f>AD124</f>
        <v>0</v>
      </c>
      <c r="CZ124">
        <f>AH124</f>
        <v>0</v>
      </c>
      <c r="DA124">
        <f>AL124</f>
        <v>1</v>
      </c>
      <c r="DB124">
        <v>0</v>
      </c>
    </row>
    <row r="125" spans="1:106" ht="12.75">
      <c r="A125">
        <f>ROW(Source!A47)</f>
        <v>47</v>
      </c>
      <c r="B125">
        <v>37315863</v>
      </c>
      <c r="C125">
        <v>37316231</v>
      </c>
      <c r="D125">
        <v>26836624</v>
      </c>
      <c r="E125">
        <v>1</v>
      </c>
      <c r="F125">
        <v>1</v>
      </c>
      <c r="G125">
        <v>1</v>
      </c>
      <c r="H125">
        <v>2</v>
      </c>
      <c r="I125" t="s">
        <v>266</v>
      </c>
      <c r="J125" t="s">
        <v>267</v>
      </c>
      <c r="K125" t="s">
        <v>268</v>
      </c>
      <c r="L125">
        <v>1368</v>
      </c>
      <c r="N125">
        <v>1011</v>
      </c>
      <c r="O125" t="s">
        <v>261</v>
      </c>
      <c r="P125" t="s">
        <v>261</v>
      </c>
      <c r="Q125">
        <v>1</v>
      </c>
      <c r="W125">
        <v>0</v>
      </c>
      <c r="X125">
        <v>-1319545563</v>
      </c>
      <c r="Y125">
        <v>0.29</v>
      </c>
      <c r="AA125">
        <v>0</v>
      </c>
      <c r="AB125">
        <v>557.28</v>
      </c>
      <c r="AC125">
        <v>331.83</v>
      </c>
      <c r="AD125">
        <v>0</v>
      </c>
      <c r="AE125">
        <v>0</v>
      </c>
      <c r="AF125">
        <v>86.4</v>
      </c>
      <c r="AG125">
        <v>13.5</v>
      </c>
      <c r="AH125">
        <v>0</v>
      </c>
      <c r="AI125">
        <v>1</v>
      </c>
      <c r="AJ125">
        <v>6.45</v>
      </c>
      <c r="AK125">
        <v>24.58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0.29</v>
      </c>
      <c r="AV125">
        <v>0</v>
      </c>
      <c r="AW125">
        <v>2</v>
      </c>
      <c r="AX125">
        <v>37316246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Y125*Source!I47</f>
        <v>0.6556917109999999</v>
      </c>
      <c r="CY125">
        <f>AB125</f>
        <v>557.28</v>
      </c>
      <c r="CZ125">
        <f>AF125</f>
        <v>86.4</v>
      </c>
      <c r="DA125">
        <f>AJ125</f>
        <v>6.45</v>
      </c>
      <c r="DB125">
        <v>0</v>
      </c>
    </row>
    <row r="126" spans="1:106" ht="12.75">
      <c r="A126">
        <f>ROW(Source!A47)</f>
        <v>47</v>
      </c>
      <c r="B126">
        <v>37315863</v>
      </c>
      <c r="C126">
        <v>37316231</v>
      </c>
      <c r="D126">
        <v>26836708</v>
      </c>
      <c r="E126">
        <v>1</v>
      </c>
      <c r="F126">
        <v>1</v>
      </c>
      <c r="G126">
        <v>1</v>
      </c>
      <c r="H126">
        <v>2</v>
      </c>
      <c r="I126" t="s">
        <v>296</v>
      </c>
      <c r="J126" t="s">
        <v>297</v>
      </c>
      <c r="K126" t="s">
        <v>298</v>
      </c>
      <c r="L126">
        <v>1368</v>
      </c>
      <c r="N126">
        <v>1011</v>
      </c>
      <c r="O126" t="s">
        <v>261</v>
      </c>
      <c r="P126" t="s">
        <v>261</v>
      </c>
      <c r="Q126">
        <v>1</v>
      </c>
      <c r="W126">
        <v>0</v>
      </c>
      <c r="X126">
        <v>390837727</v>
      </c>
      <c r="Y126">
        <v>0.16</v>
      </c>
      <c r="AA126">
        <v>0</v>
      </c>
      <c r="AB126">
        <v>800.73</v>
      </c>
      <c r="AC126">
        <v>331.83</v>
      </c>
      <c r="AD126">
        <v>0</v>
      </c>
      <c r="AE126">
        <v>0</v>
      </c>
      <c r="AF126">
        <v>111.99</v>
      </c>
      <c r="AG126">
        <v>13.5</v>
      </c>
      <c r="AH126">
        <v>0</v>
      </c>
      <c r="AI126">
        <v>1</v>
      </c>
      <c r="AJ126">
        <v>7.15</v>
      </c>
      <c r="AK126">
        <v>24.58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0.16</v>
      </c>
      <c r="AV126">
        <v>0</v>
      </c>
      <c r="AW126">
        <v>2</v>
      </c>
      <c r="AX126">
        <v>37316247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Y126*Source!I47</f>
        <v>0.361760944</v>
      </c>
      <c r="CY126">
        <f>AB126</f>
        <v>800.73</v>
      </c>
      <c r="CZ126">
        <f>AF126</f>
        <v>111.99</v>
      </c>
      <c r="DA126">
        <f>AJ126</f>
        <v>7.15</v>
      </c>
      <c r="DB126">
        <v>0</v>
      </c>
    </row>
    <row r="127" spans="1:106" ht="12.75">
      <c r="A127">
        <f>ROW(Source!A47)</f>
        <v>47</v>
      </c>
      <c r="B127">
        <v>37315863</v>
      </c>
      <c r="C127">
        <v>37316231</v>
      </c>
      <c r="D127">
        <v>26837338</v>
      </c>
      <c r="E127">
        <v>1</v>
      </c>
      <c r="F127">
        <v>1</v>
      </c>
      <c r="G127">
        <v>1</v>
      </c>
      <c r="H127">
        <v>2</v>
      </c>
      <c r="I127" t="s">
        <v>299</v>
      </c>
      <c r="J127" t="s">
        <v>300</v>
      </c>
      <c r="K127" t="s">
        <v>301</v>
      </c>
      <c r="L127">
        <v>1368</v>
      </c>
      <c r="N127">
        <v>1011</v>
      </c>
      <c r="O127" t="s">
        <v>261</v>
      </c>
      <c r="P127" t="s">
        <v>261</v>
      </c>
      <c r="Q127">
        <v>1</v>
      </c>
      <c r="W127">
        <v>0</v>
      </c>
      <c r="X127">
        <v>602807418</v>
      </c>
      <c r="Y127">
        <v>4.32</v>
      </c>
      <c r="AA127">
        <v>0</v>
      </c>
      <c r="AB127">
        <v>109.5</v>
      </c>
      <c r="AC127">
        <v>0</v>
      </c>
      <c r="AD127">
        <v>0</v>
      </c>
      <c r="AE127">
        <v>0</v>
      </c>
      <c r="AF127">
        <v>30</v>
      </c>
      <c r="AG127">
        <v>0</v>
      </c>
      <c r="AH127">
        <v>0</v>
      </c>
      <c r="AI127">
        <v>1</v>
      </c>
      <c r="AJ127">
        <v>3.65</v>
      </c>
      <c r="AK127">
        <v>24.58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4.32</v>
      </c>
      <c r="AV127">
        <v>0</v>
      </c>
      <c r="AW127">
        <v>2</v>
      </c>
      <c r="AX127">
        <v>37316248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Y127*Source!I47</f>
        <v>9.767545488</v>
      </c>
      <c r="CY127">
        <f>AB127</f>
        <v>109.5</v>
      </c>
      <c r="CZ127">
        <f>AF127</f>
        <v>30</v>
      </c>
      <c r="DA127">
        <f>AJ127</f>
        <v>3.65</v>
      </c>
      <c r="DB127">
        <v>0</v>
      </c>
    </row>
    <row r="128" spans="1:106" ht="12.75">
      <c r="A128">
        <f>ROW(Source!A47)</f>
        <v>47</v>
      </c>
      <c r="B128">
        <v>37315863</v>
      </c>
      <c r="C128">
        <v>37316231</v>
      </c>
      <c r="D128">
        <v>26838694</v>
      </c>
      <c r="E128">
        <v>1</v>
      </c>
      <c r="F128">
        <v>1</v>
      </c>
      <c r="G128">
        <v>1</v>
      </c>
      <c r="H128">
        <v>2</v>
      </c>
      <c r="I128" t="s">
        <v>288</v>
      </c>
      <c r="J128" t="s">
        <v>289</v>
      </c>
      <c r="K128" t="s">
        <v>290</v>
      </c>
      <c r="L128">
        <v>1368</v>
      </c>
      <c r="N128">
        <v>1011</v>
      </c>
      <c r="O128" t="s">
        <v>261</v>
      </c>
      <c r="P128" t="s">
        <v>261</v>
      </c>
      <c r="Q128">
        <v>1</v>
      </c>
      <c r="W128">
        <v>0</v>
      </c>
      <c r="X128">
        <v>-706219601</v>
      </c>
      <c r="Y128">
        <v>0.24</v>
      </c>
      <c r="AA128">
        <v>0</v>
      </c>
      <c r="AB128">
        <v>655.52</v>
      </c>
      <c r="AC128">
        <v>285.13</v>
      </c>
      <c r="AD128">
        <v>0</v>
      </c>
      <c r="AE128">
        <v>0</v>
      </c>
      <c r="AF128">
        <v>87.17</v>
      </c>
      <c r="AG128">
        <v>11.6</v>
      </c>
      <c r="AH128">
        <v>0</v>
      </c>
      <c r="AI128">
        <v>1</v>
      </c>
      <c r="AJ128">
        <v>7.52</v>
      </c>
      <c r="AK128">
        <v>24.58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0.24</v>
      </c>
      <c r="AV128">
        <v>0</v>
      </c>
      <c r="AW128">
        <v>2</v>
      </c>
      <c r="AX128">
        <v>37316249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Y128*Source!I47</f>
        <v>0.5426414159999999</v>
      </c>
      <c r="CY128">
        <f>AB128</f>
        <v>655.52</v>
      </c>
      <c r="CZ128">
        <f>AF128</f>
        <v>87.17</v>
      </c>
      <c r="DA128">
        <f>AJ128</f>
        <v>7.52</v>
      </c>
      <c r="DB128">
        <v>0</v>
      </c>
    </row>
    <row r="129" spans="1:106" ht="12.75">
      <c r="A129">
        <f>ROW(Source!A47)</f>
        <v>47</v>
      </c>
      <c r="B129">
        <v>37315863</v>
      </c>
      <c r="C129">
        <v>37316231</v>
      </c>
      <c r="D129">
        <v>26864366</v>
      </c>
      <c r="E129">
        <v>1</v>
      </c>
      <c r="F129">
        <v>1</v>
      </c>
      <c r="G129">
        <v>1</v>
      </c>
      <c r="H129">
        <v>3</v>
      </c>
      <c r="I129" t="s">
        <v>331</v>
      </c>
      <c r="J129" t="s">
        <v>332</v>
      </c>
      <c r="K129" t="s">
        <v>333</v>
      </c>
      <c r="L129">
        <v>1348</v>
      </c>
      <c r="N129">
        <v>1009</v>
      </c>
      <c r="O129" t="s">
        <v>67</v>
      </c>
      <c r="P129" t="s">
        <v>67</v>
      </c>
      <c r="Q129">
        <v>1000</v>
      </c>
      <c r="W129">
        <v>0</v>
      </c>
      <c r="X129">
        <v>-727829499</v>
      </c>
      <c r="Y129">
        <v>0.007</v>
      </c>
      <c r="AA129">
        <v>71283.28</v>
      </c>
      <c r="AB129">
        <v>0</v>
      </c>
      <c r="AC129">
        <v>0</v>
      </c>
      <c r="AD129">
        <v>0</v>
      </c>
      <c r="AE129">
        <v>22558</v>
      </c>
      <c r="AF129">
        <v>0</v>
      </c>
      <c r="AG129">
        <v>0</v>
      </c>
      <c r="AH129">
        <v>0</v>
      </c>
      <c r="AI129">
        <v>3.16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0.007</v>
      </c>
      <c r="AV129">
        <v>0</v>
      </c>
      <c r="AW129">
        <v>2</v>
      </c>
      <c r="AX129">
        <v>37316250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Y129*Source!I47</f>
        <v>0.0158270413</v>
      </c>
      <c r="CY129">
        <f aca="true" t="shared" si="3" ref="CY129:CY134">AA129</f>
        <v>71283.28</v>
      </c>
      <c r="CZ129">
        <f aca="true" t="shared" si="4" ref="CZ129:CZ134">AE129</f>
        <v>22558</v>
      </c>
      <c r="DA129">
        <f aca="true" t="shared" si="5" ref="DA129:DA134">AI129</f>
        <v>3.16</v>
      </c>
      <c r="DB129">
        <v>0</v>
      </c>
    </row>
    <row r="130" spans="1:106" ht="12.75">
      <c r="A130">
        <f>ROW(Source!A47)</f>
        <v>47</v>
      </c>
      <c r="B130">
        <v>37315863</v>
      </c>
      <c r="C130">
        <v>37316231</v>
      </c>
      <c r="D130">
        <v>26857969</v>
      </c>
      <c r="E130">
        <v>1</v>
      </c>
      <c r="F130">
        <v>1</v>
      </c>
      <c r="G130">
        <v>1</v>
      </c>
      <c r="H130">
        <v>3</v>
      </c>
      <c r="I130" t="s">
        <v>308</v>
      </c>
      <c r="J130" t="s">
        <v>309</v>
      </c>
      <c r="K130" t="s">
        <v>310</v>
      </c>
      <c r="L130">
        <v>1348</v>
      </c>
      <c r="N130">
        <v>1009</v>
      </c>
      <c r="O130" t="s">
        <v>67</v>
      </c>
      <c r="P130" t="s">
        <v>67</v>
      </c>
      <c r="Q130">
        <v>1000</v>
      </c>
      <c r="W130">
        <v>0</v>
      </c>
      <c r="X130">
        <v>780956544</v>
      </c>
      <c r="Y130">
        <v>0.528</v>
      </c>
      <c r="AA130">
        <v>26848.8</v>
      </c>
      <c r="AB130">
        <v>0</v>
      </c>
      <c r="AC130">
        <v>0</v>
      </c>
      <c r="AD130">
        <v>0</v>
      </c>
      <c r="AE130">
        <v>3390</v>
      </c>
      <c r="AF130">
        <v>0</v>
      </c>
      <c r="AG130">
        <v>0</v>
      </c>
      <c r="AH130">
        <v>0</v>
      </c>
      <c r="AI130">
        <v>7.92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0.528</v>
      </c>
      <c r="AV130">
        <v>0</v>
      </c>
      <c r="AW130">
        <v>2</v>
      </c>
      <c r="AX130">
        <v>37316251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Y130*Source!I47</f>
        <v>1.1938111152</v>
      </c>
      <c r="CY130">
        <f t="shared" si="3"/>
        <v>26848.8</v>
      </c>
      <c r="CZ130">
        <f t="shared" si="4"/>
        <v>3390</v>
      </c>
      <c r="DA130">
        <f t="shared" si="5"/>
        <v>7.92</v>
      </c>
      <c r="DB130">
        <v>0</v>
      </c>
    </row>
    <row r="131" spans="1:106" ht="12.75">
      <c r="A131">
        <f>ROW(Source!A47)</f>
        <v>47</v>
      </c>
      <c r="B131">
        <v>37315863</v>
      </c>
      <c r="C131">
        <v>37316231</v>
      </c>
      <c r="D131">
        <v>26857629</v>
      </c>
      <c r="E131">
        <v>1</v>
      </c>
      <c r="F131">
        <v>1</v>
      </c>
      <c r="G131">
        <v>1</v>
      </c>
      <c r="H131">
        <v>3</v>
      </c>
      <c r="I131" t="s">
        <v>334</v>
      </c>
      <c r="J131" t="s">
        <v>335</v>
      </c>
      <c r="K131" t="s">
        <v>336</v>
      </c>
      <c r="L131">
        <v>1356</v>
      </c>
      <c r="N131">
        <v>1010</v>
      </c>
      <c r="O131" t="s">
        <v>337</v>
      </c>
      <c r="P131" t="s">
        <v>337</v>
      </c>
      <c r="Q131">
        <v>1000</v>
      </c>
      <c r="W131">
        <v>0</v>
      </c>
      <c r="X131">
        <v>-114084625</v>
      </c>
      <c r="Y131">
        <v>0.818</v>
      </c>
      <c r="AA131">
        <v>1380.67</v>
      </c>
      <c r="AB131">
        <v>0</v>
      </c>
      <c r="AC131">
        <v>0</v>
      </c>
      <c r="AD131">
        <v>0</v>
      </c>
      <c r="AE131">
        <v>253.8</v>
      </c>
      <c r="AF131">
        <v>0</v>
      </c>
      <c r="AG131">
        <v>0</v>
      </c>
      <c r="AH131">
        <v>0</v>
      </c>
      <c r="AI131">
        <v>5.44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0.818</v>
      </c>
      <c r="AV131">
        <v>0</v>
      </c>
      <c r="AW131">
        <v>2</v>
      </c>
      <c r="AX131">
        <v>37316252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Y131*Source!I47</f>
        <v>1.8495028261999997</v>
      </c>
      <c r="CY131">
        <f t="shared" si="3"/>
        <v>1380.67</v>
      </c>
      <c r="CZ131">
        <f t="shared" si="4"/>
        <v>253.8</v>
      </c>
      <c r="DA131">
        <f t="shared" si="5"/>
        <v>5.44</v>
      </c>
      <c r="DB131">
        <v>0</v>
      </c>
    </row>
    <row r="132" spans="1:106" ht="12.75">
      <c r="A132">
        <f>ROW(Source!A47)</f>
        <v>47</v>
      </c>
      <c r="B132">
        <v>37315863</v>
      </c>
      <c r="C132">
        <v>37316231</v>
      </c>
      <c r="D132">
        <v>26858858</v>
      </c>
      <c r="E132">
        <v>1</v>
      </c>
      <c r="F132">
        <v>1</v>
      </c>
      <c r="G132">
        <v>1</v>
      </c>
      <c r="H132">
        <v>3</v>
      </c>
      <c r="I132" t="s">
        <v>338</v>
      </c>
      <c r="J132" t="s">
        <v>339</v>
      </c>
      <c r="K132" t="s">
        <v>340</v>
      </c>
      <c r="L132">
        <v>1327</v>
      </c>
      <c r="N132">
        <v>1005</v>
      </c>
      <c r="O132" t="s">
        <v>278</v>
      </c>
      <c r="P132" t="s">
        <v>278</v>
      </c>
      <c r="Q132">
        <v>1</v>
      </c>
      <c r="W132">
        <v>0</v>
      </c>
      <c r="X132">
        <v>2044336880</v>
      </c>
      <c r="Y132">
        <v>345</v>
      </c>
      <c r="AA132">
        <v>19.12</v>
      </c>
      <c r="AB132">
        <v>0</v>
      </c>
      <c r="AC132">
        <v>0</v>
      </c>
      <c r="AD132">
        <v>0</v>
      </c>
      <c r="AE132">
        <v>6.48</v>
      </c>
      <c r="AF132">
        <v>0</v>
      </c>
      <c r="AG132">
        <v>0</v>
      </c>
      <c r="AH132">
        <v>0</v>
      </c>
      <c r="AI132">
        <v>2.95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T132">
        <v>345</v>
      </c>
      <c r="AV132">
        <v>0</v>
      </c>
      <c r="AW132">
        <v>2</v>
      </c>
      <c r="AX132">
        <v>37316253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Y132*Source!I47</f>
        <v>780.0470354999999</v>
      </c>
      <c r="CY132">
        <f t="shared" si="3"/>
        <v>19.12</v>
      </c>
      <c r="CZ132">
        <f t="shared" si="4"/>
        <v>6.48</v>
      </c>
      <c r="DA132">
        <f t="shared" si="5"/>
        <v>2.95</v>
      </c>
      <c r="DB132">
        <v>0</v>
      </c>
    </row>
    <row r="133" spans="1:106" ht="12.75">
      <c r="A133">
        <f>ROW(Source!A47)</f>
        <v>47</v>
      </c>
      <c r="B133">
        <v>37315863</v>
      </c>
      <c r="C133">
        <v>37316231</v>
      </c>
      <c r="D133">
        <v>26863195</v>
      </c>
      <c r="E133">
        <v>1</v>
      </c>
      <c r="F133">
        <v>1</v>
      </c>
      <c r="G133">
        <v>1</v>
      </c>
      <c r="H133">
        <v>3</v>
      </c>
      <c r="I133" t="s">
        <v>341</v>
      </c>
      <c r="J133" t="s">
        <v>342</v>
      </c>
      <c r="K133" t="s">
        <v>343</v>
      </c>
      <c r="L133">
        <v>1348</v>
      </c>
      <c r="N133">
        <v>1009</v>
      </c>
      <c r="O133" t="s">
        <v>67</v>
      </c>
      <c r="P133" t="s">
        <v>67</v>
      </c>
      <c r="Q133">
        <v>1000</v>
      </c>
      <c r="W133">
        <v>0</v>
      </c>
      <c r="X133">
        <v>-1589589112</v>
      </c>
      <c r="Y133">
        <v>0.658</v>
      </c>
      <c r="AA133">
        <v>30688</v>
      </c>
      <c r="AB133">
        <v>0</v>
      </c>
      <c r="AC133">
        <v>0</v>
      </c>
      <c r="AD133">
        <v>0</v>
      </c>
      <c r="AE133">
        <v>11200</v>
      </c>
      <c r="AF133">
        <v>0</v>
      </c>
      <c r="AG133">
        <v>0</v>
      </c>
      <c r="AH133">
        <v>0</v>
      </c>
      <c r="AI133">
        <v>2.74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0.658</v>
      </c>
      <c r="AV133">
        <v>0</v>
      </c>
      <c r="AW133">
        <v>2</v>
      </c>
      <c r="AX133">
        <v>37316254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Y133*Source!I47</f>
        <v>1.4877418822</v>
      </c>
      <c r="CY133">
        <f t="shared" si="3"/>
        <v>30688</v>
      </c>
      <c r="CZ133">
        <f t="shared" si="4"/>
        <v>11200</v>
      </c>
      <c r="DA133">
        <f t="shared" si="5"/>
        <v>2.74</v>
      </c>
      <c r="DB133">
        <v>0</v>
      </c>
    </row>
    <row r="134" spans="1:106" ht="12.75">
      <c r="A134">
        <f>ROW(Source!A47)</f>
        <v>47</v>
      </c>
      <c r="B134">
        <v>37315863</v>
      </c>
      <c r="C134">
        <v>37316231</v>
      </c>
      <c r="D134">
        <v>26868480</v>
      </c>
      <c r="E134">
        <v>1</v>
      </c>
      <c r="F134">
        <v>1</v>
      </c>
      <c r="G134">
        <v>1</v>
      </c>
      <c r="H134">
        <v>3</v>
      </c>
      <c r="I134" t="s">
        <v>344</v>
      </c>
      <c r="J134" t="s">
        <v>345</v>
      </c>
      <c r="K134" t="s">
        <v>346</v>
      </c>
      <c r="L134">
        <v>1339</v>
      </c>
      <c r="N134">
        <v>1007</v>
      </c>
      <c r="O134" t="s">
        <v>282</v>
      </c>
      <c r="P134" t="s">
        <v>282</v>
      </c>
      <c r="Q134">
        <v>1</v>
      </c>
      <c r="W134">
        <v>0</v>
      </c>
      <c r="X134">
        <v>2006657945</v>
      </c>
      <c r="Y134">
        <v>2.57</v>
      </c>
      <c r="AA134">
        <v>1786</v>
      </c>
      <c r="AB134">
        <v>0</v>
      </c>
      <c r="AC134">
        <v>0</v>
      </c>
      <c r="AD134">
        <v>0</v>
      </c>
      <c r="AE134">
        <v>200</v>
      </c>
      <c r="AF134">
        <v>0</v>
      </c>
      <c r="AG134">
        <v>0</v>
      </c>
      <c r="AH134">
        <v>0</v>
      </c>
      <c r="AI134">
        <v>8.93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2.57</v>
      </c>
      <c r="AV134">
        <v>0</v>
      </c>
      <c r="AW134">
        <v>2</v>
      </c>
      <c r="AX134">
        <v>37316255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Y134*Source!I47</f>
        <v>5.810785162999999</v>
      </c>
      <c r="CY134">
        <f t="shared" si="3"/>
        <v>1786</v>
      </c>
      <c r="CZ134">
        <f t="shared" si="4"/>
        <v>200</v>
      </c>
      <c r="DA134">
        <f t="shared" si="5"/>
        <v>8.93</v>
      </c>
      <c r="DB134">
        <v>0</v>
      </c>
    </row>
    <row r="135" spans="1:106" ht="12.75">
      <c r="A135">
        <f>ROW(Source!A48)</f>
        <v>48</v>
      </c>
      <c r="B135">
        <v>37315861</v>
      </c>
      <c r="C135">
        <v>37316256</v>
      </c>
      <c r="D135">
        <v>9415493</v>
      </c>
      <c r="E135">
        <v>1</v>
      </c>
      <c r="F135">
        <v>1</v>
      </c>
      <c r="G135">
        <v>1</v>
      </c>
      <c r="H135">
        <v>1</v>
      </c>
      <c r="I135" t="s">
        <v>347</v>
      </c>
      <c r="K135" t="s">
        <v>348</v>
      </c>
      <c r="L135">
        <v>1369</v>
      </c>
      <c r="N135">
        <v>1013</v>
      </c>
      <c r="O135" t="s">
        <v>257</v>
      </c>
      <c r="P135" t="s">
        <v>257</v>
      </c>
      <c r="Q135">
        <v>1</v>
      </c>
      <c r="W135">
        <v>0</v>
      </c>
      <c r="X135">
        <v>1774247228</v>
      </c>
      <c r="Y135">
        <v>41.41</v>
      </c>
      <c r="AA135">
        <v>0</v>
      </c>
      <c r="AB135">
        <v>0</v>
      </c>
      <c r="AC135">
        <v>0</v>
      </c>
      <c r="AD135">
        <v>8.53</v>
      </c>
      <c r="AE135">
        <v>0</v>
      </c>
      <c r="AF135">
        <v>0</v>
      </c>
      <c r="AG135">
        <v>0</v>
      </c>
      <c r="AH135">
        <v>8.53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1</v>
      </c>
      <c r="AQ135">
        <v>0</v>
      </c>
      <c r="AR135">
        <v>0</v>
      </c>
      <c r="AT135">
        <v>41.41</v>
      </c>
      <c r="AV135">
        <v>1</v>
      </c>
      <c r="AW135">
        <v>2</v>
      </c>
      <c r="AX135">
        <v>37316265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Y135*Source!I48</f>
        <v>93.62825846</v>
      </c>
      <c r="CY135">
        <f>AD135</f>
        <v>8.53</v>
      </c>
      <c r="CZ135">
        <f>AH135</f>
        <v>8.53</v>
      </c>
      <c r="DA135">
        <f>AL135</f>
        <v>1</v>
      </c>
      <c r="DB135">
        <v>0</v>
      </c>
    </row>
    <row r="136" spans="1:106" ht="12.75">
      <c r="A136">
        <f>ROW(Source!A48)</f>
        <v>48</v>
      </c>
      <c r="B136">
        <v>37315861</v>
      </c>
      <c r="C136">
        <v>37316256</v>
      </c>
      <c r="D136">
        <v>121548</v>
      </c>
      <c r="E136">
        <v>1</v>
      </c>
      <c r="F136">
        <v>1</v>
      </c>
      <c r="G136">
        <v>1</v>
      </c>
      <c r="H136">
        <v>1</v>
      </c>
      <c r="I136" t="s">
        <v>35</v>
      </c>
      <c r="K136" t="s">
        <v>264</v>
      </c>
      <c r="L136">
        <v>608254</v>
      </c>
      <c r="N136">
        <v>1013</v>
      </c>
      <c r="O136" t="s">
        <v>265</v>
      </c>
      <c r="P136" t="s">
        <v>265</v>
      </c>
      <c r="Q136">
        <v>1</v>
      </c>
      <c r="W136">
        <v>0</v>
      </c>
      <c r="X136">
        <v>-185737400</v>
      </c>
      <c r="Y136">
        <v>0.08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0.08</v>
      </c>
      <c r="AV136">
        <v>2</v>
      </c>
      <c r="AW136">
        <v>2</v>
      </c>
      <c r="AX136">
        <v>37316266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Y136*Source!I48</f>
        <v>0.18088048</v>
      </c>
      <c r="CY136">
        <f>AD136</f>
        <v>0</v>
      </c>
      <c r="CZ136">
        <f>AH136</f>
        <v>0</v>
      </c>
      <c r="DA136">
        <f>AL136</f>
        <v>1</v>
      </c>
      <c r="DB136">
        <v>0</v>
      </c>
    </row>
    <row r="137" spans="1:106" ht="12.75">
      <c r="A137">
        <f>ROW(Source!A48)</f>
        <v>48</v>
      </c>
      <c r="B137">
        <v>37315861</v>
      </c>
      <c r="C137">
        <v>37316256</v>
      </c>
      <c r="D137">
        <v>26836841</v>
      </c>
      <c r="E137">
        <v>1</v>
      </c>
      <c r="F137">
        <v>1</v>
      </c>
      <c r="G137">
        <v>1</v>
      </c>
      <c r="H137">
        <v>2</v>
      </c>
      <c r="I137" t="s">
        <v>349</v>
      </c>
      <c r="J137" t="s">
        <v>350</v>
      </c>
      <c r="K137" t="s">
        <v>351</v>
      </c>
      <c r="L137">
        <v>1368</v>
      </c>
      <c r="N137">
        <v>1011</v>
      </c>
      <c r="O137" t="s">
        <v>261</v>
      </c>
      <c r="P137" t="s">
        <v>261</v>
      </c>
      <c r="Q137">
        <v>1</v>
      </c>
      <c r="W137">
        <v>0</v>
      </c>
      <c r="X137">
        <v>74101609</v>
      </c>
      <c r="Y137">
        <v>0.08</v>
      </c>
      <c r="AA137">
        <v>0</v>
      </c>
      <c r="AB137">
        <v>388.56</v>
      </c>
      <c r="AC137">
        <v>335.88</v>
      </c>
      <c r="AD137">
        <v>0</v>
      </c>
      <c r="AE137">
        <v>0</v>
      </c>
      <c r="AF137">
        <v>31.26</v>
      </c>
      <c r="AG137">
        <v>13.5</v>
      </c>
      <c r="AH137">
        <v>0</v>
      </c>
      <c r="AI137">
        <v>1</v>
      </c>
      <c r="AJ137">
        <v>12.43</v>
      </c>
      <c r="AK137">
        <v>24.88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0.08</v>
      </c>
      <c r="AV137">
        <v>0</v>
      </c>
      <c r="AW137">
        <v>2</v>
      </c>
      <c r="AX137">
        <v>37316267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Y137*Source!I48</f>
        <v>0.18088048</v>
      </c>
      <c r="CY137">
        <f>AB137</f>
        <v>388.56</v>
      </c>
      <c r="CZ137">
        <f>AF137</f>
        <v>31.26</v>
      </c>
      <c r="DA137">
        <f>AJ137</f>
        <v>12.43</v>
      </c>
      <c r="DB137">
        <v>0</v>
      </c>
    </row>
    <row r="138" spans="1:106" ht="12.75">
      <c r="A138">
        <f>ROW(Source!A48)</f>
        <v>48</v>
      </c>
      <c r="B138">
        <v>37315861</v>
      </c>
      <c r="C138">
        <v>37316256</v>
      </c>
      <c r="D138">
        <v>26838694</v>
      </c>
      <c r="E138">
        <v>1</v>
      </c>
      <c r="F138">
        <v>1</v>
      </c>
      <c r="G138">
        <v>1</v>
      </c>
      <c r="H138">
        <v>2</v>
      </c>
      <c r="I138" t="s">
        <v>288</v>
      </c>
      <c r="J138" t="s">
        <v>289</v>
      </c>
      <c r="K138" t="s">
        <v>290</v>
      </c>
      <c r="L138">
        <v>1368</v>
      </c>
      <c r="N138">
        <v>1011</v>
      </c>
      <c r="O138" t="s">
        <v>261</v>
      </c>
      <c r="P138" t="s">
        <v>261</v>
      </c>
      <c r="Q138">
        <v>1</v>
      </c>
      <c r="W138">
        <v>0</v>
      </c>
      <c r="X138">
        <v>-706219601</v>
      </c>
      <c r="Y138">
        <v>0.04</v>
      </c>
      <c r="AA138">
        <v>0</v>
      </c>
      <c r="AB138">
        <v>657.26</v>
      </c>
      <c r="AC138">
        <v>288.61</v>
      </c>
      <c r="AD138">
        <v>0</v>
      </c>
      <c r="AE138">
        <v>0</v>
      </c>
      <c r="AF138">
        <v>87.17</v>
      </c>
      <c r="AG138">
        <v>11.6</v>
      </c>
      <c r="AH138">
        <v>0</v>
      </c>
      <c r="AI138">
        <v>1</v>
      </c>
      <c r="AJ138">
        <v>7.54</v>
      </c>
      <c r="AK138">
        <v>24.88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T138">
        <v>0.04</v>
      </c>
      <c r="AV138">
        <v>0</v>
      </c>
      <c r="AW138">
        <v>2</v>
      </c>
      <c r="AX138">
        <v>37316268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Y138*Source!I48</f>
        <v>0.09044024</v>
      </c>
      <c r="CY138">
        <f>AB138</f>
        <v>657.26</v>
      </c>
      <c r="CZ138">
        <f>AF138</f>
        <v>87.17</v>
      </c>
      <c r="DA138">
        <f>AJ138</f>
        <v>7.54</v>
      </c>
      <c r="DB138">
        <v>0</v>
      </c>
    </row>
    <row r="139" spans="1:106" ht="12.75">
      <c r="A139">
        <f>ROW(Source!A48)</f>
        <v>48</v>
      </c>
      <c r="B139">
        <v>37315861</v>
      </c>
      <c r="C139">
        <v>37316256</v>
      </c>
      <c r="D139">
        <v>26863617</v>
      </c>
      <c r="E139">
        <v>1</v>
      </c>
      <c r="F139">
        <v>1</v>
      </c>
      <c r="G139">
        <v>1</v>
      </c>
      <c r="H139">
        <v>3</v>
      </c>
      <c r="I139" t="s">
        <v>352</v>
      </c>
      <c r="J139" t="s">
        <v>353</v>
      </c>
      <c r="K139" t="s">
        <v>354</v>
      </c>
      <c r="L139">
        <v>1348</v>
      </c>
      <c r="N139">
        <v>1009</v>
      </c>
      <c r="O139" t="s">
        <v>67</v>
      </c>
      <c r="P139" t="s">
        <v>67</v>
      </c>
      <c r="Q139">
        <v>1000</v>
      </c>
      <c r="W139">
        <v>0</v>
      </c>
      <c r="X139">
        <v>-254019449</v>
      </c>
      <c r="Y139">
        <v>0.006</v>
      </c>
      <c r="AA139">
        <v>46292.71</v>
      </c>
      <c r="AB139">
        <v>0</v>
      </c>
      <c r="AC139">
        <v>0</v>
      </c>
      <c r="AD139">
        <v>0</v>
      </c>
      <c r="AE139">
        <v>8023</v>
      </c>
      <c r="AF139">
        <v>0</v>
      </c>
      <c r="AG139">
        <v>0</v>
      </c>
      <c r="AH139">
        <v>0</v>
      </c>
      <c r="AI139">
        <v>5.77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T139">
        <v>0.006</v>
      </c>
      <c r="AV139">
        <v>0</v>
      </c>
      <c r="AW139">
        <v>2</v>
      </c>
      <c r="AX139">
        <v>37316269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Y139*Source!I48</f>
        <v>0.013566036</v>
      </c>
      <c r="CY139">
        <f>AA139</f>
        <v>46292.71</v>
      </c>
      <c r="CZ139">
        <f>AE139</f>
        <v>8023</v>
      </c>
      <c r="DA139">
        <f>AI139</f>
        <v>5.77</v>
      </c>
      <c r="DB139">
        <v>0</v>
      </c>
    </row>
    <row r="140" spans="1:106" ht="12.75">
      <c r="A140">
        <f>ROW(Source!A48)</f>
        <v>48</v>
      </c>
      <c r="B140">
        <v>37315861</v>
      </c>
      <c r="C140">
        <v>37316256</v>
      </c>
      <c r="D140">
        <v>26864274</v>
      </c>
      <c r="E140">
        <v>1</v>
      </c>
      <c r="F140">
        <v>1</v>
      </c>
      <c r="G140">
        <v>1</v>
      </c>
      <c r="H140">
        <v>3</v>
      </c>
      <c r="I140" t="s">
        <v>355</v>
      </c>
      <c r="J140" t="s">
        <v>356</v>
      </c>
      <c r="K140" t="s">
        <v>357</v>
      </c>
      <c r="L140">
        <v>1348</v>
      </c>
      <c r="N140">
        <v>1009</v>
      </c>
      <c r="O140" t="s">
        <v>67</v>
      </c>
      <c r="P140" t="s">
        <v>67</v>
      </c>
      <c r="Q140">
        <v>1000</v>
      </c>
      <c r="W140">
        <v>0</v>
      </c>
      <c r="X140">
        <v>-1803532932</v>
      </c>
      <c r="Y140">
        <v>0.004</v>
      </c>
      <c r="AA140">
        <v>48990.02</v>
      </c>
      <c r="AB140">
        <v>0</v>
      </c>
      <c r="AC140">
        <v>0</v>
      </c>
      <c r="AD140">
        <v>0</v>
      </c>
      <c r="AE140">
        <v>11978</v>
      </c>
      <c r="AF140">
        <v>0</v>
      </c>
      <c r="AG140">
        <v>0</v>
      </c>
      <c r="AH140">
        <v>0</v>
      </c>
      <c r="AI140">
        <v>4.09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0.004</v>
      </c>
      <c r="AV140">
        <v>0</v>
      </c>
      <c r="AW140">
        <v>2</v>
      </c>
      <c r="AX140">
        <v>37316270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Y140*Source!I48</f>
        <v>0.009044024000000001</v>
      </c>
      <c r="CY140">
        <f>AA140</f>
        <v>48990.02</v>
      </c>
      <c r="CZ140">
        <f>AE140</f>
        <v>11978</v>
      </c>
      <c r="DA140">
        <f>AI140</f>
        <v>4.09</v>
      </c>
      <c r="DB140">
        <v>0</v>
      </c>
    </row>
    <row r="141" spans="1:106" ht="12.75">
      <c r="A141">
        <f>ROW(Source!A48)</f>
        <v>48</v>
      </c>
      <c r="B141">
        <v>37315861</v>
      </c>
      <c r="C141">
        <v>37316256</v>
      </c>
      <c r="D141">
        <v>26863195</v>
      </c>
      <c r="E141">
        <v>1</v>
      </c>
      <c r="F141">
        <v>1</v>
      </c>
      <c r="G141">
        <v>1</v>
      </c>
      <c r="H141">
        <v>3</v>
      </c>
      <c r="I141" t="s">
        <v>341</v>
      </c>
      <c r="J141" t="s">
        <v>342</v>
      </c>
      <c r="K141" t="s">
        <v>343</v>
      </c>
      <c r="L141">
        <v>1348</v>
      </c>
      <c r="N141">
        <v>1009</v>
      </c>
      <c r="O141" t="s">
        <v>67</v>
      </c>
      <c r="P141" t="s">
        <v>67</v>
      </c>
      <c r="Q141">
        <v>1000</v>
      </c>
      <c r="W141">
        <v>0</v>
      </c>
      <c r="X141">
        <v>-1589589112</v>
      </c>
      <c r="Y141">
        <v>0.184</v>
      </c>
      <c r="AA141">
        <v>31696</v>
      </c>
      <c r="AB141">
        <v>0</v>
      </c>
      <c r="AC141">
        <v>0</v>
      </c>
      <c r="AD141">
        <v>0</v>
      </c>
      <c r="AE141">
        <v>11200</v>
      </c>
      <c r="AF141">
        <v>0</v>
      </c>
      <c r="AG141">
        <v>0</v>
      </c>
      <c r="AH141">
        <v>0</v>
      </c>
      <c r="AI141">
        <v>2.83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0.184</v>
      </c>
      <c r="AV141">
        <v>0</v>
      </c>
      <c r="AW141">
        <v>2</v>
      </c>
      <c r="AX141">
        <v>37316271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Y141*Source!I48</f>
        <v>0.416025104</v>
      </c>
      <c r="CY141">
        <f>AA141</f>
        <v>31696</v>
      </c>
      <c r="CZ141">
        <f>AE141</f>
        <v>11200</v>
      </c>
      <c r="DA141">
        <f>AI141</f>
        <v>2.83</v>
      </c>
      <c r="DB141">
        <v>0</v>
      </c>
    </row>
    <row r="142" spans="1:106" ht="12.75">
      <c r="A142">
        <f>ROW(Source!A48)</f>
        <v>48</v>
      </c>
      <c r="B142">
        <v>37315861</v>
      </c>
      <c r="C142">
        <v>37316256</v>
      </c>
      <c r="D142">
        <v>26901677</v>
      </c>
      <c r="E142">
        <v>1</v>
      </c>
      <c r="F142">
        <v>1</v>
      </c>
      <c r="G142">
        <v>1</v>
      </c>
      <c r="H142">
        <v>3</v>
      </c>
      <c r="I142" t="s">
        <v>92</v>
      </c>
      <c r="J142" t="s">
        <v>94</v>
      </c>
      <c r="K142" t="s">
        <v>93</v>
      </c>
      <c r="L142">
        <v>1348</v>
      </c>
      <c r="N142">
        <v>1009</v>
      </c>
      <c r="O142" t="s">
        <v>67</v>
      </c>
      <c r="P142" t="s">
        <v>67</v>
      </c>
      <c r="Q142">
        <v>1000</v>
      </c>
      <c r="W142">
        <v>0</v>
      </c>
      <c r="X142">
        <v>856183701</v>
      </c>
      <c r="Y142">
        <v>0.224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T142">
        <v>0.224</v>
      </c>
      <c r="AV142">
        <v>0</v>
      </c>
      <c r="AW142">
        <v>2</v>
      </c>
      <c r="AX142">
        <v>37316272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Y142*Source!I48</f>
        <v>0.506465344</v>
      </c>
      <c r="CY142">
        <f>AA142</f>
        <v>0</v>
      </c>
      <c r="CZ142">
        <f>AE142</f>
        <v>0</v>
      </c>
      <c r="DA142">
        <f>AI142</f>
        <v>1</v>
      </c>
      <c r="DB142">
        <v>0</v>
      </c>
    </row>
    <row r="143" spans="1:106" ht="12.75">
      <c r="A143">
        <f>ROW(Source!A49)</f>
        <v>49</v>
      </c>
      <c r="B143">
        <v>37315863</v>
      </c>
      <c r="C143">
        <v>37316256</v>
      </c>
      <c r="D143">
        <v>9415493</v>
      </c>
      <c r="E143">
        <v>1</v>
      </c>
      <c r="F143">
        <v>1</v>
      </c>
      <c r="G143">
        <v>1</v>
      </c>
      <c r="H143">
        <v>1</v>
      </c>
      <c r="I143" t="s">
        <v>347</v>
      </c>
      <c r="K143" t="s">
        <v>348</v>
      </c>
      <c r="L143">
        <v>1369</v>
      </c>
      <c r="N143">
        <v>1013</v>
      </c>
      <c r="O143" t="s">
        <v>257</v>
      </c>
      <c r="P143" t="s">
        <v>257</v>
      </c>
      <c r="Q143">
        <v>1</v>
      </c>
      <c r="W143">
        <v>0</v>
      </c>
      <c r="X143">
        <v>1774247228</v>
      </c>
      <c r="Y143">
        <v>41.41</v>
      </c>
      <c r="AA143">
        <v>0</v>
      </c>
      <c r="AB143">
        <v>0</v>
      </c>
      <c r="AC143">
        <v>0</v>
      </c>
      <c r="AD143">
        <v>8.53</v>
      </c>
      <c r="AE143">
        <v>0</v>
      </c>
      <c r="AF143">
        <v>0</v>
      </c>
      <c r="AG143">
        <v>0</v>
      </c>
      <c r="AH143">
        <v>8.53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1</v>
      </c>
      <c r="AQ143">
        <v>0</v>
      </c>
      <c r="AR143">
        <v>0</v>
      </c>
      <c r="AT143">
        <v>41.41</v>
      </c>
      <c r="AV143">
        <v>1</v>
      </c>
      <c r="AW143">
        <v>2</v>
      </c>
      <c r="AX143">
        <v>37316265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Y143*Source!I49</f>
        <v>93.62825846</v>
      </c>
      <c r="CY143">
        <f>AD143</f>
        <v>8.53</v>
      </c>
      <c r="CZ143">
        <f>AH143</f>
        <v>8.53</v>
      </c>
      <c r="DA143">
        <f>AL143</f>
        <v>1</v>
      </c>
      <c r="DB143">
        <v>0</v>
      </c>
    </row>
    <row r="144" spans="1:106" ht="12.75">
      <c r="A144">
        <f>ROW(Source!A49)</f>
        <v>49</v>
      </c>
      <c r="B144">
        <v>37315863</v>
      </c>
      <c r="C144">
        <v>37316256</v>
      </c>
      <c r="D144">
        <v>121548</v>
      </c>
      <c r="E144">
        <v>1</v>
      </c>
      <c r="F144">
        <v>1</v>
      </c>
      <c r="G144">
        <v>1</v>
      </c>
      <c r="H144">
        <v>1</v>
      </c>
      <c r="I144" t="s">
        <v>35</v>
      </c>
      <c r="K144" t="s">
        <v>264</v>
      </c>
      <c r="L144">
        <v>608254</v>
      </c>
      <c r="N144">
        <v>1013</v>
      </c>
      <c r="O144" t="s">
        <v>265</v>
      </c>
      <c r="P144" t="s">
        <v>265</v>
      </c>
      <c r="Q144">
        <v>1</v>
      </c>
      <c r="W144">
        <v>0</v>
      </c>
      <c r="X144">
        <v>-185737400</v>
      </c>
      <c r="Y144">
        <v>0.08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0.08</v>
      </c>
      <c r="AV144">
        <v>2</v>
      </c>
      <c r="AW144">
        <v>2</v>
      </c>
      <c r="AX144">
        <v>37316266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Y144*Source!I49</f>
        <v>0.18088048</v>
      </c>
      <c r="CY144">
        <f>AD144</f>
        <v>0</v>
      </c>
      <c r="CZ144">
        <f>AH144</f>
        <v>0</v>
      </c>
      <c r="DA144">
        <f>AL144</f>
        <v>1</v>
      </c>
      <c r="DB144">
        <v>0</v>
      </c>
    </row>
    <row r="145" spans="1:106" ht="12.75">
      <c r="A145">
        <f>ROW(Source!A49)</f>
        <v>49</v>
      </c>
      <c r="B145">
        <v>37315863</v>
      </c>
      <c r="C145">
        <v>37316256</v>
      </c>
      <c r="D145">
        <v>26836841</v>
      </c>
      <c r="E145">
        <v>1</v>
      </c>
      <c r="F145">
        <v>1</v>
      </c>
      <c r="G145">
        <v>1</v>
      </c>
      <c r="H145">
        <v>2</v>
      </c>
      <c r="I145" t="s">
        <v>349</v>
      </c>
      <c r="J145" t="s">
        <v>350</v>
      </c>
      <c r="K145" t="s">
        <v>351</v>
      </c>
      <c r="L145">
        <v>1368</v>
      </c>
      <c r="N145">
        <v>1011</v>
      </c>
      <c r="O145" t="s">
        <v>261</v>
      </c>
      <c r="P145" t="s">
        <v>261</v>
      </c>
      <c r="Q145">
        <v>1</v>
      </c>
      <c r="W145">
        <v>0</v>
      </c>
      <c r="X145">
        <v>74101609</v>
      </c>
      <c r="Y145">
        <v>0.08</v>
      </c>
      <c r="AA145">
        <v>0</v>
      </c>
      <c r="AB145">
        <v>384.5</v>
      </c>
      <c r="AC145">
        <v>331.83</v>
      </c>
      <c r="AD145">
        <v>0</v>
      </c>
      <c r="AE145">
        <v>0</v>
      </c>
      <c r="AF145">
        <v>31.26</v>
      </c>
      <c r="AG145">
        <v>13.5</v>
      </c>
      <c r="AH145">
        <v>0</v>
      </c>
      <c r="AI145">
        <v>1</v>
      </c>
      <c r="AJ145">
        <v>12.3</v>
      </c>
      <c r="AK145">
        <v>24.58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0.08</v>
      </c>
      <c r="AV145">
        <v>0</v>
      </c>
      <c r="AW145">
        <v>2</v>
      </c>
      <c r="AX145">
        <v>37316267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Y145*Source!I49</f>
        <v>0.18088048</v>
      </c>
      <c r="CY145">
        <f>AB145</f>
        <v>384.5</v>
      </c>
      <c r="CZ145">
        <f>AF145</f>
        <v>31.26</v>
      </c>
      <c r="DA145">
        <f>AJ145</f>
        <v>12.3</v>
      </c>
      <c r="DB145">
        <v>0</v>
      </c>
    </row>
    <row r="146" spans="1:106" ht="12.75">
      <c r="A146">
        <f>ROW(Source!A49)</f>
        <v>49</v>
      </c>
      <c r="B146">
        <v>37315863</v>
      </c>
      <c r="C146">
        <v>37316256</v>
      </c>
      <c r="D146">
        <v>26838694</v>
      </c>
      <c r="E146">
        <v>1</v>
      </c>
      <c r="F146">
        <v>1</v>
      </c>
      <c r="G146">
        <v>1</v>
      </c>
      <c r="H146">
        <v>2</v>
      </c>
      <c r="I146" t="s">
        <v>288</v>
      </c>
      <c r="J146" t="s">
        <v>289</v>
      </c>
      <c r="K146" t="s">
        <v>290</v>
      </c>
      <c r="L146">
        <v>1368</v>
      </c>
      <c r="N146">
        <v>1011</v>
      </c>
      <c r="O146" t="s">
        <v>261</v>
      </c>
      <c r="P146" t="s">
        <v>261</v>
      </c>
      <c r="Q146">
        <v>1</v>
      </c>
      <c r="W146">
        <v>0</v>
      </c>
      <c r="X146">
        <v>-706219601</v>
      </c>
      <c r="Y146">
        <v>0.04</v>
      </c>
      <c r="AA146">
        <v>0</v>
      </c>
      <c r="AB146">
        <v>655.52</v>
      </c>
      <c r="AC146">
        <v>285.13</v>
      </c>
      <c r="AD146">
        <v>0</v>
      </c>
      <c r="AE146">
        <v>0</v>
      </c>
      <c r="AF146">
        <v>87.17</v>
      </c>
      <c r="AG146">
        <v>11.6</v>
      </c>
      <c r="AH146">
        <v>0</v>
      </c>
      <c r="AI146">
        <v>1</v>
      </c>
      <c r="AJ146">
        <v>7.52</v>
      </c>
      <c r="AK146">
        <v>24.58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0.04</v>
      </c>
      <c r="AV146">
        <v>0</v>
      </c>
      <c r="AW146">
        <v>2</v>
      </c>
      <c r="AX146">
        <v>37316268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Y146*Source!I49</f>
        <v>0.09044024</v>
      </c>
      <c r="CY146">
        <f>AB146</f>
        <v>655.52</v>
      </c>
      <c r="CZ146">
        <f>AF146</f>
        <v>87.17</v>
      </c>
      <c r="DA146">
        <f>AJ146</f>
        <v>7.52</v>
      </c>
      <c r="DB146">
        <v>0</v>
      </c>
    </row>
    <row r="147" spans="1:106" ht="12.75">
      <c r="A147">
        <f>ROW(Source!A49)</f>
        <v>49</v>
      </c>
      <c r="B147">
        <v>37315863</v>
      </c>
      <c r="C147">
        <v>37316256</v>
      </c>
      <c r="D147">
        <v>26863617</v>
      </c>
      <c r="E147">
        <v>1</v>
      </c>
      <c r="F147">
        <v>1</v>
      </c>
      <c r="G147">
        <v>1</v>
      </c>
      <c r="H147">
        <v>3</v>
      </c>
      <c r="I147" t="s">
        <v>352</v>
      </c>
      <c r="J147" t="s">
        <v>353</v>
      </c>
      <c r="K147" t="s">
        <v>354</v>
      </c>
      <c r="L147">
        <v>1348</v>
      </c>
      <c r="N147">
        <v>1009</v>
      </c>
      <c r="O147" t="s">
        <v>67</v>
      </c>
      <c r="P147" t="s">
        <v>67</v>
      </c>
      <c r="Q147">
        <v>1000</v>
      </c>
      <c r="W147">
        <v>0</v>
      </c>
      <c r="X147">
        <v>-254019449</v>
      </c>
      <c r="Y147">
        <v>0.006</v>
      </c>
      <c r="AA147">
        <v>44768.34</v>
      </c>
      <c r="AB147">
        <v>0</v>
      </c>
      <c r="AC147">
        <v>0</v>
      </c>
      <c r="AD147">
        <v>0</v>
      </c>
      <c r="AE147">
        <v>8023</v>
      </c>
      <c r="AF147">
        <v>0</v>
      </c>
      <c r="AG147">
        <v>0</v>
      </c>
      <c r="AH147">
        <v>0</v>
      </c>
      <c r="AI147">
        <v>5.58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0.006</v>
      </c>
      <c r="AV147">
        <v>0</v>
      </c>
      <c r="AW147">
        <v>2</v>
      </c>
      <c r="AX147">
        <v>37316269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Y147*Source!I49</f>
        <v>0.013566036</v>
      </c>
      <c r="CY147">
        <f>AA147</f>
        <v>44768.34</v>
      </c>
      <c r="CZ147">
        <f>AE147</f>
        <v>8023</v>
      </c>
      <c r="DA147">
        <f>AI147</f>
        <v>5.58</v>
      </c>
      <c r="DB147">
        <v>0</v>
      </c>
    </row>
    <row r="148" spans="1:106" ht="12.75">
      <c r="A148">
        <f>ROW(Source!A49)</f>
        <v>49</v>
      </c>
      <c r="B148">
        <v>37315863</v>
      </c>
      <c r="C148">
        <v>37316256</v>
      </c>
      <c r="D148">
        <v>26864274</v>
      </c>
      <c r="E148">
        <v>1</v>
      </c>
      <c r="F148">
        <v>1</v>
      </c>
      <c r="G148">
        <v>1</v>
      </c>
      <c r="H148">
        <v>3</v>
      </c>
      <c r="I148" t="s">
        <v>355</v>
      </c>
      <c r="J148" t="s">
        <v>356</v>
      </c>
      <c r="K148" t="s">
        <v>357</v>
      </c>
      <c r="L148">
        <v>1348</v>
      </c>
      <c r="N148">
        <v>1009</v>
      </c>
      <c r="O148" t="s">
        <v>67</v>
      </c>
      <c r="P148" t="s">
        <v>67</v>
      </c>
      <c r="Q148">
        <v>1000</v>
      </c>
      <c r="W148">
        <v>0</v>
      </c>
      <c r="X148">
        <v>-1803532932</v>
      </c>
      <c r="Y148">
        <v>0.004</v>
      </c>
      <c r="AA148">
        <v>47432.88</v>
      </c>
      <c r="AB148">
        <v>0</v>
      </c>
      <c r="AC148">
        <v>0</v>
      </c>
      <c r="AD148">
        <v>0</v>
      </c>
      <c r="AE148">
        <v>11978</v>
      </c>
      <c r="AF148">
        <v>0</v>
      </c>
      <c r="AG148">
        <v>0</v>
      </c>
      <c r="AH148">
        <v>0</v>
      </c>
      <c r="AI148">
        <v>3.96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0.004</v>
      </c>
      <c r="AV148">
        <v>0</v>
      </c>
      <c r="AW148">
        <v>2</v>
      </c>
      <c r="AX148">
        <v>37316270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Y148*Source!I49</f>
        <v>0.009044024000000001</v>
      </c>
      <c r="CY148">
        <f>AA148</f>
        <v>47432.88</v>
      </c>
      <c r="CZ148">
        <f>AE148</f>
        <v>11978</v>
      </c>
      <c r="DA148">
        <f>AI148</f>
        <v>3.96</v>
      </c>
      <c r="DB148">
        <v>0</v>
      </c>
    </row>
    <row r="149" spans="1:106" ht="12.75">
      <c r="A149">
        <f>ROW(Source!A49)</f>
        <v>49</v>
      </c>
      <c r="B149">
        <v>37315863</v>
      </c>
      <c r="C149">
        <v>37316256</v>
      </c>
      <c r="D149">
        <v>26863195</v>
      </c>
      <c r="E149">
        <v>1</v>
      </c>
      <c r="F149">
        <v>1</v>
      </c>
      <c r="G149">
        <v>1</v>
      </c>
      <c r="H149">
        <v>3</v>
      </c>
      <c r="I149" t="s">
        <v>341</v>
      </c>
      <c r="J149" t="s">
        <v>342</v>
      </c>
      <c r="K149" t="s">
        <v>343</v>
      </c>
      <c r="L149">
        <v>1348</v>
      </c>
      <c r="N149">
        <v>1009</v>
      </c>
      <c r="O149" t="s">
        <v>67</v>
      </c>
      <c r="P149" t="s">
        <v>67</v>
      </c>
      <c r="Q149">
        <v>1000</v>
      </c>
      <c r="W149">
        <v>0</v>
      </c>
      <c r="X149">
        <v>-1589589112</v>
      </c>
      <c r="Y149">
        <v>0.184</v>
      </c>
      <c r="AA149">
        <v>30688</v>
      </c>
      <c r="AB149">
        <v>0</v>
      </c>
      <c r="AC149">
        <v>0</v>
      </c>
      <c r="AD149">
        <v>0</v>
      </c>
      <c r="AE149">
        <v>11200</v>
      </c>
      <c r="AF149">
        <v>0</v>
      </c>
      <c r="AG149">
        <v>0</v>
      </c>
      <c r="AH149">
        <v>0</v>
      </c>
      <c r="AI149">
        <v>2.74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0.184</v>
      </c>
      <c r="AV149">
        <v>0</v>
      </c>
      <c r="AW149">
        <v>2</v>
      </c>
      <c r="AX149">
        <v>37316271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Y149*Source!I49</f>
        <v>0.416025104</v>
      </c>
      <c r="CY149">
        <f>AA149</f>
        <v>30688</v>
      </c>
      <c r="CZ149">
        <f>AE149</f>
        <v>11200</v>
      </c>
      <c r="DA149">
        <f>AI149</f>
        <v>2.74</v>
      </c>
      <c r="DB149">
        <v>0</v>
      </c>
    </row>
    <row r="150" spans="1:106" ht="12.75">
      <c r="A150">
        <f>ROW(Source!A49)</f>
        <v>49</v>
      </c>
      <c r="B150">
        <v>37315863</v>
      </c>
      <c r="C150">
        <v>37316256</v>
      </c>
      <c r="D150">
        <v>26901677</v>
      </c>
      <c r="E150">
        <v>1</v>
      </c>
      <c r="F150">
        <v>1</v>
      </c>
      <c r="G150">
        <v>1</v>
      </c>
      <c r="H150">
        <v>3</v>
      </c>
      <c r="I150" t="s">
        <v>92</v>
      </c>
      <c r="J150" t="s">
        <v>94</v>
      </c>
      <c r="K150" t="s">
        <v>93</v>
      </c>
      <c r="L150">
        <v>1348</v>
      </c>
      <c r="N150">
        <v>1009</v>
      </c>
      <c r="O150" t="s">
        <v>67</v>
      </c>
      <c r="P150" t="s">
        <v>67</v>
      </c>
      <c r="Q150">
        <v>1000</v>
      </c>
      <c r="W150">
        <v>0</v>
      </c>
      <c r="X150">
        <v>856183701</v>
      </c>
      <c r="Y150">
        <v>0.224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T150">
        <v>0.224</v>
      </c>
      <c r="AV150">
        <v>0</v>
      </c>
      <c r="AW150">
        <v>2</v>
      </c>
      <c r="AX150">
        <v>37316272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Y150*Source!I49</f>
        <v>0.506465344</v>
      </c>
      <c r="CY150">
        <f>AA150</f>
        <v>0</v>
      </c>
      <c r="CZ150">
        <f>AE150</f>
        <v>0</v>
      </c>
      <c r="DA150">
        <f>AI150</f>
        <v>1</v>
      </c>
      <c r="DB150">
        <v>0</v>
      </c>
    </row>
    <row r="151" spans="1:106" ht="12.75">
      <c r="A151">
        <f>ROW(Source!A52)</f>
        <v>52</v>
      </c>
      <c r="B151">
        <v>37315861</v>
      </c>
      <c r="C151">
        <v>37316274</v>
      </c>
      <c r="D151">
        <v>9416110</v>
      </c>
      <c r="E151">
        <v>1</v>
      </c>
      <c r="F151">
        <v>1</v>
      </c>
      <c r="G151">
        <v>1</v>
      </c>
      <c r="H151">
        <v>1</v>
      </c>
      <c r="I151" t="s">
        <v>358</v>
      </c>
      <c r="K151" t="s">
        <v>359</v>
      </c>
      <c r="L151">
        <v>1369</v>
      </c>
      <c r="N151">
        <v>1013</v>
      </c>
      <c r="O151" t="s">
        <v>257</v>
      </c>
      <c r="P151" t="s">
        <v>257</v>
      </c>
      <c r="Q151">
        <v>1</v>
      </c>
      <c r="W151">
        <v>0</v>
      </c>
      <c r="X151">
        <v>2103360120</v>
      </c>
      <c r="Y151">
        <v>48.171899999999994</v>
      </c>
      <c r="AA151">
        <v>0</v>
      </c>
      <c r="AB151">
        <v>0</v>
      </c>
      <c r="AC151">
        <v>0</v>
      </c>
      <c r="AD151">
        <v>9.18</v>
      </c>
      <c r="AE151">
        <v>0</v>
      </c>
      <c r="AF151">
        <v>0</v>
      </c>
      <c r="AG151">
        <v>0</v>
      </c>
      <c r="AH151">
        <v>9.18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1</v>
      </c>
      <c r="AQ151">
        <v>0</v>
      </c>
      <c r="AR151">
        <v>0</v>
      </c>
      <c r="AT151">
        <v>47.46</v>
      </c>
      <c r="AU151" t="s">
        <v>81</v>
      </c>
      <c r="AV151">
        <v>1</v>
      </c>
      <c r="AW151">
        <v>2</v>
      </c>
      <c r="AX151">
        <v>37316290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Y151*Source!I52</f>
        <v>151.65477557999998</v>
      </c>
      <c r="CY151">
        <f>AD151</f>
        <v>9.18</v>
      </c>
      <c r="CZ151">
        <f>AH151</f>
        <v>9.18</v>
      </c>
      <c r="DA151">
        <f>AL151</f>
        <v>1</v>
      </c>
      <c r="DB151">
        <v>0</v>
      </c>
    </row>
    <row r="152" spans="1:106" ht="12.75">
      <c r="A152">
        <f>ROW(Source!A52)</f>
        <v>52</v>
      </c>
      <c r="B152">
        <v>37315861</v>
      </c>
      <c r="C152">
        <v>37316274</v>
      </c>
      <c r="D152">
        <v>121548</v>
      </c>
      <c r="E152">
        <v>1</v>
      </c>
      <c r="F152">
        <v>1</v>
      </c>
      <c r="G152">
        <v>1</v>
      </c>
      <c r="H152">
        <v>1</v>
      </c>
      <c r="I152" t="s">
        <v>35</v>
      </c>
      <c r="K152" t="s">
        <v>264</v>
      </c>
      <c r="L152">
        <v>608254</v>
      </c>
      <c r="N152">
        <v>1013</v>
      </c>
      <c r="O152" t="s">
        <v>265</v>
      </c>
      <c r="P152" t="s">
        <v>265</v>
      </c>
      <c r="Q152">
        <v>1</v>
      </c>
      <c r="W152">
        <v>0</v>
      </c>
      <c r="X152">
        <v>-185737400</v>
      </c>
      <c r="Y152">
        <v>0.36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T152">
        <v>0.36</v>
      </c>
      <c r="AV152">
        <v>2</v>
      </c>
      <c r="AW152">
        <v>2</v>
      </c>
      <c r="AX152">
        <v>37316291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Y152*Source!I52</f>
        <v>1.133352</v>
      </c>
      <c r="CY152">
        <f>AD152</f>
        <v>0</v>
      </c>
      <c r="CZ152">
        <f>AH152</f>
        <v>0</v>
      </c>
      <c r="DA152">
        <f>AL152</f>
        <v>1</v>
      </c>
      <c r="DB152">
        <v>0</v>
      </c>
    </row>
    <row r="153" spans="1:106" ht="12.75">
      <c r="A153">
        <f>ROW(Source!A52)</f>
        <v>52</v>
      </c>
      <c r="B153">
        <v>37315861</v>
      </c>
      <c r="C153">
        <v>37316274</v>
      </c>
      <c r="D153">
        <v>26836624</v>
      </c>
      <c r="E153">
        <v>1</v>
      </c>
      <c r="F153">
        <v>1</v>
      </c>
      <c r="G153">
        <v>1</v>
      </c>
      <c r="H153">
        <v>2</v>
      </c>
      <c r="I153" t="s">
        <v>266</v>
      </c>
      <c r="J153" t="s">
        <v>267</v>
      </c>
      <c r="K153" t="s">
        <v>268</v>
      </c>
      <c r="L153">
        <v>1368</v>
      </c>
      <c r="N153">
        <v>1011</v>
      </c>
      <c r="O153" t="s">
        <v>261</v>
      </c>
      <c r="P153" t="s">
        <v>261</v>
      </c>
      <c r="Q153">
        <v>1</v>
      </c>
      <c r="W153">
        <v>0</v>
      </c>
      <c r="X153">
        <v>-1319545563</v>
      </c>
      <c r="Y153">
        <v>0.23</v>
      </c>
      <c r="AA153">
        <v>0</v>
      </c>
      <c r="AB153">
        <v>561.6</v>
      </c>
      <c r="AC153">
        <v>335.88</v>
      </c>
      <c r="AD153">
        <v>0</v>
      </c>
      <c r="AE153">
        <v>0</v>
      </c>
      <c r="AF153">
        <v>86.4</v>
      </c>
      <c r="AG153">
        <v>13.5</v>
      </c>
      <c r="AH153">
        <v>0</v>
      </c>
      <c r="AI153">
        <v>1</v>
      </c>
      <c r="AJ153">
        <v>6.5</v>
      </c>
      <c r="AK153">
        <v>24.88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0.23</v>
      </c>
      <c r="AV153">
        <v>0</v>
      </c>
      <c r="AW153">
        <v>2</v>
      </c>
      <c r="AX153">
        <v>37316292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Y153*Source!I52</f>
        <v>0.724086</v>
      </c>
      <c r="CY153">
        <f>AB153</f>
        <v>561.6</v>
      </c>
      <c r="CZ153">
        <f>AF153</f>
        <v>86.4</v>
      </c>
      <c r="DA153">
        <f>AJ153</f>
        <v>6.5</v>
      </c>
      <c r="DB153">
        <v>0</v>
      </c>
    </row>
    <row r="154" spans="1:106" ht="12.75">
      <c r="A154">
        <f>ROW(Source!A52)</f>
        <v>52</v>
      </c>
      <c r="B154">
        <v>37315861</v>
      </c>
      <c r="C154">
        <v>37316274</v>
      </c>
      <c r="D154">
        <v>26836708</v>
      </c>
      <c r="E154">
        <v>1</v>
      </c>
      <c r="F154">
        <v>1</v>
      </c>
      <c r="G154">
        <v>1</v>
      </c>
      <c r="H154">
        <v>2</v>
      </c>
      <c r="I154" t="s">
        <v>296</v>
      </c>
      <c r="J154" t="s">
        <v>297</v>
      </c>
      <c r="K154" t="s">
        <v>298</v>
      </c>
      <c r="L154">
        <v>1368</v>
      </c>
      <c r="N154">
        <v>1011</v>
      </c>
      <c r="O154" t="s">
        <v>261</v>
      </c>
      <c r="P154" t="s">
        <v>261</v>
      </c>
      <c r="Q154">
        <v>1</v>
      </c>
      <c r="W154">
        <v>0</v>
      </c>
      <c r="X154">
        <v>390837727</v>
      </c>
      <c r="Y154">
        <v>0.13</v>
      </c>
      <c r="AA154">
        <v>0</v>
      </c>
      <c r="AB154">
        <v>780.57</v>
      </c>
      <c r="AC154">
        <v>335.88</v>
      </c>
      <c r="AD154">
        <v>0</v>
      </c>
      <c r="AE154">
        <v>0</v>
      </c>
      <c r="AF154">
        <v>111.99</v>
      </c>
      <c r="AG154">
        <v>13.5</v>
      </c>
      <c r="AH154">
        <v>0</v>
      </c>
      <c r="AI154">
        <v>1</v>
      </c>
      <c r="AJ154">
        <v>6.97</v>
      </c>
      <c r="AK154">
        <v>24.88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T154">
        <v>0.13</v>
      </c>
      <c r="AV154">
        <v>0</v>
      </c>
      <c r="AW154">
        <v>2</v>
      </c>
      <c r="AX154">
        <v>37316293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Y154*Source!I52</f>
        <v>0.409266</v>
      </c>
      <c r="CY154">
        <f>AB154</f>
        <v>780.57</v>
      </c>
      <c r="CZ154">
        <f>AF154</f>
        <v>111.99</v>
      </c>
      <c r="DA154">
        <f>AJ154</f>
        <v>6.97</v>
      </c>
      <c r="DB154">
        <v>0</v>
      </c>
    </row>
    <row r="155" spans="1:106" ht="12.75">
      <c r="A155">
        <f>ROW(Source!A52)</f>
        <v>52</v>
      </c>
      <c r="B155">
        <v>37315861</v>
      </c>
      <c r="C155">
        <v>37316274</v>
      </c>
      <c r="D155">
        <v>26837338</v>
      </c>
      <c r="E155">
        <v>1</v>
      </c>
      <c r="F155">
        <v>1</v>
      </c>
      <c r="G155">
        <v>1</v>
      </c>
      <c r="H155">
        <v>2</v>
      </c>
      <c r="I155" t="s">
        <v>299</v>
      </c>
      <c r="J155" t="s">
        <v>300</v>
      </c>
      <c r="K155" t="s">
        <v>301</v>
      </c>
      <c r="L155">
        <v>1368</v>
      </c>
      <c r="N155">
        <v>1011</v>
      </c>
      <c r="O155" t="s">
        <v>261</v>
      </c>
      <c r="P155" t="s">
        <v>261</v>
      </c>
      <c r="Q155">
        <v>1</v>
      </c>
      <c r="W155">
        <v>0</v>
      </c>
      <c r="X155">
        <v>602807418</v>
      </c>
      <c r="Y155">
        <v>3.71</v>
      </c>
      <c r="AA155">
        <v>0</v>
      </c>
      <c r="AB155">
        <v>109.5</v>
      </c>
      <c r="AC155">
        <v>0</v>
      </c>
      <c r="AD155">
        <v>0</v>
      </c>
      <c r="AE155">
        <v>0</v>
      </c>
      <c r="AF155">
        <v>30</v>
      </c>
      <c r="AG155">
        <v>0</v>
      </c>
      <c r="AH155">
        <v>0</v>
      </c>
      <c r="AI155">
        <v>1</v>
      </c>
      <c r="AJ155">
        <v>3.65</v>
      </c>
      <c r="AK155">
        <v>24.88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T155">
        <v>3.71</v>
      </c>
      <c r="AV155">
        <v>0</v>
      </c>
      <c r="AW155">
        <v>2</v>
      </c>
      <c r="AX155">
        <v>37316294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Y155*Source!I52</f>
        <v>11.679822</v>
      </c>
      <c r="CY155">
        <f>AB155</f>
        <v>109.5</v>
      </c>
      <c r="CZ155">
        <f>AF155</f>
        <v>30</v>
      </c>
      <c r="DA155">
        <f>AJ155</f>
        <v>3.65</v>
      </c>
      <c r="DB155">
        <v>0</v>
      </c>
    </row>
    <row r="156" spans="1:106" ht="12.75">
      <c r="A156">
        <f>ROW(Source!A52)</f>
        <v>52</v>
      </c>
      <c r="B156">
        <v>37315861</v>
      </c>
      <c r="C156">
        <v>37316274</v>
      </c>
      <c r="D156">
        <v>26838694</v>
      </c>
      <c r="E156">
        <v>1</v>
      </c>
      <c r="F156">
        <v>1</v>
      </c>
      <c r="G156">
        <v>1</v>
      </c>
      <c r="H156">
        <v>2</v>
      </c>
      <c r="I156" t="s">
        <v>288</v>
      </c>
      <c r="J156" t="s">
        <v>289</v>
      </c>
      <c r="K156" t="s">
        <v>290</v>
      </c>
      <c r="L156">
        <v>1368</v>
      </c>
      <c r="N156">
        <v>1011</v>
      </c>
      <c r="O156" t="s">
        <v>261</v>
      </c>
      <c r="P156" t="s">
        <v>261</v>
      </c>
      <c r="Q156">
        <v>1</v>
      </c>
      <c r="W156">
        <v>0</v>
      </c>
      <c r="X156">
        <v>-706219601</v>
      </c>
      <c r="Y156">
        <v>0.17</v>
      </c>
      <c r="AA156">
        <v>0</v>
      </c>
      <c r="AB156">
        <v>657.26</v>
      </c>
      <c r="AC156">
        <v>288.61</v>
      </c>
      <c r="AD156">
        <v>0</v>
      </c>
      <c r="AE156">
        <v>0</v>
      </c>
      <c r="AF156">
        <v>87.17</v>
      </c>
      <c r="AG156">
        <v>11.6</v>
      </c>
      <c r="AH156">
        <v>0</v>
      </c>
      <c r="AI156">
        <v>1</v>
      </c>
      <c r="AJ156">
        <v>7.54</v>
      </c>
      <c r="AK156">
        <v>24.88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0.17</v>
      </c>
      <c r="AV156">
        <v>0</v>
      </c>
      <c r="AW156">
        <v>2</v>
      </c>
      <c r="AX156">
        <v>37316295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Y156*Source!I52</f>
        <v>0.5351940000000001</v>
      </c>
      <c r="CY156">
        <f>AB156</f>
        <v>657.26</v>
      </c>
      <c r="CZ156">
        <f>AF156</f>
        <v>87.17</v>
      </c>
      <c r="DA156">
        <f>AJ156</f>
        <v>7.54</v>
      </c>
      <c r="DB156">
        <v>0</v>
      </c>
    </row>
    <row r="157" spans="1:106" ht="12.75">
      <c r="A157">
        <f>ROW(Source!A52)</f>
        <v>52</v>
      </c>
      <c r="B157">
        <v>37315861</v>
      </c>
      <c r="C157">
        <v>37316274</v>
      </c>
      <c r="D157">
        <v>26864366</v>
      </c>
      <c r="E157">
        <v>1</v>
      </c>
      <c r="F157">
        <v>1</v>
      </c>
      <c r="G157">
        <v>1</v>
      </c>
      <c r="H157">
        <v>3</v>
      </c>
      <c r="I157" t="s">
        <v>331</v>
      </c>
      <c r="J157" t="s">
        <v>332</v>
      </c>
      <c r="K157" t="s">
        <v>333</v>
      </c>
      <c r="L157">
        <v>1348</v>
      </c>
      <c r="N157">
        <v>1009</v>
      </c>
      <c r="O157" t="s">
        <v>67</v>
      </c>
      <c r="P157" t="s">
        <v>67</v>
      </c>
      <c r="Q157">
        <v>1000</v>
      </c>
      <c r="W157">
        <v>0</v>
      </c>
      <c r="X157">
        <v>-727829499</v>
      </c>
      <c r="Y157">
        <v>0.00159</v>
      </c>
      <c r="AA157">
        <v>73764.66</v>
      </c>
      <c r="AB157">
        <v>0</v>
      </c>
      <c r="AC157">
        <v>0</v>
      </c>
      <c r="AD157">
        <v>0</v>
      </c>
      <c r="AE157">
        <v>22558</v>
      </c>
      <c r="AF157">
        <v>0</v>
      </c>
      <c r="AG157">
        <v>0</v>
      </c>
      <c r="AH157">
        <v>0</v>
      </c>
      <c r="AI157">
        <v>3.27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T157">
        <v>0.00159</v>
      </c>
      <c r="AV157">
        <v>0</v>
      </c>
      <c r="AW157">
        <v>2</v>
      </c>
      <c r="AX157">
        <v>37316296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Y157*Source!I52</f>
        <v>0.005005638000000001</v>
      </c>
      <c r="CY157">
        <f aca="true" t="shared" si="6" ref="CY157:CY165">AA157</f>
        <v>73764.66</v>
      </c>
      <c r="CZ157">
        <f aca="true" t="shared" si="7" ref="CZ157:CZ165">AE157</f>
        <v>22558</v>
      </c>
      <c r="DA157">
        <f aca="true" t="shared" si="8" ref="DA157:DA165">AI157</f>
        <v>3.27</v>
      </c>
      <c r="DB157">
        <v>0</v>
      </c>
    </row>
    <row r="158" spans="1:106" ht="12.75">
      <c r="A158">
        <f>ROW(Source!A52)</f>
        <v>52</v>
      </c>
      <c r="B158">
        <v>37315861</v>
      </c>
      <c r="C158">
        <v>37316274</v>
      </c>
      <c r="D158">
        <v>26864313</v>
      </c>
      <c r="E158">
        <v>1</v>
      </c>
      <c r="F158">
        <v>1</v>
      </c>
      <c r="G158">
        <v>1</v>
      </c>
      <c r="H158">
        <v>3</v>
      </c>
      <c r="I158" t="s">
        <v>360</v>
      </c>
      <c r="J158" t="s">
        <v>361</v>
      </c>
      <c r="K158" t="s">
        <v>362</v>
      </c>
      <c r="L158">
        <v>1348</v>
      </c>
      <c r="N158">
        <v>1009</v>
      </c>
      <c r="O158" t="s">
        <v>67</v>
      </c>
      <c r="P158" t="s">
        <v>67</v>
      </c>
      <c r="Q158">
        <v>1000</v>
      </c>
      <c r="W158">
        <v>0</v>
      </c>
      <c r="X158">
        <v>-1311772845</v>
      </c>
      <c r="Y158">
        <v>0.004</v>
      </c>
      <c r="AA158">
        <v>76539.42</v>
      </c>
      <c r="AB158">
        <v>0</v>
      </c>
      <c r="AC158">
        <v>0</v>
      </c>
      <c r="AD158">
        <v>0</v>
      </c>
      <c r="AE158">
        <v>11978</v>
      </c>
      <c r="AF158">
        <v>0</v>
      </c>
      <c r="AG158">
        <v>0</v>
      </c>
      <c r="AH158">
        <v>0</v>
      </c>
      <c r="AI158">
        <v>6.39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T158">
        <v>0.004</v>
      </c>
      <c r="AV158">
        <v>0</v>
      </c>
      <c r="AW158">
        <v>2</v>
      </c>
      <c r="AX158">
        <v>37316297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Y158*Source!I52</f>
        <v>0.012592800000000001</v>
      </c>
      <c r="CY158">
        <f t="shared" si="6"/>
        <v>76539.42</v>
      </c>
      <c r="CZ158">
        <f t="shared" si="7"/>
        <v>11978</v>
      </c>
      <c r="DA158">
        <f t="shared" si="8"/>
        <v>6.39</v>
      </c>
      <c r="DB158">
        <v>0</v>
      </c>
    </row>
    <row r="159" spans="1:106" ht="12.75">
      <c r="A159">
        <f>ROW(Source!A52)</f>
        <v>52</v>
      </c>
      <c r="B159">
        <v>37315861</v>
      </c>
      <c r="C159">
        <v>37316274</v>
      </c>
      <c r="D159">
        <v>26857969</v>
      </c>
      <c r="E159">
        <v>1</v>
      </c>
      <c r="F159">
        <v>1</v>
      </c>
      <c r="G159">
        <v>1</v>
      </c>
      <c r="H159">
        <v>3</v>
      </c>
      <c r="I159" t="s">
        <v>308</v>
      </c>
      <c r="J159" t="s">
        <v>309</v>
      </c>
      <c r="K159" t="s">
        <v>310</v>
      </c>
      <c r="L159">
        <v>1348</v>
      </c>
      <c r="N159">
        <v>1009</v>
      </c>
      <c r="O159" t="s">
        <v>67</v>
      </c>
      <c r="P159" t="s">
        <v>67</v>
      </c>
      <c r="Q159">
        <v>1000</v>
      </c>
      <c r="W159">
        <v>0</v>
      </c>
      <c r="X159">
        <v>780956544</v>
      </c>
      <c r="Y159">
        <v>0.454</v>
      </c>
      <c r="AA159">
        <v>27764.1</v>
      </c>
      <c r="AB159">
        <v>0</v>
      </c>
      <c r="AC159">
        <v>0</v>
      </c>
      <c r="AD159">
        <v>0</v>
      </c>
      <c r="AE159">
        <v>3390</v>
      </c>
      <c r="AF159">
        <v>0</v>
      </c>
      <c r="AG159">
        <v>0</v>
      </c>
      <c r="AH159">
        <v>0</v>
      </c>
      <c r="AI159">
        <v>8.19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T159">
        <v>0.454</v>
      </c>
      <c r="AV159">
        <v>0</v>
      </c>
      <c r="AW159">
        <v>2</v>
      </c>
      <c r="AX159">
        <v>37316298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Y159*Source!I52</f>
        <v>1.4292828000000002</v>
      </c>
      <c r="CY159">
        <f t="shared" si="6"/>
        <v>27764.1</v>
      </c>
      <c r="CZ159">
        <f t="shared" si="7"/>
        <v>3390</v>
      </c>
      <c r="DA159">
        <f t="shared" si="8"/>
        <v>8.19</v>
      </c>
      <c r="DB159">
        <v>0</v>
      </c>
    </row>
    <row r="160" spans="1:106" ht="12.75">
      <c r="A160">
        <f>ROW(Source!A52)</f>
        <v>52</v>
      </c>
      <c r="B160">
        <v>37315861</v>
      </c>
      <c r="C160">
        <v>37316274</v>
      </c>
      <c r="D160">
        <v>26860981</v>
      </c>
      <c r="E160">
        <v>1</v>
      </c>
      <c r="F160">
        <v>1</v>
      </c>
      <c r="G160">
        <v>1</v>
      </c>
      <c r="H160">
        <v>3</v>
      </c>
      <c r="I160" t="s">
        <v>363</v>
      </c>
      <c r="J160" t="s">
        <v>364</v>
      </c>
      <c r="K160" t="s">
        <v>365</v>
      </c>
      <c r="L160">
        <v>1346</v>
      </c>
      <c r="N160">
        <v>1009</v>
      </c>
      <c r="O160" t="s">
        <v>330</v>
      </c>
      <c r="P160" t="s">
        <v>330</v>
      </c>
      <c r="Q160">
        <v>1</v>
      </c>
      <c r="W160">
        <v>0</v>
      </c>
      <c r="X160">
        <v>-623101491</v>
      </c>
      <c r="Y160">
        <v>6.7</v>
      </c>
      <c r="AA160">
        <v>143.94</v>
      </c>
      <c r="AB160">
        <v>0</v>
      </c>
      <c r="AC160">
        <v>0</v>
      </c>
      <c r="AD160">
        <v>0</v>
      </c>
      <c r="AE160">
        <v>74.58</v>
      </c>
      <c r="AF160">
        <v>0</v>
      </c>
      <c r="AG160">
        <v>0</v>
      </c>
      <c r="AH160">
        <v>0</v>
      </c>
      <c r="AI160">
        <v>1.93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T160">
        <v>6.7</v>
      </c>
      <c r="AV160">
        <v>0</v>
      </c>
      <c r="AW160">
        <v>2</v>
      </c>
      <c r="AX160">
        <v>37316299</v>
      </c>
      <c r="AY160">
        <v>1</v>
      </c>
      <c r="AZ160">
        <v>0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Y160*Source!I52</f>
        <v>21.092940000000002</v>
      </c>
      <c r="CY160">
        <f t="shared" si="6"/>
        <v>143.94</v>
      </c>
      <c r="CZ160">
        <f t="shared" si="7"/>
        <v>74.58</v>
      </c>
      <c r="DA160">
        <f t="shared" si="8"/>
        <v>1.93</v>
      </c>
      <c r="DB160">
        <v>0</v>
      </c>
    </row>
    <row r="161" spans="1:106" ht="12.75">
      <c r="A161">
        <f>ROW(Source!A52)</f>
        <v>52</v>
      </c>
      <c r="B161">
        <v>37315861</v>
      </c>
      <c r="C161">
        <v>37316274</v>
      </c>
      <c r="D161">
        <v>26857629</v>
      </c>
      <c r="E161">
        <v>1</v>
      </c>
      <c r="F161">
        <v>1</v>
      </c>
      <c r="G161">
        <v>1</v>
      </c>
      <c r="H161">
        <v>3</v>
      </c>
      <c r="I161" t="s">
        <v>334</v>
      </c>
      <c r="J161" t="s">
        <v>335</v>
      </c>
      <c r="K161" t="s">
        <v>336</v>
      </c>
      <c r="L161">
        <v>1356</v>
      </c>
      <c r="N161">
        <v>1010</v>
      </c>
      <c r="O161" t="s">
        <v>337</v>
      </c>
      <c r="P161" t="s">
        <v>337</v>
      </c>
      <c r="Q161">
        <v>1000</v>
      </c>
      <c r="W161">
        <v>0</v>
      </c>
      <c r="X161">
        <v>-114084625</v>
      </c>
      <c r="Y161">
        <v>0.187</v>
      </c>
      <c r="AA161">
        <v>1428.89</v>
      </c>
      <c r="AB161">
        <v>0</v>
      </c>
      <c r="AC161">
        <v>0</v>
      </c>
      <c r="AD161">
        <v>0</v>
      </c>
      <c r="AE161">
        <v>253.8</v>
      </c>
      <c r="AF161">
        <v>0</v>
      </c>
      <c r="AG161">
        <v>0</v>
      </c>
      <c r="AH161">
        <v>0</v>
      </c>
      <c r="AI161">
        <v>5.63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T161">
        <v>0.187</v>
      </c>
      <c r="AV161">
        <v>0</v>
      </c>
      <c r="AW161">
        <v>2</v>
      </c>
      <c r="AX161">
        <v>37316300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Y161*Source!I52</f>
        <v>0.5887134</v>
      </c>
      <c r="CY161">
        <f t="shared" si="6"/>
        <v>1428.89</v>
      </c>
      <c r="CZ161">
        <f t="shared" si="7"/>
        <v>253.8</v>
      </c>
      <c r="DA161">
        <f t="shared" si="8"/>
        <v>5.63</v>
      </c>
      <c r="DB161">
        <v>0</v>
      </c>
    </row>
    <row r="162" spans="1:106" ht="12.75">
      <c r="A162">
        <f>ROW(Source!A52)</f>
        <v>52</v>
      </c>
      <c r="B162">
        <v>37315861</v>
      </c>
      <c r="C162">
        <v>37316274</v>
      </c>
      <c r="D162">
        <v>26858858</v>
      </c>
      <c r="E162">
        <v>1</v>
      </c>
      <c r="F162">
        <v>1</v>
      </c>
      <c r="G162">
        <v>1</v>
      </c>
      <c r="H162">
        <v>3</v>
      </c>
      <c r="I162" t="s">
        <v>338</v>
      </c>
      <c r="J162" t="s">
        <v>339</v>
      </c>
      <c r="K162" t="s">
        <v>340</v>
      </c>
      <c r="L162">
        <v>1327</v>
      </c>
      <c r="N162">
        <v>1005</v>
      </c>
      <c r="O162" t="s">
        <v>278</v>
      </c>
      <c r="P162" t="s">
        <v>278</v>
      </c>
      <c r="Q162">
        <v>1</v>
      </c>
      <c r="W162">
        <v>0</v>
      </c>
      <c r="X162">
        <v>2044336880</v>
      </c>
      <c r="Y162">
        <v>189</v>
      </c>
      <c r="AA162">
        <v>19.76</v>
      </c>
      <c r="AB162">
        <v>0</v>
      </c>
      <c r="AC162">
        <v>0</v>
      </c>
      <c r="AD162">
        <v>0</v>
      </c>
      <c r="AE162">
        <v>6.48</v>
      </c>
      <c r="AF162">
        <v>0</v>
      </c>
      <c r="AG162">
        <v>0</v>
      </c>
      <c r="AH162">
        <v>0</v>
      </c>
      <c r="AI162">
        <v>3.05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189</v>
      </c>
      <c r="AV162">
        <v>0</v>
      </c>
      <c r="AW162">
        <v>2</v>
      </c>
      <c r="AX162">
        <v>37316301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Y162*Source!I52</f>
        <v>595.0098</v>
      </c>
      <c r="CY162">
        <f t="shared" si="6"/>
        <v>19.76</v>
      </c>
      <c r="CZ162">
        <f t="shared" si="7"/>
        <v>6.48</v>
      </c>
      <c r="DA162">
        <f t="shared" si="8"/>
        <v>3.05</v>
      </c>
      <c r="DB162">
        <v>0</v>
      </c>
    </row>
    <row r="163" spans="1:106" ht="12.75">
      <c r="A163">
        <f>ROW(Source!A52)</f>
        <v>52</v>
      </c>
      <c r="B163">
        <v>37315861</v>
      </c>
      <c r="C163">
        <v>37316274</v>
      </c>
      <c r="D163">
        <v>26863410</v>
      </c>
      <c r="E163">
        <v>1</v>
      </c>
      <c r="F163">
        <v>1</v>
      </c>
      <c r="G163">
        <v>1</v>
      </c>
      <c r="H163">
        <v>3</v>
      </c>
      <c r="I163" t="s">
        <v>366</v>
      </c>
      <c r="J163" t="s">
        <v>367</v>
      </c>
      <c r="K163" t="s">
        <v>368</v>
      </c>
      <c r="L163">
        <v>1348</v>
      </c>
      <c r="N163">
        <v>1009</v>
      </c>
      <c r="O163" t="s">
        <v>67</v>
      </c>
      <c r="P163" t="s">
        <v>67</v>
      </c>
      <c r="Q163">
        <v>1000</v>
      </c>
      <c r="W163">
        <v>0</v>
      </c>
      <c r="X163">
        <v>414187346</v>
      </c>
      <c r="Y163">
        <v>0.013</v>
      </c>
      <c r="AA163">
        <v>29650</v>
      </c>
      <c r="AB163">
        <v>0</v>
      </c>
      <c r="AC163">
        <v>0</v>
      </c>
      <c r="AD163">
        <v>0</v>
      </c>
      <c r="AE163">
        <v>5000</v>
      </c>
      <c r="AF163">
        <v>0</v>
      </c>
      <c r="AG163">
        <v>0</v>
      </c>
      <c r="AH163">
        <v>0</v>
      </c>
      <c r="AI163">
        <v>5.93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T163">
        <v>0.013</v>
      </c>
      <c r="AV163">
        <v>0</v>
      </c>
      <c r="AW163">
        <v>2</v>
      </c>
      <c r="AX163">
        <v>37316302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Y163*Source!I52</f>
        <v>0.0409266</v>
      </c>
      <c r="CY163">
        <f t="shared" si="6"/>
        <v>29650</v>
      </c>
      <c r="CZ163">
        <f t="shared" si="7"/>
        <v>5000</v>
      </c>
      <c r="DA163">
        <f t="shared" si="8"/>
        <v>5.93</v>
      </c>
      <c r="DB163">
        <v>0</v>
      </c>
    </row>
    <row r="164" spans="1:106" ht="12.75">
      <c r="A164">
        <f>ROW(Source!A52)</f>
        <v>52</v>
      </c>
      <c r="B164">
        <v>37315861</v>
      </c>
      <c r="C164">
        <v>37316274</v>
      </c>
      <c r="D164">
        <v>26863195</v>
      </c>
      <c r="E164">
        <v>1</v>
      </c>
      <c r="F164">
        <v>1</v>
      </c>
      <c r="G164">
        <v>1</v>
      </c>
      <c r="H164">
        <v>3</v>
      </c>
      <c r="I164" t="s">
        <v>341</v>
      </c>
      <c r="J164" t="s">
        <v>342</v>
      </c>
      <c r="K164" t="s">
        <v>343</v>
      </c>
      <c r="L164">
        <v>1348</v>
      </c>
      <c r="N164">
        <v>1009</v>
      </c>
      <c r="O164" t="s">
        <v>67</v>
      </c>
      <c r="P164" t="s">
        <v>67</v>
      </c>
      <c r="Q164">
        <v>1000</v>
      </c>
      <c r="W164">
        <v>0</v>
      </c>
      <c r="X164">
        <v>-1589589112</v>
      </c>
      <c r="Y164">
        <v>0.274</v>
      </c>
      <c r="AA164">
        <v>31696</v>
      </c>
      <c r="AB164">
        <v>0</v>
      </c>
      <c r="AC164">
        <v>0</v>
      </c>
      <c r="AD164">
        <v>0</v>
      </c>
      <c r="AE164">
        <v>11200</v>
      </c>
      <c r="AF164">
        <v>0</v>
      </c>
      <c r="AG164">
        <v>0</v>
      </c>
      <c r="AH164">
        <v>0</v>
      </c>
      <c r="AI164">
        <v>2.83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T164">
        <v>0.274</v>
      </c>
      <c r="AV164">
        <v>0</v>
      </c>
      <c r="AW164">
        <v>2</v>
      </c>
      <c r="AX164">
        <v>37316303</v>
      </c>
      <c r="AY164">
        <v>1</v>
      </c>
      <c r="AZ164">
        <v>0</v>
      </c>
      <c r="BA164">
        <v>164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Y164*Source!I52</f>
        <v>0.8626068000000001</v>
      </c>
      <c r="CY164">
        <f t="shared" si="6"/>
        <v>31696</v>
      </c>
      <c r="CZ164">
        <f t="shared" si="7"/>
        <v>11200</v>
      </c>
      <c r="DA164">
        <f t="shared" si="8"/>
        <v>2.83</v>
      </c>
      <c r="DB164">
        <v>0</v>
      </c>
    </row>
    <row r="165" spans="1:106" ht="12.75">
      <c r="A165">
        <f>ROW(Source!A52)</f>
        <v>52</v>
      </c>
      <c r="B165">
        <v>37315861</v>
      </c>
      <c r="C165">
        <v>37316274</v>
      </c>
      <c r="D165">
        <v>26839504</v>
      </c>
      <c r="E165">
        <v>1</v>
      </c>
      <c r="F165">
        <v>1</v>
      </c>
      <c r="G165">
        <v>1</v>
      </c>
      <c r="H165">
        <v>3</v>
      </c>
      <c r="I165" t="s">
        <v>279</v>
      </c>
      <c r="J165" t="s">
        <v>280</v>
      </c>
      <c r="K165" t="s">
        <v>281</v>
      </c>
      <c r="L165">
        <v>1339</v>
      </c>
      <c r="N165">
        <v>1007</v>
      </c>
      <c r="O165" t="s">
        <v>282</v>
      </c>
      <c r="P165" t="s">
        <v>282</v>
      </c>
      <c r="Q165">
        <v>1</v>
      </c>
      <c r="W165">
        <v>0</v>
      </c>
      <c r="X165">
        <v>-1697433075</v>
      </c>
      <c r="Y165">
        <v>0.51</v>
      </c>
      <c r="AA165">
        <v>3170.78</v>
      </c>
      <c r="AB165">
        <v>0</v>
      </c>
      <c r="AC165">
        <v>0</v>
      </c>
      <c r="AD165">
        <v>0</v>
      </c>
      <c r="AE165">
        <v>519.8</v>
      </c>
      <c r="AF165">
        <v>0</v>
      </c>
      <c r="AG165">
        <v>0</v>
      </c>
      <c r="AH165">
        <v>0</v>
      </c>
      <c r="AI165">
        <v>6.1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T165">
        <v>0.51</v>
      </c>
      <c r="AV165">
        <v>0</v>
      </c>
      <c r="AW165">
        <v>2</v>
      </c>
      <c r="AX165">
        <v>37316304</v>
      </c>
      <c r="AY165">
        <v>1</v>
      </c>
      <c r="AZ165">
        <v>0</v>
      </c>
      <c r="BA165">
        <v>165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Y165*Source!I52</f>
        <v>1.605582</v>
      </c>
      <c r="CY165">
        <f t="shared" si="6"/>
        <v>3170.78</v>
      </c>
      <c r="CZ165">
        <f t="shared" si="7"/>
        <v>519.8</v>
      </c>
      <c r="DA165">
        <f t="shared" si="8"/>
        <v>6.1</v>
      </c>
      <c r="DB165">
        <v>0</v>
      </c>
    </row>
    <row r="166" spans="1:106" ht="12.75">
      <c r="A166">
        <f>ROW(Source!A53)</f>
        <v>53</v>
      </c>
      <c r="B166">
        <v>37315863</v>
      </c>
      <c r="C166">
        <v>37316274</v>
      </c>
      <c r="D166">
        <v>9416110</v>
      </c>
      <c r="E166">
        <v>1</v>
      </c>
      <c r="F166">
        <v>1</v>
      </c>
      <c r="G166">
        <v>1</v>
      </c>
      <c r="H166">
        <v>1</v>
      </c>
      <c r="I166" t="s">
        <v>358</v>
      </c>
      <c r="K166" t="s">
        <v>359</v>
      </c>
      <c r="L166">
        <v>1369</v>
      </c>
      <c r="N166">
        <v>1013</v>
      </c>
      <c r="O166" t="s">
        <v>257</v>
      </c>
      <c r="P166" t="s">
        <v>257</v>
      </c>
      <c r="Q166">
        <v>1</v>
      </c>
      <c r="W166">
        <v>0</v>
      </c>
      <c r="X166">
        <v>2103360120</v>
      </c>
      <c r="Y166">
        <v>48.171899999999994</v>
      </c>
      <c r="AA166">
        <v>0</v>
      </c>
      <c r="AB166">
        <v>0</v>
      </c>
      <c r="AC166">
        <v>0</v>
      </c>
      <c r="AD166">
        <v>9.18</v>
      </c>
      <c r="AE166">
        <v>0</v>
      </c>
      <c r="AF166">
        <v>0</v>
      </c>
      <c r="AG166">
        <v>0</v>
      </c>
      <c r="AH166">
        <v>9.18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1</v>
      </c>
      <c r="AQ166">
        <v>0</v>
      </c>
      <c r="AR166">
        <v>0</v>
      </c>
      <c r="AT166">
        <v>47.46</v>
      </c>
      <c r="AU166" t="s">
        <v>81</v>
      </c>
      <c r="AV166">
        <v>1</v>
      </c>
      <c r="AW166">
        <v>2</v>
      </c>
      <c r="AX166">
        <v>37316290</v>
      </c>
      <c r="AY166">
        <v>1</v>
      </c>
      <c r="AZ166">
        <v>0</v>
      </c>
      <c r="BA166">
        <v>166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Y166*Source!I53</f>
        <v>151.65477557999998</v>
      </c>
      <c r="CY166">
        <f>AD166</f>
        <v>9.18</v>
      </c>
      <c r="CZ166">
        <f>AH166</f>
        <v>9.18</v>
      </c>
      <c r="DA166">
        <f>AL166</f>
        <v>1</v>
      </c>
      <c r="DB166">
        <v>0</v>
      </c>
    </row>
    <row r="167" spans="1:106" ht="12.75">
      <c r="A167">
        <f>ROW(Source!A53)</f>
        <v>53</v>
      </c>
      <c r="B167">
        <v>37315863</v>
      </c>
      <c r="C167">
        <v>37316274</v>
      </c>
      <c r="D167">
        <v>121548</v>
      </c>
      <c r="E167">
        <v>1</v>
      </c>
      <c r="F167">
        <v>1</v>
      </c>
      <c r="G167">
        <v>1</v>
      </c>
      <c r="H167">
        <v>1</v>
      </c>
      <c r="I167" t="s">
        <v>35</v>
      </c>
      <c r="K167" t="s">
        <v>264</v>
      </c>
      <c r="L167">
        <v>608254</v>
      </c>
      <c r="N167">
        <v>1013</v>
      </c>
      <c r="O167" t="s">
        <v>265</v>
      </c>
      <c r="P167" t="s">
        <v>265</v>
      </c>
      <c r="Q167">
        <v>1</v>
      </c>
      <c r="W167">
        <v>0</v>
      </c>
      <c r="X167">
        <v>-185737400</v>
      </c>
      <c r="Y167">
        <v>0.36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T167">
        <v>0.36</v>
      </c>
      <c r="AV167">
        <v>2</v>
      </c>
      <c r="AW167">
        <v>2</v>
      </c>
      <c r="AX167">
        <v>37316291</v>
      </c>
      <c r="AY167">
        <v>1</v>
      </c>
      <c r="AZ167">
        <v>0</v>
      </c>
      <c r="BA167">
        <v>167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Y167*Source!I53</f>
        <v>1.133352</v>
      </c>
      <c r="CY167">
        <f>AD167</f>
        <v>0</v>
      </c>
      <c r="CZ167">
        <f>AH167</f>
        <v>0</v>
      </c>
      <c r="DA167">
        <f>AL167</f>
        <v>1</v>
      </c>
      <c r="DB167">
        <v>0</v>
      </c>
    </row>
    <row r="168" spans="1:106" ht="12.75">
      <c r="A168">
        <f>ROW(Source!A53)</f>
        <v>53</v>
      </c>
      <c r="B168">
        <v>37315863</v>
      </c>
      <c r="C168">
        <v>37316274</v>
      </c>
      <c r="D168">
        <v>26836624</v>
      </c>
      <c r="E168">
        <v>1</v>
      </c>
      <c r="F168">
        <v>1</v>
      </c>
      <c r="G168">
        <v>1</v>
      </c>
      <c r="H168">
        <v>2</v>
      </c>
      <c r="I168" t="s">
        <v>266</v>
      </c>
      <c r="J168" t="s">
        <v>267</v>
      </c>
      <c r="K168" t="s">
        <v>268</v>
      </c>
      <c r="L168">
        <v>1368</v>
      </c>
      <c r="N168">
        <v>1011</v>
      </c>
      <c r="O168" t="s">
        <v>261</v>
      </c>
      <c r="P168" t="s">
        <v>261</v>
      </c>
      <c r="Q168">
        <v>1</v>
      </c>
      <c r="W168">
        <v>0</v>
      </c>
      <c r="X168">
        <v>-1319545563</v>
      </c>
      <c r="Y168">
        <v>0.23</v>
      </c>
      <c r="AA168">
        <v>0</v>
      </c>
      <c r="AB168">
        <v>557.28</v>
      </c>
      <c r="AC168">
        <v>331.83</v>
      </c>
      <c r="AD168">
        <v>0</v>
      </c>
      <c r="AE168">
        <v>0</v>
      </c>
      <c r="AF168">
        <v>86.4</v>
      </c>
      <c r="AG168">
        <v>13.5</v>
      </c>
      <c r="AH168">
        <v>0</v>
      </c>
      <c r="AI168">
        <v>1</v>
      </c>
      <c r="AJ168">
        <v>6.45</v>
      </c>
      <c r="AK168">
        <v>24.58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T168">
        <v>0.23</v>
      </c>
      <c r="AV168">
        <v>0</v>
      </c>
      <c r="AW168">
        <v>2</v>
      </c>
      <c r="AX168">
        <v>37316292</v>
      </c>
      <c r="AY168">
        <v>1</v>
      </c>
      <c r="AZ168">
        <v>0</v>
      </c>
      <c r="BA168">
        <v>168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Y168*Source!I53</f>
        <v>0.724086</v>
      </c>
      <c r="CY168">
        <f>AB168</f>
        <v>557.28</v>
      </c>
      <c r="CZ168">
        <f>AF168</f>
        <v>86.4</v>
      </c>
      <c r="DA168">
        <f>AJ168</f>
        <v>6.45</v>
      </c>
      <c r="DB168">
        <v>0</v>
      </c>
    </row>
    <row r="169" spans="1:106" ht="12.75">
      <c r="A169">
        <f>ROW(Source!A53)</f>
        <v>53</v>
      </c>
      <c r="B169">
        <v>37315863</v>
      </c>
      <c r="C169">
        <v>37316274</v>
      </c>
      <c r="D169">
        <v>26836708</v>
      </c>
      <c r="E169">
        <v>1</v>
      </c>
      <c r="F169">
        <v>1</v>
      </c>
      <c r="G169">
        <v>1</v>
      </c>
      <c r="H169">
        <v>2</v>
      </c>
      <c r="I169" t="s">
        <v>296</v>
      </c>
      <c r="J169" t="s">
        <v>297</v>
      </c>
      <c r="K169" t="s">
        <v>298</v>
      </c>
      <c r="L169">
        <v>1368</v>
      </c>
      <c r="N169">
        <v>1011</v>
      </c>
      <c r="O169" t="s">
        <v>261</v>
      </c>
      <c r="P169" t="s">
        <v>261</v>
      </c>
      <c r="Q169">
        <v>1</v>
      </c>
      <c r="W169">
        <v>0</v>
      </c>
      <c r="X169">
        <v>390837727</v>
      </c>
      <c r="Y169">
        <v>0.13</v>
      </c>
      <c r="AA169">
        <v>0</v>
      </c>
      <c r="AB169">
        <v>800.73</v>
      </c>
      <c r="AC169">
        <v>331.83</v>
      </c>
      <c r="AD169">
        <v>0</v>
      </c>
      <c r="AE169">
        <v>0</v>
      </c>
      <c r="AF169">
        <v>111.99</v>
      </c>
      <c r="AG169">
        <v>13.5</v>
      </c>
      <c r="AH169">
        <v>0</v>
      </c>
      <c r="AI169">
        <v>1</v>
      </c>
      <c r="AJ169">
        <v>7.15</v>
      </c>
      <c r="AK169">
        <v>24.58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0.13</v>
      </c>
      <c r="AV169">
        <v>0</v>
      </c>
      <c r="AW169">
        <v>2</v>
      </c>
      <c r="AX169">
        <v>37316293</v>
      </c>
      <c r="AY169">
        <v>1</v>
      </c>
      <c r="AZ169">
        <v>0</v>
      </c>
      <c r="BA169">
        <v>169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Y169*Source!I53</f>
        <v>0.409266</v>
      </c>
      <c r="CY169">
        <f>AB169</f>
        <v>800.73</v>
      </c>
      <c r="CZ169">
        <f>AF169</f>
        <v>111.99</v>
      </c>
      <c r="DA169">
        <f>AJ169</f>
        <v>7.15</v>
      </c>
      <c r="DB169">
        <v>0</v>
      </c>
    </row>
    <row r="170" spans="1:106" ht="12.75">
      <c r="A170">
        <f>ROW(Source!A53)</f>
        <v>53</v>
      </c>
      <c r="B170">
        <v>37315863</v>
      </c>
      <c r="C170">
        <v>37316274</v>
      </c>
      <c r="D170">
        <v>26837338</v>
      </c>
      <c r="E170">
        <v>1</v>
      </c>
      <c r="F170">
        <v>1</v>
      </c>
      <c r="G170">
        <v>1</v>
      </c>
      <c r="H170">
        <v>2</v>
      </c>
      <c r="I170" t="s">
        <v>299</v>
      </c>
      <c r="J170" t="s">
        <v>300</v>
      </c>
      <c r="K170" t="s">
        <v>301</v>
      </c>
      <c r="L170">
        <v>1368</v>
      </c>
      <c r="N170">
        <v>1011</v>
      </c>
      <c r="O170" t="s">
        <v>261</v>
      </c>
      <c r="P170" t="s">
        <v>261</v>
      </c>
      <c r="Q170">
        <v>1</v>
      </c>
      <c r="W170">
        <v>0</v>
      </c>
      <c r="X170">
        <v>602807418</v>
      </c>
      <c r="Y170">
        <v>3.71</v>
      </c>
      <c r="AA170">
        <v>0</v>
      </c>
      <c r="AB170">
        <v>109.5</v>
      </c>
      <c r="AC170">
        <v>0</v>
      </c>
      <c r="AD170">
        <v>0</v>
      </c>
      <c r="AE170">
        <v>0</v>
      </c>
      <c r="AF170">
        <v>30</v>
      </c>
      <c r="AG170">
        <v>0</v>
      </c>
      <c r="AH170">
        <v>0</v>
      </c>
      <c r="AI170">
        <v>1</v>
      </c>
      <c r="AJ170">
        <v>3.65</v>
      </c>
      <c r="AK170">
        <v>24.58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T170">
        <v>3.71</v>
      </c>
      <c r="AV170">
        <v>0</v>
      </c>
      <c r="AW170">
        <v>2</v>
      </c>
      <c r="AX170">
        <v>37316294</v>
      </c>
      <c r="AY170">
        <v>1</v>
      </c>
      <c r="AZ170">
        <v>0</v>
      </c>
      <c r="BA170">
        <v>170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Y170*Source!I53</f>
        <v>11.679822</v>
      </c>
      <c r="CY170">
        <f>AB170</f>
        <v>109.5</v>
      </c>
      <c r="CZ170">
        <f>AF170</f>
        <v>30</v>
      </c>
      <c r="DA170">
        <f>AJ170</f>
        <v>3.65</v>
      </c>
      <c r="DB170">
        <v>0</v>
      </c>
    </row>
    <row r="171" spans="1:106" ht="12.75">
      <c r="A171">
        <f>ROW(Source!A53)</f>
        <v>53</v>
      </c>
      <c r="B171">
        <v>37315863</v>
      </c>
      <c r="C171">
        <v>37316274</v>
      </c>
      <c r="D171">
        <v>26838694</v>
      </c>
      <c r="E171">
        <v>1</v>
      </c>
      <c r="F171">
        <v>1</v>
      </c>
      <c r="G171">
        <v>1</v>
      </c>
      <c r="H171">
        <v>2</v>
      </c>
      <c r="I171" t="s">
        <v>288</v>
      </c>
      <c r="J171" t="s">
        <v>289</v>
      </c>
      <c r="K171" t="s">
        <v>290</v>
      </c>
      <c r="L171">
        <v>1368</v>
      </c>
      <c r="N171">
        <v>1011</v>
      </c>
      <c r="O171" t="s">
        <v>261</v>
      </c>
      <c r="P171" t="s">
        <v>261</v>
      </c>
      <c r="Q171">
        <v>1</v>
      </c>
      <c r="W171">
        <v>0</v>
      </c>
      <c r="X171">
        <v>-706219601</v>
      </c>
      <c r="Y171">
        <v>0.17</v>
      </c>
      <c r="AA171">
        <v>0</v>
      </c>
      <c r="AB171">
        <v>655.52</v>
      </c>
      <c r="AC171">
        <v>285.13</v>
      </c>
      <c r="AD171">
        <v>0</v>
      </c>
      <c r="AE171">
        <v>0</v>
      </c>
      <c r="AF171">
        <v>87.17</v>
      </c>
      <c r="AG171">
        <v>11.6</v>
      </c>
      <c r="AH171">
        <v>0</v>
      </c>
      <c r="AI171">
        <v>1</v>
      </c>
      <c r="AJ171">
        <v>7.52</v>
      </c>
      <c r="AK171">
        <v>24.58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0.17</v>
      </c>
      <c r="AV171">
        <v>0</v>
      </c>
      <c r="AW171">
        <v>2</v>
      </c>
      <c r="AX171">
        <v>37316295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Y171*Source!I53</f>
        <v>0.5351940000000001</v>
      </c>
      <c r="CY171">
        <f>AB171</f>
        <v>655.52</v>
      </c>
      <c r="CZ171">
        <f>AF171</f>
        <v>87.17</v>
      </c>
      <c r="DA171">
        <f>AJ171</f>
        <v>7.52</v>
      </c>
      <c r="DB171">
        <v>0</v>
      </c>
    </row>
    <row r="172" spans="1:106" ht="12.75">
      <c r="A172">
        <f>ROW(Source!A53)</f>
        <v>53</v>
      </c>
      <c r="B172">
        <v>37315863</v>
      </c>
      <c r="C172">
        <v>37316274</v>
      </c>
      <c r="D172">
        <v>26864366</v>
      </c>
      <c r="E172">
        <v>1</v>
      </c>
      <c r="F172">
        <v>1</v>
      </c>
      <c r="G172">
        <v>1</v>
      </c>
      <c r="H172">
        <v>3</v>
      </c>
      <c r="I172" t="s">
        <v>331</v>
      </c>
      <c r="J172" t="s">
        <v>332</v>
      </c>
      <c r="K172" t="s">
        <v>333</v>
      </c>
      <c r="L172">
        <v>1348</v>
      </c>
      <c r="N172">
        <v>1009</v>
      </c>
      <c r="O172" t="s">
        <v>67</v>
      </c>
      <c r="P172" t="s">
        <v>67</v>
      </c>
      <c r="Q172">
        <v>1000</v>
      </c>
      <c r="W172">
        <v>0</v>
      </c>
      <c r="X172">
        <v>-727829499</v>
      </c>
      <c r="Y172">
        <v>0.00159</v>
      </c>
      <c r="AA172">
        <v>71283.28</v>
      </c>
      <c r="AB172">
        <v>0</v>
      </c>
      <c r="AC172">
        <v>0</v>
      </c>
      <c r="AD172">
        <v>0</v>
      </c>
      <c r="AE172">
        <v>22558</v>
      </c>
      <c r="AF172">
        <v>0</v>
      </c>
      <c r="AG172">
        <v>0</v>
      </c>
      <c r="AH172">
        <v>0</v>
      </c>
      <c r="AI172">
        <v>3.16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0.00159</v>
      </c>
      <c r="AV172">
        <v>0</v>
      </c>
      <c r="AW172">
        <v>2</v>
      </c>
      <c r="AX172">
        <v>37316296</v>
      </c>
      <c r="AY172">
        <v>1</v>
      </c>
      <c r="AZ172">
        <v>0</v>
      </c>
      <c r="BA172">
        <v>172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Y172*Source!I53</f>
        <v>0.005005638000000001</v>
      </c>
      <c r="CY172">
        <f aca="true" t="shared" si="9" ref="CY172:CY180">AA172</f>
        <v>71283.28</v>
      </c>
      <c r="CZ172">
        <f aca="true" t="shared" si="10" ref="CZ172:CZ180">AE172</f>
        <v>22558</v>
      </c>
      <c r="DA172">
        <f aca="true" t="shared" si="11" ref="DA172:DA180">AI172</f>
        <v>3.16</v>
      </c>
      <c r="DB172">
        <v>0</v>
      </c>
    </row>
    <row r="173" spans="1:106" ht="12.75">
      <c r="A173">
        <f>ROW(Source!A53)</f>
        <v>53</v>
      </c>
      <c r="B173">
        <v>37315863</v>
      </c>
      <c r="C173">
        <v>37316274</v>
      </c>
      <c r="D173">
        <v>26864313</v>
      </c>
      <c r="E173">
        <v>1</v>
      </c>
      <c r="F173">
        <v>1</v>
      </c>
      <c r="G173">
        <v>1</v>
      </c>
      <c r="H173">
        <v>3</v>
      </c>
      <c r="I173" t="s">
        <v>360</v>
      </c>
      <c r="J173" t="s">
        <v>361</v>
      </c>
      <c r="K173" t="s">
        <v>362</v>
      </c>
      <c r="L173">
        <v>1348</v>
      </c>
      <c r="N173">
        <v>1009</v>
      </c>
      <c r="O173" t="s">
        <v>67</v>
      </c>
      <c r="P173" t="s">
        <v>67</v>
      </c>
      <c r="Q173">
        <v>1000</v>
      </c>
      <c r="W173">
        <v>0</v>
      </c>
      <c r="X173">
        <v>-1311772845</v>
      </c>
      <c r="Y173">
        <v>0.004</v>
      </c>
      <c r="AA173">
        <v>74024.04</v>
      </c>
      <c r="AB173">
        <v>0</v>
      </c>
      <c r="AC173">
        <v>0</v>
      </c>
      <c r="AD173">
        <v>0</v>
      </c>
      <c r="AE173">
        <v>11978</v>
      </c>
      <c r="AF173">
        <v>0</v>
      </c>
      <c r="AG173">
        <v>0</v>
      </c>
      <c r="AH173">
        <v>0</v>
      </c>
      <c r="AI173">
        <v>6.18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0.004</v>
      </c>
      <c r="AV173">
        <v>0</v>
      </c>
      <c r="AW173">
        <v>2</v>
      </c>
      <c r="AX173">
        <v>37316297</v>
      </c>
      <c r="AY173">
        <v>1</v>
      </c>
      <c r="AZ173">
        <v>0</v>
      </c>
      <c r="BA173">
        <v>173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Y173*Source!I53</f>
        <v>0.012592800000000001</v>
      </c>
      <c r="CY173">
        <f t="shared" si="9"/>
        <v>74024.04</v>
      </c>
      <c r="CZ173">
        <f t="shared" si="10"/>
        <v>11978</v>
      </c>
      <c r="DA173">
        <f t="shared" si="11"/>
        <v>6.18</v>
      </c>
      <c r="DB173">
        <v>0</v>
      </c>
    </row>
    <row r="174" spans="1:106" ht="12.75">
      <c r="A174">
        <f>ROW(Source!A53)</f>
        <v>53</v>
      </c>
      <c r="B174">
        <v>37315863</v>
      </c>
      <c r="C174">
        <v>37316274</v>
      </c>
      <c r="D174">
        <v>26857969</v>
      </c>
      <c r="E174">
        <v>1</v>
      </c>
      <c r="F174">
        <v>1</v>
      </c>
      <c r="G174">
        <v>1</v>
      </c>
      <c r="H174">
        <v>3</v>
      </c>
      <c r="I174" t="s">
        <v>308</v>
      </c>
      <c r="J174" t="s">
        <v>309</v>
      </c>
      <c r="K174" t="s">
        <v>310</v>
      </c>
      <c r="L174">
        <v>1348</v>
      </c>
      <c r="N174">
        <v>1009</v>
      </c>
      <c r="O174" t="s">
        <v>67</v>
      </c>
      <c r="P174" t="s">
        <v>67</v>
      </c>
      <c r="Q174">
        <v>1000</v>
      </c>
      <c r="W174">
        <v>0</v>
      </c>
      <c r="X174">
        <v>780956544</v>
      </c>
      <c r="Y174">
        <v>0.454</v>
      </c>
      <c r="AA174">
        <v>26848.8</v>
      </c>
      <c r="AB174">
        <v>0</v>
      </c>
      <c r="AC174">
        <v>0</v>
      </c>
      <c r="AD174">
        <v>0</v>
      </c>
      <c r="AE174">
        <v>3390</v>
      </c>
      <c r="AF174">
        <v>0</v>
      </c>
      <c r="AG174">
        <v>0</v>
      </c>
      <c r="AH174">
        <v>0</v>
      </c>
      <c r="AI174">
        <v>7.92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0.454</v>
      </c>
      <c r="AV174">
        <v>0</v>
      </c>
      <c r="AW174">
        <v>2</v>
      </c>
      <c r="AX174">
        <v>37316298</v>
      </c>
      <c r="AY174">
        <v>1</v>
      </c>
      <c r="AZ174">
        <v>0</v>
      </c>
      <c r="BA174">
        <v>174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Y174*Source!I53</f>
        <v>1.4292828000000002</v>
      </c>
      <c r="CY174">
        <f t="shared" si="9"/>
        <v>26848.8</v>
      </c>
      <c r="CZ174">
        <f t="shared" si="10"/>
        <v>3390</v>
      </c>
      <c r="DA174">
        <f t="shared" si="11"/>
        <v>7.92</v>
      </c>
      <c r="DB174">
        <v>0</v>
      </c>
    </row>
    <row r="175" spans="1:106" ht="12.75">
      <c r="A175">
        <f>ROW(Source!A53)</f>
        <v>53</v>
      </c>
      <c r="B175">
        <v>37315863</v>
      </c>
      <c r="C175">
        <v>37316274</v>
      </c>
      <c r="D175">
        <v>26860981</v>
      </c>
      <c r="E175">
        <v>1</v>
      </c>
      <c r="F175">
        <v>1</v>
      </c>
      <c r="G175">
        <v>1</v>
      </c>
      <c r="H175">
        <v>3</v>
      </c>
      <c r="I175" t="s">
        <v>363</v>
      </c>
      <c r="J175" t="s">
        <v>364</v>
      </c>
      <c r="K175" t="s">
        <v>365</v>
      </c>
      <c r="L175">
        <v>1346</v>
      </c>
      <c r="N175">
        <v>1009</v>
      </c>
      <c r="O175" t="s">
        <v>330</v>
      </c>
      <c r="P175" t="s">
        <v>330</v>
      </c>
      <c r="Q175">
        <v>1</v>
      </c>
      <c r="W175">
        <v>0</v>
      </c>
      <c r="X175">
        <v>-623101491</v>
      </c>
      <c r="Y175">
        <v>6.7</v>
      </c>
      <c r="AA175">
        <v>138.72</v>
      </c>
      <c r="AB175">
        <v>0</v>
      </c>
      <c r="AC175">
        <v>0</v>
      </c>
      <c r="AD175">
        <v>0</v>
      </c>
      <c r="AE175">
        <v>74.58</v>
      </c>
      <c r="AF175">
        <v>0</v>
      </c>
      <c r="AG175">
        <v>0</v>
      </c>
      <c r="AH175">
        <v>0</v>
      </c>
      <c r="AI175">
        <v>1.86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T175">
        <v>6.7</v>
      </c>
      <c r="AV175">
        <v>0</v>
      </c>
      <c r="AW175">
        <v>2</v>
      </c>
      <c r="AX175">
        <v>37316299</v>
      </c>
      <c r="AY175">
        <v>1</v>
      </c>
      <c r="AZ175">
        <v>0</v>
      </c>
      <c r="BA175">
        <v>175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Y175*Source!I53</f>
        <v>21.092940000000002</v>
      </c>
      <c r="CY175">
        <f t="shared" si="9"/>
        <v>138.72</v>
      </c>
      <c r="CZ175">
        <f t="shared" si="10"/>
        <v>74.58</v>
      </c>
      <c r="DA175">
        <f t="shared" si="11"/>
        <v>1.86</v>
      </c>
      <c r="DB175">
        <v>0</v>
      </c>
    </row>
    <row r="176" spans="1:106" ht="12.75">
      <c r="A176">
        <f>ROW(Source!A53)</f>
        <v>53</v>
      </c>
      <c r="B176">
        <v>37315863</v>
      </c>
      <c r="C176">
        <v>37316274</v>
      </c>
      <c r="D176">
        <v>26857629</v>
      </c>
      <c r="E176">
        <v>1</v>
      </c>
      <c r="F176">
        <v>1</v>
      </c>
      <c r="G176">
        <v>1</v>
      </c>
      <c r="H176">
        <v>3</v>
      </c>
      <c r="I176" t="s">
        <v>334</v>
      </c>
      <c r="J176" t="s">
        <v>335</v>
      </c>
      <c r="K176" t="s">
        <v>336</v>
      </c>
      <c r="L176">
        <v>1356</v>
      </c>
      <c r="N176">
        <v>1010</v>
      </c>
      <c r="O176" t="s">
        <v>337</v>
      </c>
      <c r="P176" t="s">
        <v>337</v>
      </c>
      <c r="Q176">
        <v>1000</v>
      </c>
      <c r="W176">
        <v>0</v>
      </c>
      <c r="X176">
        <v>-114084625</v>
      </c>
      <c r="Y176">
        <v>0.187</v>
      </c>
      <c r="AA176">
        <v>1380.67</v>
      </c>
      <c r="AB176">
        <v>0</v>
      </c>
      <c r="AC176">
        <v>0</v>
      </c>
      <c r="AD176">
        <v>0</v>
      </c>
      <c r="AE176">
        <v>253.8</v>
      </c>
      <c r="AF176">
        <v>0</v>
      </c>
      <c r="AG176">
        <v>0</v>
      </c>
      <c r="AH176">
        <v>0</v>
      </c>
      <c r="AI176">
        <v>5.44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T176">
        <v>0.187</v>
      </c>
      <c r="AV176">
        <v>0</v>
      </c>
      <c r="AW176">
        <v>2</v>
      </c>
      <c r="AX176">
        <v>37316300</v>
      </c>
      <c r="AY176">
        <v>1</v>
      </c>
      <c r="AZ176">
        <v>0</v>
      </c>
      <c r="BA176">
        <v>176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Y176*Source!I53</f>
        <v>0.5887134</v>
      </c>
      <c r="CY176">
        <f t="shared" si="9"/>
        <v>1380.67</v>
      </c>
      <c r="CZ176">
        <f t="shared" si="10"/>
        <v>253.8</v>
      </c>
      <c r="DA176">
        <f t="shared" si="11"/>
        <v>5.44</v>
      </c>
      <c r="DB176">
        <v>0</v>
      </c>
    </row>
    <row r="177" spans="1:106" ht="12.75">
      <c r="A177">
        <f>ROW(Source!A53)</f>
        <v>53</v>
      </c>
      <c r="B177">
        <v>37315863</v>
      </c>
      <c r="C177">
        <v>37316274</v>
      </c>
      <c r="D177">
        <v>26858858</v>
      </c>
      <c r="E177">
        <v>1</v>
      </c>
      <c r="F177">
        <v>1</v>
      </c>
      <c r="G177">
        <v>1</v>
      </c>
      <c r="H177">
        <v>3</v>
      </c>
      <c r="I177" t="s">
        <v>338</v>
      </c>
      <c r="J177" t="s">
        <v>339</v>
      </c>
      <c r="K177" t="s">
        <v>340</v>
      </c>
      <c r="L177">
        <v>1327</v>
      </c>
      <c r="N177">
        <v>1005</v>
      </c>
      <c r="O177" t="s">
        <v>278</v>
      </c>
      <c r="P177" t="s">
        <v>278</v>
      </c>
      <c r="Q177">
        <v>1</v>
      </c>
      <c r="W177">
        <v>0</v>
      </c>
      <c r="X177">
        <v>2044336880</v>
      </c>
      <c r="Y177">
        <v>189</v>
      </c>
      <c r="AA177">
        <v>19.12</v>
      </c>
      <c r="AB177">
        <v>0</v>
      </c>
      <c r="AC177">
        <v>0</v>
      </c>
      <c r="AD177">
        <v>0</v>
      </c>
      <c r="AE177">
        <v>6.48</v>
      </c>
      <c r="AF177">
        <v>0</v>
      </c>
      <c r="AG177">
        <v>0</v>
      </c>
      <c r="AH177">
        <v>0</v>
      </c>
      <c r="AI177">
        <v>2.95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T177">
        <v>189</v>
      </c>
      <c r="AV177">
        <v>0</v>
      </c>
      <c r="AW177">
        <v>2</v>
      </c>
      <c r="AX177">
        <v>37316301</v>
      </c>
      <c r="AY177">
        <v>1</v>
      </c>
      <c r="AZ177">
        <v>0</v>
      </c>
      <c r="BA177">
        <v>177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Y177*Source!I53</f>
        <v>595.0098</v>
      </c>
      <c r="CY177">
        <f t="shared" si="9"/>
        <v>19.12</v>
      </c>
      <c r="CZ177">
        <f t="shared" si="10"/>
        <v>6.48</v>
      </c>
      <c r="DA177">
        <f t="shared" si="11"/>
        <v>2.95</v>
      </c>
      <c r="DB177">
        <v>0</v>
      </c>
    </row>
    <row r="178" spans="1:106" ht="12.75">
      <c r="A178">
        <f>ROW(Source!A53)</f>
        <v>53</v>
      </c>
      <c r="B178">
        <v>37315863</v>
      </c>
      <c r="C178">
        <v>37316274</v>
      </c>
      <c r="D178">
        <v>26863410</v>
      </c>
      <c r="E178">
        <v>1</v>
      </c>
      <c r="F178">
        <v>1</v>
      </c>
      <c r="G178">
        <v>1</v>
      </c>
      <c r="H178">
        <v>3</v>
      </c>
      <c r="I178" t="s">
        <v>366</v>
      </c>
      <c r="J178" t="s">
        <v>367</v>
      </c>
      <c r="K178" t="s">
        <v>368</v>
      </c>
      <c r="L178">
        <v>1348</v>
      </c>
      <c r="N178">
        <v>1009</v>
      </c>
      <c r="O178" t="s">
        <v>67</v>
      </c>
      <c r="P178" t="s">
        <v>67</v>
      </c>
      <c r="Q178">
        <v>1000</v>
      </c>
      <c r="W178">
        <v>0</v>
      </c>
      <c r="X178">
        <v>414187346</v>
      </c>
      <c r="Y178">
        <v>0.013</v>
      </c>
      <c r="AA178">
        <v>28650</v>
      </c>
      <c r="AB178">
        <v>0</v>
      </c>
      <c r="AC178">
        <v>0</v>
      </c>
      <c r="AD178">
        <v>0</v>
      </c>
      <c r="AE178">
        <v>5000</v>
      </c>
      <c r="AF178">
        <v>0</v>
      </c>
      <c r="AG178">
        <v>0</v>
      </c>
      <c r="AH178">
        <v>0</v>
      </c>
      <c r="AI178">
        <v>5.73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0.013</v>
      </c>
      <c r="AV178">
        <v>0</v>
      </c>
      <c r="AW178">
        <v>2</v>
      </c>
      <c r="AX178">
        <v>37316302</v>
      </c>
      <c r="AY178">
        <v>1</v>
      </c>
      <c r="AZ178">
        <v>0</v>
      </c>
      <c r="BA178">
        <v>178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Y178*Source!I53</f>
        <v>0.0409266</v>
      </c>
      <c r="CY178">
        <f t="shared" si="9"/>
        <v>28650</v>
      </c>
      <c r="CZ178">
        <f t="shared" si="10"/>
        <v>5000</v>
      </c>
      <c r="DA178">
        <f t="shared" si="11"/>
        <v>5.73</v>
      </c>
      <c r="DB178">
        <v>0</v>
      </c>
    </row>
    <row r="179" spans="1:106" ht="12.75">
      <c r="A179">
        <f>ROW(Source!A53)</f>
        <v>53</v>
      </c>
      <c r="B179">
        <v>37315863</v>
      </c>
      <c r="C179">
        <v>37316274</v>
      </c>
      <c r="D179">
        <v>26863195</v>
      </c>
      <c r="E179">
        <v>1</v>
      </c>
      <c r="F179">
        <v>1</v>
      </c>
      <c r="G179">
        <v>1</v>
      </c>
      <c r="H179">
        <v>3</v>
      </c>
      <c r="I179" t="s">
        <v>341</v>
      </c>
      <c r="J179" t="s">
        <v>342</v>
      </c>
      <c r="K179" t="s">
        <v>343</v>
      </c>
      <c r="L179">
        <v>1348</v>
      </c>
      <c r="N179">
        <v>1009</v>
      </c>
      <c r="O179" t="s">
        <v>67</v>
      </c>
      <c r="P179" t="s">
        <v>67</v>
      </c>
      <c r="Q179">
        <v>1000</v>
      </c>
      <c r="W179">
        <v>0</v>
      </c>
      <c r="X179">
        <v>-1589589112</v>
      </c>
      <c r="Y179">
        <v>0.274</v>
      </c>
      <c r="AA179">
        <v>30688</v>
      </c>
      <c r="AB179">
        <v>0</v>
      </c>
      <c r="AC179">
        <v>0</v>
      </c>
      <c r="AD179">
        <v>0</v>
      </c>
      <c r="AE179">
        <v>11200</v>
      </c>
      <c r="AF179">
        <v>0</v>
      </c>
      <c r="AG179">
        <v>0</v>
      </c>
      <c r="AH179">
        <v>0</v>
      </c>
      <c r="AI179">
        <v>2.74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T179">
        <v>0.274</v>
      </c>
      <c r="AV179">
        <v>0</v>
      </c>
      <c r="AW179">
        <v>2</v>
      </c>
      <c r="AX179">
        <v>37316303</v>
      </c>
      <c r="AY179">
        <v>1</v>
      </c>
      <c r="AZ179">
        <v>0</v>
      </c>
      <c r="BA179">
        <v>179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Y179*Source!I53</f>
        <v>0.8626068000000001</v>
      </c>
      <c r="CY179">
        <f t="shared" si="9"/>
        <v>30688</v>
      </c>
      <c r="CZ179">
        <f t="shared" si="10"/>
        <v>11200</v>
      </c>
      <c r="DA179">
        <f t="shared" si="11"/>
        <v>2.74</v>
      </c>
      <c r="DB179">
        <v>0</v>
      </c>
    </row>
    <row r="180" spans="1:106" ht="12.75">
      <c r="A180">
        <f>ROW(Source!A53)</f>
        <v>53</v>
      </c>
      <c r="B180">
        <v>37315863</v>
      </c>
      <c r="C180">
        <v>37316274</v>
      </c>
      <c r="D180">
        <v>26839504</v>
      </c>
      <c r="E180">
        <v>1</v>
      </c>
      <c r="F180">
        <v>1</v>
      </c>
      <c r="G180">
        <v>1</v>
      </c>
      <c r="H180">
        <v>3</v>
      </c>
      <c r="I180" t="s">
        <v>279</v>
      </c>
      <c r="J180" t="s">
        <v>280</v>
      </c>
      <c r="K180" t="s">
        <v>281</v>
      </c>
      <c r="L180">
        <v>1339</v>
      </c>
      <c r="N180">
        <v>1007</v>
      </c>
      <c r="O180" t="s">
        <v>282</v>
      </c>
      <c r="P180" t="s">
        <v>282</v>
      </c>
      <c r="Q180">
        <v>1</v>
      </c>
      <c r="W180">
        <v>0</v>
      </c>
      <c r="X180">
        <v>-1697433075</v>
      </c>
      <c r="Y180">
        <v>0.51</v>
      </c>
      <c r="AA180">
        <v>3103.21</v>
      </c>
      <c r="AB180">
        <v>0</v>
      </c>
      <c r="AC180">
        <v>0</v>
      </c>
      <c r="AD180">
        <v>0</v>
      </c>
      <c r="AE180">
        <v>519.8</v>
      </c>
      <c r="AF180">
        <v>0</v>
      </c>
      <c r="AG180">
        <v>0</v>
      </c>
      <c r="AH180">
        <v>0</v>
      </c>
      <c r="AI180">
        <v>5.97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T180">
        <v>0.51</v>
      </c>
      <c r="AV180">
        <v>0</v>
      </c>
      <c r="AW180">
        <v>2</v>
      </c>
      <c r="AX180">
        <v>37316304</v>
      </c>
      <c r="AY180">
        <v>1</v>
      </c>
      <c r="AZ180">
        <v>0</v>
      </c>
      <c r="BA180">
        <v>180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Y180*Source!I53</f>
        <v>1.605582</v>
      </c>
      <c r="CY180">
        <f t="shared" si="9"/>
        <v>3103.21</v>
      </c>
      <c r="CZ180">
        <f t="shared" si="10"/>
        <v>519.8</v>
      </c>
      <c r="DA180">
        <f t="shared" si="11"/>
        <v>5.97</v>
      </c>
      <c r="DB180">
        <v>0</v>
      </c>
    </row>
    <row r="181" spans="1:106" ht="12.75">
      <c r="A181">
        <f>ROW(Source!A86)</f>
        <v>86</v>
      </c>
      <c r="B181">
        <v>37315861</v>
      </c>
      <c r="C181">
        <v>37316305</v>
      </c>
      <c r="D181">
        <v>9430554</v>
      </c>
      <c r="E181">
        <v>1</v>
      </c>
      <c r="F181">
        <v>1</v>
      </c>
      <c r="G181">
        <v>1</v>
      </c>
      <c r="H181">
        <v>1</v>
      </c>
      <c r="I181" t="s">
        <v>369</v>
      </c>
      <c r="K181" t="s">
        <v>370</v>
      </c>
      <c r="L181">
        <v>1369</v>
      </c>
      <c r="N181">
        <v>1013</v>
      </c>
      <c r="O181" t="s">
        <v>257</v>
      </c>
      <c r="P181" t="s">
        <v>257</v>
      </c>
      <c r="Q181">
        <v>1</v>
      </c>
      <c r="W181">
        <v>0</v>
      </c>
      <c r="X181">
        <v>69794526</v>
      </c>
      <c r="Y181">
        <v>214.32</v>
      </c>
      <c r="AA181">
        <v>0</v>
      </c>
      <c r="AB181">
        <v>0</v>
      </c>
      <c r="AC181">
        <v>0</v>
      </c>
      <c r="AD181">
        <v>7.25</v>
      </c>
      <c r="AE181">
        <v>0</v>
      </c>
      <c r="AF181">
        <v>0</v>
      </c>
      <c r="AG181">
        <v>0</v>
      </c>
      <c r="AH181">
        <v>7.25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T181">
        <v>214.32</v>
      </c>
      <c r="AV181">
        <v>1</v>
      </c>
      <c r="AW181">
        <v>2</v>
      </c>
      <c r="AX181">
        <v>37316308</v>
      </c>
      <c r="AY181">
        <v>1</v>
      </c>
      <c r="AZ181">
        <v>0</v>
      </c>
      <c r="BA181">
        <v>181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Y181*Source!I86</f>
        <v>1.085455788</v>
      </c>
      <c r="CY181">
        <f>AD181</f>
        <v>7.25</v>
      </c>
      <c r="CZ181">
        <f>AH181</f>
        <v>7.25</v>
      </c>
      <c r="DA181">
        <f>AL181</f>
        <v>1</v>
      </c>
      <c r="DB181">
        <v>0</v>
      </c>
    </row>
    <row r="182" spans="1:106" ht="12.75">
      <c r="A182">
        <f>ROW(Source!A86)</f>
        <v>86</v>
      </c>
      <c r="B182">
        <v>37315861</v>
      </c>
      <c r="C182">
        <v>37316305</v>
      </c>
      <c r="D182">
        <v>32327136</v>
      </c>
      <c r="E182">
        <v>1</v>
      </c>
      <c r="F182">
        <v>1</v>
      </c>
      <c r="G182">
        <v>1</v>
      </c>
      <c r="H182">
        <v>3</v>
      </c>
      <c r="I182" t="s">
        <v>92</v>
      </c>
      <c r="J182" t="s">
        <v>157</v>
      </c>
      <c r="K182" t="s">
        <v>93</v>
      </c>
      <c r="L182">
        <v>1348</v>
      </c>
      <c r="N182">
        <v>1009</v>
      </c>
      <c r="O182" t="s">
        <v>67</v>
      </c>
      <c r="P182" t="s">
        <v>67</v>
      </c>
      <c r="Q182">
        <v>1000</v>
      </c>
      <c r="W182">
        <v>0</v>
      </c>
      <c r="X182">
        <v>1597954867</v>
      </c>
      <c r="Y182">
        <v>49.005337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0</v>
      </c>
      <c r="AP182">
        <v>0</v>
      </c>
      <c r="AQ182">
        <v>0</v>
      </c>
      <c r="AR182">
        <v>0</v>
      </c>
      <c r="AT182">
        <v>49.005337</v>
      </c>
      <c r="AV182">
        <v>0</v>
      </c>
      <c r="AW182">
        <v>2</v>
      </c>
      <c r="AX182">
        <v>37316309</v>
      </c>
      <c r="AY182">
        <v>1</v>
      </c>
      <c r="AZ182">
        <v>6144</v>
      </c>
      <c r="BA182">
        <v>182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Y182*Source!I86</f>
        <v>0.24819488003705</v>
      </c>
      <c r="CY182">
        <f>AA182</f>
        <v>0</v>
      </c>
      <c r="CZ182">
        <f>AE182</f>
        <v>0</v>
      </c>
      <c r="DA182">
        <f>AI182</f>
        <v>1</v>
      </c>
      <c r="DB182">
        <v>0</v>
      </c>
    </row>
    <row r="183" spans="1:106" ht="12.75">
      <c r="A183">
        <f>ROW(Source!A87)</f>
        <v>87</v>
      </c>
      <c r="B183">
        <v>37315863</v>
      </c>
      <c r="C183">
        <v>37316305</v>
      </c>
      <c r="D183">
        <v>9430554</v>
      </c>
      <c r="E183">
        <v>1</v>
      </c>
      <c r="F183">
        <v>1</v>
      </c>
      <c r="G183">
        <v>1</v>
      </c>
      <c r="H183">
        <v>1</v>
      </c>
      <c r="I183" t="s">
        <v>369</v>
      </c>
      <c r="K183" t="s">
        <v>370</v>
      </c>
      <c r="L183">
        <v>1369</v>
      </c>
      <c r="N183">
        <v>1013</v>
      </c>
      <c r="O183" t="s">
        <v>257</v>
      </c>
      <c r="P183" t="s">
        <v>257</v>
      </c>
      <c r="Q183">
        <v>1</v>
      </c>
      <c r="W183">
        <v>0</v>
      </c>
      <c r="X183">
        <v>69794526</v>
      </c>
      <c r="Y183">
        <v>214.32</v>
      </c>
      <c r="AA183">
        <v>0</v>
      </c>
      <c r="AB183">
        <v>0</v>
      </c>
      <c r="AC183">
        <v>0</v>
      </c>
      <c r="AD183">
        <v>7.25</v>
      </c>
      <c r="AE183">
        <v>0</v>
      </c>
      <c r="AF183">
        <v>0</v>
      </c>
      <c r="AG183">
        <v>0</v>
      </c>
      <c r="AH183">
        <v>7.25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T183">
        <v>214.32</v>
      </c>
      <c r="AV183">
        <v>1</v>
      </c>
      <c r="AW183">
        <v>2</v>
      </c>
      <c r="AX183">
        <v>37316308</v>
      </c>
      <c r="AY183">
        <v>1</v>
      </c>
      <c r="AZ183">
        <v>0</v>
      </c>
      <c r="BA183">
        <v>183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Y183*Source!I87</f>
        <v>1.085455788</v>
      </c>
      <c r="CY183">
        <f>AD183</f>
        <v>7.25</v>
      </c>
      <c r="CZ183">
        <f>AH183</f>
        <v>7.25</v>
      </c>
      <c r="DA183">
        <f>AL183</f>
        <v>1</v>
      </c>
      <c r="DB183">
        <v>0</v>
      </c>
    </row>
    <row r="184" spans="1:106" ht="12.75">
      <c r="A184">
        <f>ROW(Source!A87)</f>
        <v>87</v>
      </c>
      <c r="B184">
        <v>37315863</v>
      </c>
      <c r="C184">
        <v>37316305</v>
      </c>
      <c r="D184">
        <v>32327136</v>
      </c>
      <c r="E184">
        <v>1</v>
      </c>
      <c r="F184">
        <v>1</v>
      </c>
      <c r="G184">
        <v>1</v>
      </c>
      <c r="H184">
        <v>3</v>
      </c>
      <c r="I184" t="s">
        <v>92</v>
      </c>
      <c r="J184" t="s">
        <v>157</v>
      </c>
      <c r="K184" t="s">
        <v>93</v>
      </c>
      <c r="L184">
        <v>1348</v>
      </c>
      <c r="N184">
        <v>1009</v>
      </c>
      <c r="O184" t="s">
        <v>67</v>
      </c>
      <c r="P184" t="s">
        <v>67</v>
      </c>
      <c r="Q184">
        <v>1000</v>
      </c>
      <c r="W184">
        <v>0</v>
      </c>
      <c r="X184">
        <v>1597954867</v>
      </c>
      <c r="Y184">
        <v>49.005337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T184">
        <v>49.005337</v>
      </c>
      <c r="AV184">
        <v>0</v>
      </c>
      <c r="AW184">
        <v>2</v>
      </c>
      <c r="AX184">
        <v>37316309</v>
      </c>
      <c r="AY184">
        <v>1</v>
      </c>
      <c r="AZ184">
        <v>6144</v>
      </c>
      <c r="BA184">
        <v>184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Y184*Source!I87</f>
        <v>0.24819488003705</v>
      </c>
      <c r="CY184">
        <f>AA184</f>
        <v>0</v>
      </c>
      <c r="CZ184">
        <f>AE184</f>
        <v>0</v>
      </c>
      <c r="DA184">
        <f>AI184</f>
        <v>1</v>
      </c>
      <c r="DB184">
        <v>0</v>
      </c>
    </row>
    <row r="185" spans="1:106" ht="12.75">
      <c r="A185">
        <f>ROW(Source!A90)</f>
        <v>90</v>
      </c>
      <c r="B185">
        <v>37315861</v>
      </c>
      <c r="C185">
        <v>37316311</v>
      </c>
      <c r="D185">
        <v>9670109</v>
      </c>
      <c r="E185">
        <v>1</v>
      </c>
      <c r="F185">
        <v>1</v>
      </c>
      <c r="G185">
        <v>1</v>
      </c>
      <c r="H185">
        <v>1</v>
      </c>
      <c r="I185" t="s">
        <v>371</v>
      </c>
      <c r="K185" t="s">
        <v>372</v>
      </c>
      <c r="L185">
        <v>1369</v>
      </c>
      <c r="N185">
        <v>1013</v>
      </c>
      <c r="O185" t="s">
        <v>257</v>
      </c>
      <c r="P185" t="s">
        <v>257</v>
      </c>
      <c r="Q185">
        <v>1</v>
      </c>
      <c r="W185">
        <v>0</v>
      </c>
      <c r="X185">
        <v>317644410</v>
      </c>
      <c r="Y185">
        <v>1.03</v>
      </c>
      <c r="AA185">
        <v>0</v>
      </c>
      <c r="AB185">
        <v>0</v>
      </c>
      <c r="AC185">
        <v>0</v>
      </c>
      <c r="AD185">
        <v>7.19</v>
      </c>
      <c r="AE185">
        <v>0</v>
      </c>
      <c r="AF185">
        <v>0</v>
      </c>
      <c r="AG185">
        <v>0</v>
      </c>
      <c r="AH185">
        <v>7.19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T185">
        <v>1.03</v>
      </c>
      <c r="AV185">
        <v>1</v>
      </c>
      <c r="AW185">
        <v>2</v>
      </c>
      <c r="AX185">
        <v>37316314</v>
      </c>
      <c r="AY185">
        <v>1</v>
      </c>
      <c r="AZ185">
        <v>0</v>
      </c>
      <c r="BA185">
        <v>185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Y185*Source!I90</f>
        <v>0.5216589500000001</v>
      </c>
      <c r="CY185">
        <f>AD185</f>
        <v>7.19</v>
      </c>
      <c r="CZ185">
        <f>AH185</f>
        <v>7.19</v>
      </c>
      <c r="DA185">
        <f>AL185</f>
        <v>1</v>
      </c>
      <c r="DB185">
        <v>0</v>
      </c>
    </row>
    <row r="186" spans="1:106" ht="12.75">
      <c r="A186">
        <f>ROW(Source!A90)</f>
        <v>90</v>
      </c>
      <c r="B186">
        <v>37315861</v>
      </c>
      <c r="C186">
        <v>37316311</v>
      </c>
      <c r="D186">
        <v>32270718</v>
      </c>
      <c r="E186">
        <v>1</v>
      </c>
      <c r="F186">
        <v>1</v>
      </c>
      <c r="G186">
        <v>1</v>
      </c>
      <c r="H186">
        <v>3</v>
      </c>
      <c r="I186" t="s">
        <v>373</v>
      </c>
      <c r="J186" t="s">
        <v>374</v>
      </c>
      <c r="K186" t="s">
        <v>375</v>
      </c>
      <c r="L186">
        <v>1354</v>
      </c>
      <c r="N186">
        <v>1010</v>
      </c>
      <c r="O186" t="s">
        <v>376</v>
      </c>
      <c r="P186" t="s">
        <v>376</v>
      </c>
      <c r="Q186">
        <v>1</v>
      </c>
      <c r="W186">
        <v>0</v>
      </c>
      <c r="X186">
        <v>1704471361</v>
      </c>
      <c r="Y186">
        <v>20</v>
      </c>
      <c r="AA186">
        <v>4.45</v>
      </c>
      <c r="AB186">
        <v>0</v>
      </c>
      <c r="AC186">
        <v>0</v>
      </c>
      <c r="AD186">
        <v>0</v>
      </c>
      <c r="AE186">
        <v>0.82</v>
      </c>
      <c r="AF186">
        <v>0</v>
      </c>
      <c r="AG186">
        <v>0</v>
      </c>
      <c r="AH186">
        <v>0</v>
      </c>
      <c r="AI186">
        <v>5.43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T186">
        <v>20</v>
      </c>
      <c r="AV186">
        <v>0</v>
      </c>
      <c r="AW186">
        <v>2</v>
      </c>
      <c r="AX186">
        <v>37316315</v>
      </c>
      <c r="AY186">
        <v>1</v>
      </c>
      <c r="AZ186">
        <v>0</v>
      </c>
      <c r="BA186">
        <v>186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Y186*Source!I90</f>
        <v>10.1293</v>
      </c>
      <c r="CY186">
        <f>AA186</f>
        <v>4.45</v>
      </c>
      <c r="CZ186">
        <f>AE186</f>
        <v>0.82</v>
      </c>
      <c r="DA186">
        <f>AI186</f>
        <v>5.43</v>
      </c>
      <c r="DB186">
        <v>0</v>
      </c>
    </row>
    <row r="187" spans="1:106" ht="12.75">
      <c r="A187">
        <f>ROW(Source!A91)</f>
        <v>91</v>
      </c>
      <c r="B187">
        <v>37315863</v>
      </c>
      <c r="C187">
        <v>37316311</v>
      </c>
      <c r="D187">
        <v>9670109</v>
      </c>
      <c r="E187">
        <v>1</v>
      </c>
      <c r="F187">
        <v>1</v>
      </c>
      <c r="G187">
        <v>1</v>
      </c>
      <c r="H187">
        <v>1</v>
      </c>
      <c r="I187" t="s">
        <v>371</v>
      </c>
      <c r="K187" t="s">
        <v>372</v>
      </c>
      <c r="L187">
        <v>1369</v>
      </c>
      <c r="N187">
        <v>1013</v>
      </c>
      <c r="O187" t="s">
        <v>257</v>
      </c>
      <c r="P187" t="s">
        <v>257</v>
      </c>
      <c r="Q187">
        <v>1</v>
      </c>
      <c r="W187">
        <v>0</v>
      </c>
      <c r="X187">
        <v>317644410</v>
      </c>
      <c r="Y187">
        <v>1.03</v>
      </c>
      <c r="AA187">
        <v>0</v>
      </c>
      <c r="AB187">
        <v>0</v>
      </c>
      <c r="AC187">
        <v>0</v>
      </c>
      <c r="AD187">
        <v>7.19</v>
      </c>
      <c r="AE187">
        <v>0</v>
      </c>
      <c r="AF187">
        <v>0</v>
      </c>
      <c r="AG187">
        <v>0</v>
      </c>
      <c r="AH187">
        <v>7.19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T187">
        <v>1.03</v>
      </c>
      <c r="AV187">
        <v>1</v>
      </c>
      <c r="AW187">
        <v>2</v>
      </c>
      <c r="AX187">
        <v>37316314</v>
      </c>
      <c r="AY187">
        <v>1</v>
      </c>
      <c r="AZ187">
        <v>0</v>
      </c>
      <c r="BA187">
        <v>187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Y187*Source!I91</f>
        <v>0.5216589500000001</v>
      </c>
      <c r="CY187">
        <f>AD187</f>
        <v>7.19</v>
      </c>
      <c r="CZ187">
        <f>AH187</f>
        <v>7.19</v>
      </c>
      <c r="DA187">
        <f>AL187</f>
        <v>1</v>
      </c>
      <c r="DB187">
        <v>0</v>
      </c>
    </row>
    <row r="188" spans="1:106" ht="12.75">
      <c r="A188">
        <f>ROW(Source!A91)</f>
        <v>91</v>
      </c>
      <c r="B188">
        <v>37315863</v>
      </c>
      <c r="C188">
        <v>37316311</v>
      </c>
      <c r="D188">
        <v>32270718</v>
      </c>
      <c r="E188">
        <v>1</v>
      </c>
      <c r="F188">
        <v>1</v>
      </c>
      <c r="G188">
        <v>1</v>
      </c>
      <c r="H188">
        <v>3</v>
      </c>
      <c r="I188" t="s">
        <v>373</v>
      </c>
      <c r="J188" t="s">
        <v>374</v>
      </c>
      <c r="K188" t="s">
        <v>375</v>
      </c>
      <c r="L188">
        <v>1354</v>
      </c>
      <c r="N188">
        <v>1010</v>
      </c>
      <c r="O188" t="s">
        <v>376</v>
      </c>
      <c r="P188" t="s">
        <v>376</v>
      </c>
      <c r="Q188">
        <v>1</v>
      </c>
      <c r="W188">
        <v>0</v>
      </c>
      <c r="X188">
        <v>1704471361</v>
      </c>
      <c r="Y188">
        <v>20</v>
      </c>
      <c r="AA188">
        <v>4.31</v>
      </c>
      <c r="AB188">
        <v>0</v>
      </c>
      <c r="AC188">
        <v>0</v>
      </c>
      <c r="AD188">
        <v>0</v>
      </c>
      <c r="AE188">
        <v>0.82</v>
      </c>
      <c r="AF188">
        <v>0</v>
      </c>
      <c r="AG188">
        <v>0</v>
      </c>
      <c r="AH188">
        <v>0</v>
      </c>
      <c r="AI188">
        <v>5.25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T188">
        <v>20</v>
      </c>
      <c r="AV188">
        <v>0</v>
      </c>
      <c r="AW188">
        <v>2</v>
      </c>
      <c r="AX188">
        <v>37316315</v>
      </c>
      <c r="AY188">
        <v>1</v>
      </c>
      <c r="AZ188">
        <v>0</v>
      </c>
      <c r="BA188">
        <v>188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Y188*Source!I91</f>
        <v>10.1293</v>
      </c>
      <c r="CY188">
        <f>AA188</f>
        <v>4.31</v>
      </c>
      <c r="CZ188">
        <f>AE188</f>
        <v>0.82</v>
      </c>
      <c r="DA188">
        <f>AI188</f>
        <v>5.25</v>
      </c>
      <c r="DB188">
        <v>0</v>
      </c>
    </row>
    <row r="189" spans="1:106" ht="12.75">
      <c r="A189">
        <f>ROW(Source!A92)</f>
        <v>92</v>
      </c>
      <c r="B189">
        <v>37315861</v>
      </c>
      <c r="C189">
        <v>37316316</v>
      </c>
      <c r="D189">
        <v>9670109</v>
      </c>
      <c r="E189">
        <v>1</v>
      </c>
      <c r="F189">
        <v>1</v>
      </c>
      <c r="G189">
        <v>1</v>
      </c>
      <c r="H189">
        <v>1</v>
      </c>
      <c r="I189" t="s">
        <v>371</v>
      </c>
      <c r="K189" t="s">
        <v>372</v>
      </c>
      <c r="L189">
        <v>1369</v>
      </c>
      <c r="N189">
        <v>1013</v>
      </c>
      <c r="O189" t="s">
        <v>257</v>
      </c>
      <c r="P189" t="s">
        <v>257</v>
      </c>
      <c r="Q189">
        <v>1</v>
      </c>
      <c r="W189">
        <v>0</v>
      </c>
      <c r="X189">
        <v>317644410</v>
      </c>
      <c r="Y189">
        <v>0.5777</v>
      </c>
      <c r="AA189">
        <v>0</v>
      </c>
      <c r="AB189">
        <v>0</v>
      </c>
      <c r="AC189">
        <v>0</v>
      </c>
      <c r="AD189">
        <v>7.19</v>
      </c>
      <c r="AE189">
        <v>0</v>
      </c>
      <c r="AF189">
        <v>0</v>
      </c>
      <c r="AG189">
        <v>0</v>
      </c>
      <c r="AH189">
        <v>7.19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T189">
        <v>0.5777</v>
      </c>
      <c r="AV189">
        <v>1</v>
      </c>
      <c r="AW189">
        <v>2</v>
      </c>
      <c r="AX189">
        <v>37316319</v>
      </c>
      <c r="AY189">
        <v>1</v>
      </c>
      <c r="AZ189">
        <v>0</v>
      </c>
      <c r="BA189">
        <v>189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Y189*Source!I92</f>
        <v>0.29260505</v>
      </c>
      <c r="CY189">
        <f>AD189</f>
        <v>7.19</v>
      </c>
      <c r="CZ189">
        <f>AH189</f>
        <v>7.19</v>
      </c>
      <c r="DA189">
        <f>AL189</f>
        <v>1</v>
      </c>
      <c r="DB189">
        <v>0</v>
      </c>
    </row>
    <row r="190" spans="1:106" ht="12.75">
      <c r="A190">
        <f>ROW(Source!A92)</f>
        <v>92</v>
      </c>
      <c r="B190">
        <v>37315861</v>
      </c>
      <c r="C190">
        <v>37316316</v>
      </c>
      <c r="D190">
        <v>26838701</v>
      </c>
      <c r="E190">
        <v>1</v>
      </c>
      <c r="F190">
        <v>1</v>
      </c>
      <c r="G190">
        <v>1</v>
      </c>
      <c r="H190">
        <v>2</v>
      </c>
      <c r="I190" t="s">
        <v>377</v>
      </c>
      <c r="J190" t="s">
        <v>378</v>
      </c>
      <c r="K190" t="s">
        <v>379</v>
      </c>
      <c r="L190">
        <v>1368</v>
      </c>
      <c r="N190">
        <v>1011</v>
      </c>
      <c r="O190" t="s">
        <v>261</v>
      </c>
      <c r="P190" t="s">
        <v>261</v>
      </c>
      <c r="Q190">
        <v>1</v>
      </c>
      <c r="W190">
        <v>0</v>
      </c>
      <c r="X190">
        <v>1020660697</v>
      </c>
      <c r="Y190">
        <v>0.29</v>
      </c>
      <c r="AA190">
        <v>0</v>
      </c>
      <c r="AB190">
        <v>692.64</v>
      </c>
      <c r="AC190">
        <v>288.61</v>
      </c>
      <c r="AD190">
        <v>0</v>
      </c>
      <c r="AE190">
        <v>0</v>
      </c>
      <c r="AF190">
        <v>111</v>
      </c>
      <c r="AG190">
        <v>11.6</v>
      </c>
      <c r="AH190">
        <v>0</v>
      </c>
      <c r="AI190">
        <v>1</v>
      </c>
      <c r="AJ190">
        <v>6.24</v>
      </c>
      <c r="AK190">
        <v>24.88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T190">
        <v>0.29</v>
      </c>
      <c r="AV190">
        <v>0</v>
      </c>
      <c r="AW190">
        <v>2</v>
      </c>
      <c r="AX190">
        <v>37316320</v>
      </c>
      <c r="AY190">
        <v>1</v>
      </c>
      <c r="AZ190">
        <v>0</v>
      </c>
      <c r="BA190">
        <v>190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Y190*Source!I92</f>
        <v>0.146885</v>
      </c>
      <c r="CY190">
        <f>AB190</f>
        <v>692.64</v>
      </c>
      <c r="CZ190">
        <f>AF190</f>
        <v>111</v>
      </c>
      <c r="DA190">
        <f>AJ190</f>
        <v>6.24</v>
      </c>
      <c r="DB190">
        <v>0</v>
      </c>
    </row>
    <row r="191" spans="1:106" ht="12.75">
      <c r="A191">
        <f>ROW(Source!A93)</f>
        <v>93</v>
      </c>
      <c r="B191">
        <v>37315863</v>
      </c>
      <c r="C191">
        <v>37316316</v>
      </c>
      <c r="D191">
        <v>9670109</v>
      </c>
      <c r="E191">
        <v>1</v>
      </c>
      <c r="F191">
        <v>1</v>
      </c>
      <c r="G191">
        <v>1</v>
      </c>
      <c r="H191">
        <v>1</v>
      </c>
      <c r="I191" t="s">
        <v>371</v>
      </c>
      <c r="K191" t="s">
        <v>372</v>
      </c>
      <c r="L191">
        <v>1369</v>
      </c>
      <c r="N191">
        <v>1013</v>
      </c>
      <c r="O191" t="s">
        <v>257</v>
      </c>
      <c r="P191" t="s">
        <v>257</v>
      </c>
      <c r="Q191">
        <v>1</v>
      </c>
      <c r="W191">
        <v>0</v>
      </c>
      <c r="X191">
        <v>317644410</v>
      </c>
      <c r="Y191">
        <v>0.5777</v>
      </c>
      <c r="AA191">
        <v>0</v>
      </c>
      <c r="AB191">
        <v>0</v>
      </c>
      <c r="AC191">
        <v>0</v>
      </c>
      <c r="AD191">
        <v>7.19</v>
      </c>
      <c r="AE191">
        <v>0</v>
      </c>
      <c r="AF191">
        <v>0</v>
      </c>
      <c r="AG191">
        <v>0</v>
      </c>
      <c r="AH191">
        <v>7.19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T191">
        <v>0.5777</v>
      </c>
      <c r="AV191">
        <v>1</v>
      </c>
      <c r="AW191">
        <v>2</v>
      </c>
      <c r="AX191">
        <v>37316319</v>
      </c>
      <c r="AY191">
        <v>1</v>
      </c>
      <c r="AZ191">
        <v>0</v>
      </c>
      <c r="BA191">
        <v>191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Y191*Source!I93</f>
        <v>0.29260505</v>
      </c>
      <c r="CY191">
        <f>AD191</f>
        <v>7.19</v>
      </c>
      <c r="CZ191">
        <f>AH191</f>
        <v>7.19</v>
      </c>
      <c r="DA191">
        <f>AL191</f>
        <v>1</v>
      </c>
      <c r="DB191">
        <v>0</v>
      </c>
    </row>
    <row r="192" spans="1:106" ht="12.75">
      <c r="A192">
        <f>ROW(Source!A93)</f>
        <v>93</v>
      </c>
      <c r="B192">
        <v>37315863</v>
      </c>
      <c r="C192">
        <v>37316316</v>
      </c>
      <c r="D192">
        <v>26838701</v>
      </c>
      <c r="E192">
        <v>1</v>
      </c>
      <c r="F192">
        <v>1</v>
      </c>
      <c r="G192">
        <v>1</v>
      </c>
      <c r="H192">
        <v>2</v>
      </c>
      <c r="I192" t="s">
        <v>377</v>
      </c>
      <c r="J192" t="s">
        <v>378</v>
      </c>
      <c r="K192" t="s">
        <v>379</v>
      </c>
      <c r="L192">
        <v>1368</v>
      </c>
      <c r="N192">
        <v>1011</v>
      </c>
      <c r="O192" t="s">
        <v>261</v>
      </c>
      <c r="P192" t="s">
        <v>261</v>
      </c>
      <c r="Q192">
        <v>1</v>
      </c>
      <c r="W192">
        <v>0</v>
      </c>
      <c r="X192">
        <v>1020660697</v>
      </c>
      <c r="Y192">
        <v>0.29</v>
      </c>
      <c r="AA192">
        <v>0</v>
      </c>
      <c r="AB192">
        <v>694.86</v>
      </c>
      <c r="AC192">
        <v>285.13</v>
      </c>
      <c r="AD192">
        <v>0</v>
      </c>
      <c r="AE192">
        <v>0</v>
      </c>
      <c r="AF192">
        <v>111</v>
      </c>
      <c r="AG192">
        <v>11.6</v>
      </c>
      <c r="AH192">
        <v>0</v>
      </c>
      <c r="AI192">
        <v>1</v>
      </c>
      <c r="AJ192">
        <v>6.26</v>
      </c>
      <c r="AK192">
        <v>24.58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T192">
        <v>0.29</v>
      </c>
      <c r="AV192">
        <v>0</v>
      </c>
      <c r="AW192">
        <v>2</v>
      </c>
      <c r="AX192">
        <v>37316320</v>
      </c>
      <c r="AY192">
        <v>1</v>
      </c>
      <c r="AZ192">
        <v>0</v>
      </c>
      <c r="BA192">
        <v>192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Y192*Source!I93</f>
        <v>0.146885</v>
      </c>
      <c r="CY192">
        <f>AB192</f>
        <v>694.86</v>
      </c>
      <c r="CZ192">
        <f>AF192</f>
        <v>111</v>
      </c>
      <c r="DA192">
        <f>AJ192</f>
        <v>6.26</v>
      </c>
      <c r="DB192">
        <v>0</v>
      </c>
    </row>
    <row r="193" spans="1:106" ht="12.75">
      <c r="A193">
        <f>ROW(Source!A94)</f>
        <v>94</v>
      </c>
      <c r="B193">
        <v>37315861</v>
      </c>
      <c r="C193">
        <v>37316321</v>
      </c>
      <c r="D193">
        <v>26838694</v>
      </c>
      <c r="E193">
        <v>1</v>
      </c>
      <c r="F193">
        <v>1</v>
      </c>
      <c r="G193">
        <v>1</v>
      </c>
      <c r="H193">
        <v>2</v>
      </c>
      <c r="I193" t="s">
        <v>288</v>
      </c>
      <c r="J193" t="s">
        <v>380</v>
      </c>
      <c r="K193" t="s">
        <v>290</v>
      </c>
      <c r="L193">
        <v>1368</v>
      </c>
      <c r="N193">
        <v>1011</v>
      </c>
      <c r="O193" t="s">
        <v>261</v>
      </c>
      <c r="P193" t="s">
        <v>261</v>
      </c>
      <c r="Q193">
        <v>1</v>
      </c>
      <c r="W193">
        <v>0</v>
      </c>
      <c r="X193">
        <v>-365761310</v>
      </c>
      <c r="Y193">
        <v>0.7622</v>
      </c>
      <c r="AA193">
        <v>0</v>
      </c>
      <c r="AB193">
        <v>657.26</v>
      </c>
      <c r="AC193">
        <v>288.61</v>
      </c>
      <c r="AD193">
        <v>0</v>
      </c>
      <c r="AE193">
        <v>0</v>
      </c>
      <c r="AF193">
        <v>87.17</v>
      </c>
      <c r="AG193">
        <v>11.6</v>
      </c>
      <c r="AH193">
        <v>0</v>
      </c>
      <c r="AI193">
        <v>1</v>
      </c>
      <c r="AJ193">
        <v>7.54</v>
      </c>
      <c r="AK193">
        <v>24.88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T193">
        <v>0.7622</v>
      </c>
      <c r="AV193">
        <v>0</v>
      </c>
      <c r="AW193">
        <v>2</v>
      </c>
      <c r="AX193">
        <v>37316323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Y193*Source!I94</f>
        <v>0.38605429999999996</v>
      </c>
      <c r="CY193">
        <f>AB193</f>
        <v>657.26</v>
      </c>
      <c r="CZ193">
        <f>AF193</f>
        <v>87.17</v>
      </c>
      <c r="DA193">
        <f>AJ193</f>
        <v>7.54</v>
      </c>
      <c r="DB193">
        <v>0</v>
      </c>
    </row>
    <row r="194" spans="1:106" ht="12.75">
      <c r="A194">
        <f>ROW(Source!A95)</f>
        <v>95</v>
      </c>
      <c r="B194">
        <v>37315863</v>
      </c>
      <c r="C194">
        <v>37316321</v>
      </c>
      <c r="D194">
        <v>26838694</v>
      </c>
      <c r="E194">
        <v>1</v>
      </c>
      <c r="F194">
        <v>1</v>
      </c>
      <c r="G194">
        <v>1</v>
      </c>
      <c r="H194">
        <v>2</v>
      </c>
      <c r="I194" t="s">
        <v>288</v>
      </c>
      <c r="J194" t="s">
        <v>380</v>
      </c>
      <c r="K194" t="s">
        <v>290</v>
      </c>
      <c r="L194">
        <v>1368</v>
      </c>
      <c r="N194">
        <v>1011</v>
      </c>
      <c r="O194" t="s">
        <v>261</v>
      </c>
      <c r="P194" t="s">
        <v>261</v>
      </c>
      <c r="Q194">
        <v>1</v>
      </c>
      <c r="W194">
        <v>0</v>
      </c>
      <c r="X194">
        <v>-365761310</v>
      </c>
      <c r="Y194">
        <v>0.7622</v>
      </c>
      <c r="AA194">
        <v>0</v>
      </c>
      <c r="AB194">
        <v>655.52</v>
      </c>
      <c r="AC194">
        <v>285.13</v>
      </c>
      <c r="AD194">
        <v>0</v>
      </c>
      <c r="AE194">
        <v>0</v>
      </c>
      <c r="AF194">
        <v>87.17</v>
      </c>
      <c r="AG194">
        <v>11.6</v>
      </c>
      <c r="AH194">
        <v>0</v>
      </c>
      <c r="AI194">
        <v>1</v>
      </c>
      <c r="AJ194">
        <v>7.52</v>
      </c>
      <c r="AK194">
        <v>24.58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T194">
        <v>0.7622</v>
      </c>
      <c r="AV194">
        <v>0</v>
      </c>
      <c r="AW194">
        <v>2</v>
      </c>
      <c r="AX194">
        <v>37316323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Y194*Source!I95</f>
        <v>0.38605429999999996</v>
      </c>
      <c r="CY194">
        <f>AB194</f>
        <v>655.52</v>
      </c>
      <c r="CZ194">
        <f>AF194</f>
        <v>87.17</v>
      </c>
      <c r="DA194">
        <f>AJ194</f>
        <v>7.52</v>
      </c>
      <c r="DB19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9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37316116</v>
      </c>
      <c r="C1">
        <v>37316113</v>
      </c>
      <c r="D1">
        <v>9415152</v>
      </c>
      <c r="E1">
        <v>1</v>
      </c>
      <c r="F1">
        <v>1</v>
      </c>
      <c r="G1">
        <v>1</v>
      </c>
      <c r="H1">
        <v>1</v>
      </c>
      <c r="I1" t="s">
        <v>255</v>
      </c>
      <c r="K1" t="s">
        <v>256</v>
      </c>
      <c r="L1">
        <v>1369</v>
      </c>
      <c r="N1">
        <v>1013</v>
      </c>
      <c r="O1" t="s">
        <v>257</v>
      </c>
      <c r="P1" t="s">
        <v>257</v>
      </c>
      <c r="Q1">
        <v>1</v>
      </c>
      <c r="X1">
        <v>14.38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G1">
        <v>14.38</v>
      </c>
      <c r="AH1">
        <v>2</v>
      </c>
      <c r="AI1">
        <v>37316114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37316117</v>
      </c>
      <c r="C2">
        <v>37316113</v>
      </c>
      <c r="D2">
        <v>26836808</v>
      </c>
      <c r="E2">
        <v>1</v>
      </c>
      <c r="F2">
        <v>1</v>
      </c>
      <c r="G2">
        <v>1</v>
      </c>
      <c r="H2">
        <v>2</v>
      </c>
      <c r="I2" t="s">
        <v>258</v>
      </c>
      <c r="J2" t="s">
        <v>259</v>
      </c>
      <c r="K2" t="s">
        <v>260</v>
      </c>
      <c r="L2">
        <v>1368</v>
      </c>
      <c r="N2">
        <v>1011</v>
      </c>
      <c r="O2" t="s">
        <v>261</v>
      </c>
      <c r="P2" t="s">
        <v>261</v>
      </c>
      <c r="Q2">
        <v>1</v>
      </c>
      <c r="X2">
        <v>6.22</v>
      </c>
      <c r="Y2">
        <v>0</v>
      </c>
      <c r="Z2">
        <v>6.66</v>
      </c>
      <c r="AA2">
        <v>0</v>
      </c>
      <c r="AB2">
        <v>0</v>
      </c>
      <c r="AC2">
        <v>0</v>
      </c>
      <c r="AD2">
        <v>1</v>
      </c>
      <c r="AE2">
        <v>0</v>
      </c>
      <c r="AG2">
        <v>6.22</v>
      </c>
      <c r="AH2">
        <v>2</v>
      </c>
      <c r="AI2">
        <v>37316115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ROW(Source!A29)</f>
        <v>29</v>
      </c>
      <c r="B3">
        <v>37316116</v>
      </c>
      <c r="C3">
        <v>37316113</v>
      </c>
      <c r="D3">
        <v>9415152</v>
      </c>
      <c r="E3">
        <v>1</v>
      </c>
      <c r="F3">
        <v>1</v>
      </c>
      <c r="G3">
        <v>1</v>
      </c>
      <c r="H3">
        <v>1</v>
      </c>
      <c r="I3" t="s">
        <v>255</v>
      </c>
      <c r="K3" t="s">
        <v>256</v>
      </c>
      <c r="L3">
        <v>1369</v>
      </c>
      <c r="N3">
        <v>1013</v>
      </c>
      <c r="O3" t="s">
        <v>257</v>
      </c>
      <c r="P3" t="s">
        <v>257</v>
      </c>
      <c r="Q3">
        <v>1</v>
      </c>
      <c r="X3">
        <v>14.38</v>
      </c>
      <c r="Y3">
        <v>0</v>
      </c>
      <c r="Z3">
        <v>0</v>
      </c>
      <c r="AA3">
        <v>0</v>
      </c>
      <c r="AB3">
        <v>7.8</v>
      </c>
      <c r="AC3">
        <v>0</v>
      </c>
      <c r="AD3">
        <v>1</v>
      </c>
      <c r="AE3">
        <v>1</v>
      </c>
      <c r="AG3">
        <v>14.38</v>
      </c>
      <c r="AH3">
        <v>2</v>
      </c>
      <c r="AI3">
        <v>37316114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37316117</v>
      </c>
      <c r="C4">
        <v>37316113</v>
      </c>
      <c r="D4">
        <v>26836808</v>
      </c>
      <c r="E4">
        <v>1</v>
      </c>
      <c r="F4">
        <v>1</v>
      </c>
      <c r="G4">
        <v>1</v>
      </c>
      <c r="H4">
        <v>2</v>
      </c>
      <c r="I4" t="s">
        <v>258</v>
      </c>
      <c r="J4" t="s">
        <v>259</v>
      </c>
      <c r="K4" t="s">
        <v>260</v>
      </c>
      <c r="L4">
        <v>1368</v>
      </c>
      <c r="N4">
        <v>1011</v>
      </c>
      <c r="O4" t="s">
        <v>261</v>
      </c>
      <c r="P4" t="s">
        <v>261</v>
      </c>
      <c r="Q4">
        <v>1</v>
      </c>
      <c r="X4">
        <v>6.22</v>
      </c>
      <c r="Y4">
        <v>0</v>
      </c>
      <c r="Z4">
        <v>6.66</v>
      </c>
      <c r="AA4">
        <v>0</v>
      </c>
      <c r="AB4">
        <v>0</v>
      </c>
      <c r="AC4">
        <v>0</v>
      </c>
      <c r="AD4">
        <v>1</v>
      </c>
      <c r="AE4">
        <v>0</v>
      </c>
      <c r="AG4">
        <v>6.22</v>
      </c>
      <c r="AH4">
        <v>2</v>
      </c>
      <c r="AI4">
        <v>37316115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ROW(Source!A30)</f>
        <v>30</v>
      </c>
      <c r="B5">
        <v>37316877</v>
      </c>
      <c r="C5">
        <v>37316875</v>
      </c>
      <c r="D5">
        <v>9415639</v>
      </c>
      <c r="E5">
        <v>1</v>
      </c>
      <c r="F5">
        <v>1</v>
      </c>
      <c r="G5">
        <v>1</v>
      </c>
      <c r="H5">
        <v>1</v>
      </c>
      <c r="I5" t="s">
        <v>262</v>
      </c>
      <c r="K5" t="s">
        <v>263</v>
      </c>
      <c r="L5">
        <v>1369</v>
      </c>
      <c r="N5">
        <v>1013</v>
      </c>
      <c r="O5" t="s">
        <v>257</v>
      </c>
      <c r="P5" t="s">
        <v>257</v>
      </c>
      <c r="Q5">
        <v>1</v>
      </c>
      <c r="X5">
        <v>27.22</v>
      </c>
      <c r="Y5">
        <v>0</v>
      </c>
      <c r="Z5">
        <v>0</v>
      </c>
      <c r="AA5">
        <v>0</v>
      </c>
      <c r="AB5">
        <v>8.64</v>
      </c>
      <c r="AC5">
        <v>0</v>
      </c>
      <c r="AD5">
        <v>1</v>
      </c>
      <c r="AE5">
        <v>1</v>
      </c>
      <c r="AG5">
        <v>27.22</v>
      </c>
      <c r="AH5">
        <v>2</v>
      </c>
      <c r="AI5">
        <v>37316877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ROW(Source!A30)</f>
        <v>30</v>
      </c>
      <c r="B6">
        <v>37316879</v>
      </c>
      <c r="C6">
        <v>37316875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35</v>
      </c>
      <c r="K6" t="s">
        <v>264</v>
      </c>
      <c r="L6">
        <v>608254</v>
      </c>
      <c r="N6">
        <v>1013</v>
      </c>
      <c r="O6" t="s">
        <v>265</v>
      </c>
      <c r="P6" t="s">
        <v>265</v>
      </c>
      <c r="Q6">
        <v>1</v>
      </c>
      <c r="X6">
        <v>1.94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G6">
        <v>1.94</v>
      </c>
      <c r="AH6">
        <v>2</v>
      </c>
      <c r="AI6">
        <v>37316879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ROW(Source!A30)</f>
        <v>30</v>
      </c>
      <c r="B7">
        <v>37316881</v>
      </c>
      <c r="C7">
        <v>37316875</v>
      </c>
      <c r="D7">
        <v>26836624</v>
      </c>
      <c r="E7">
        <v>1</v>
      </c>
      <c r="F7">
        <v>1</v>
      </c>
      <c r="G7">
        <v>1</v>
      </c>
      <c r="H7">
        <v>2</v>
      </c>
      <c r="I7" t="s">
        <v>266</v>
      </c>
      <c r="J7" t="s">
        <v>267</v>
      </c>
      <c r="K7" t="s">
        <v>268</v>
      </c>
      <c r="L7">
        <v>1368</v>
      </c>
      <c r="N7">
        <v>1011</v>
      </c>
      <c r="O7" t="s">
        <v>261</v>
      </c>
      <c r="P7" t="s">
        <v>261</v>
      </c>
      <c r="Q7">
        <v>1</v>
      </c>
      <c r="X7">
        <v>0.68</v>
      </c>
      <c r="Y7">
        <v>0</v>
      </c>
      <c r="Z7">
        <v>86.4</v>
      </c>
      <c r="AA7">
        <v>13.5</v>
      </c>
      <c r="AB7">
        <v>0</v>
      </c>
      <c r="AC7">
        <v>0</v>
      </c>
      <c r="AD7">
        <v>1</v>
      </c>
      <c r="AE7">
        <v>0</v>
      </c>
      <c r="AG7">
        <v>0.68</v>
      </c>
      <c r="AH7">
        <v>2</v>
      </c>
      <c r="AI7">
        <v>37316881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ROW(Source!A30)</f>
        <v>30</v>
      </c>
      <c r="B8">
        <v>37316883</v>
      </c>
      <c r="C8">
        <v>37316875</v>
      </c>
      <c r="D8">
        <v>26836780</v>
      </c>
      <c r="E8">
        <v>1</v>
      </c>
      <c r="F8">
        <v>1</v>
      </c>
      <c r="G8">
        <v>1</v>
      </c>
      <c r="H8">
        <v>2</v>
      </c>
      <c r="I8" t="s">
        <v>269</v>
      </c>
      <c r="J8" t="s">
        <v>270</v>
      </c>
      <c r="K8" t="s">
        <v>271</v>
      </c>
      <c r="L8">
        <v>1368</v>
      </c>
      <c r="N8">
        <v>1011</v>
      </c>
      <c r="O8" t="s">
        <v>261</v>
      </c>
      <c r="P8" t="s">
        <v>261</v>
      </c>
      <c r="Q8">
        <v>1</v>
      </c>
      <c r="X8">
        <v>1.26</v>
      </c>
      <c r="Y8">
        <v>0</v>
      </c>
      <c r="Z8">
        <v>89.99</v>
      </c>
      <c r="AA8">
        <v>10.06</v>
      </c>
      <c r="AB8">
        <v>0</v>
      </c>
      <c r="AC8">
        <v>0</v>
      </c>
      <c r="AD8">
        <v>1</v>
      </c>
      <c r="AE8">
        <v>0</v>
      </c>
      <c r="AG8">
        <v>1.26</v>
      </c>
      <c r="AH8">
        <v>2</v>
      </c>
      <c r="AI8">
        <v>37316883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ROW(Source!A30)</f>
        <v>30</v>
      </c>
      <c r="B9">
        <v>37316885</v>
      </c>
      <c r="C9">
        <v>37316875</v>
      </c>
      <c r="D9">
        <v>26837203</v>
      </c>
      <c r="E9">
        <v>1</v>
      </c>
      <c r="F9">
        <v>1</v>
      </c>
      <c r="G9">
        <v>1</v>
      </c>
      <c r="H9">
        <v>2</v>
      </c>
      <c r="I9" t="s">
        <v>272</v>
      </c>
      <c r="J9" t="s">
        <v>273</v>
      </c>
      <c r="K9" t="s">
        <v>274</v>
      </c>
      <c r="L9">
        <v>1368</v>
      </c>
      <c r="N9">
        <v>1011</v>
      </c>
      <c r="O9" t="s">
        <v>261</v>
      </c>
      <c r="P9" t="s">
        <v>261</v>
      </c>
      <c r="Q9">
        <v>1</v>
      </c>
      <c r="X9">
        <v>2.36</v>
      </c>
      <c r="Y9">
        <v>0</v>
      </c>
      <c r="Z9">
        <v>7.77</v>
      </c>
      <c r="AA9">
        <v>0</v>
      </c>
      <c r="AB9">
        <v>0</v>
      </c>
      <c r="AC9">
        <v>0</v>
      </c>
      <c r="AD9">
        <v>1</v>
      </c>
      <c r="AE9">
        <v>0</v>
      </c>
      <c r="AG9">
        <v>2.36</v>
      </c>
      <c r="AH9">
        <v>2</v>
      </c>
      <c r="AI9">
        <v>37316885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ROW(Source!A30)</f>
        <v>30</v>
      </c>
      <c r="B10">
        <v>37316887</v>
      </c>
      <c r="C10">
        <v>37316875</v>
      </c>
      <c r="D10">
        <v>26858857</v>
      </c>
      <c r="E10">
        <v>1</v>
      </c>
      <c r="F10">
        <v>1</v>
      </c>
      <c r="G10">
        <v>1</v>
      </c>
      <c r="H10">
        <v>3</v>
      </c>
      <c r="I10" t="s">
        <v>275</v>
      </c>
      <c r="J10" t="s">
        <v>276</v>
      </c>
      <c r="K10" t="s">
        <v>277</v>
      </c>
      <c r="L10">
        <v>1327</v>
      </c>
      <c r="N10">
        <v>1005</v>
      </c>
      <c r="O10" t="s">
        <v>278</v>
      </c>
      <c r="P10" t="s">
        <v>278</v>
      </c>
      <c r="Q10">
        <v>1</v>
      </c>
      <c r="X10">
        <v>4.4</v>
      </c>
      <c r="Y10">
        <v>6.2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4.4</v>
      </c>
      <c r="AH10">
        <v>2</v>
      </c>
      <c r="AI10">
        <v>37316887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ROW(Source!A30)</f>
        <v>30</v>
      </c>
      <c r="B11">
        <v>37316889</v>
      </c>
      <c r="C11">
        <v>37316875</v>
      </c>
      <c r="D11">
        <v>26839504</v>
      </c>
      <c r="E11">
        <v>1</v>
      </c>
      <c r="F11">
        <v>1</v>
      </c>
      <c r="G11">
        <v>1</v>
      </c>
      <c r="H11">
        <v>3</v>
      </c>
      <c r="I11" t="s">
        <v>279</v>
      </c>
      <c r="J11" t="s">
        <v>280</v>
      </c>
      <c r="K11" t="s">
        <v>281</v>
      </c>
      <c r="L11">
        <v>1339</v>
      </c>
      <c r="N11">
        <v>1007</v>
      </c>
      <c r="O11" t="s">
        <v>282</v>
      </c>
      <c r="P11" t="s">
        <v>282</v>
      </c>
      <c r="Q11">
        <v>1</v>
      </c>
      <c r="X11">
        <v>1.53</v>
      </c>
      <c r="Y11">
        <v>519.8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1.53</v>
      </c>
      <c r="AH11">
        <v>2</v>
      </c>
      <c r="AI11">
        <v>37316889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ROW(Source!A30)</f>
        <v>30</v>
      </c>
      <c r="B12">
        <v>37316891</v>
      </c>
      <c r="C12">
        <v>37316875</v>
      </c>
      <c r="D12">
        <v>26849228</v>
      </c>
      <c r="E12">
        <v>1</v>
      </c>
      <c r="F12">
        <v>1</v>
      </c>
      <c r="G12">
        <v>1</v>
      </c>
      <c r="H12">
        <v>3</v>
      </c>
      <c r="I12" t="s">
        <v>283</v>
      </c>
      <c r="J12" t="s">
        <v>284</v>
      </c>
      <c r="K12" t="s">
        <v>285</v>
      </c>
      <c r="L12">
        <v>1339</v>
      </c>
      <c r="N12">
        <v>1007</v>
      </c>
      <c r="O12" t="s">
        <v>282</v>
      </c>
      <c r="P12" t="s">
        <v>282</v>
      </c>
      <c r="Q12">
        <v>1</v>
      </c>
      <c r="X12">
        <v>3.85</v>
      </c>
      <c r="Y12">
        <v>2.44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3.85</v>
      </c>
      <c r="AH12">
        <v>2</v>
      </c>
      <c r="AI12">
        <v>37316891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ROW(Source!A31)</f>
        <v>31</v>
      </c>
      <c r="B13">
        <v>37316877</v>
      </c>
      <c r="C13">
        <v>37316875</v>
      </c>
      <c r="D13">
        <v>9415639</v>
      </c>
      <c r="E13">
        <v>1</v>
      </c>
      <c r="F13">
        <v>1</v>
      </c>
      <c r="G13">
        <v>1</v>
      </c>
      <c r="H13">
        <v>1</v>
      </c>
      <c r="I13" t="s">
        <v>262</v>
      </c>
      <c r="K13" t="s">
        <v>263</v>
      </c>
      <c r="L13">
        <v>1369</v>
      </c>
      <c r="N13">
        <v>1013</v>
      </c>
      <c r="O13" t="s">
        <v>257</v>
      </c>
      <c r="P13" t="s">
        <v>257</v>
      </c>
      <c r="Q13">
        <v>1</v>
      </c>
      <c r="X13">
        <v>27.22</v>
      </c>
      <c r="Y13">
        <v>0</v>
      </c>
      <c r="Z13">
        <v>0</v>
      </c>
      <c r="AA13">
        <v>0</v>
      </c>
      <c r="AB13">
        <v>8.64</v>
      </c>
      <c r="AC13">
        <v>0</v>
      </c>
      <c r="AD13">
        <v>1</v>
      </c>
      <c r="AE13">
        <v>1</v>
      </c>
      <c r="AG13">
        <v>27.22</v>
      </c>
      <c r="AH13">
        <v>2</v>
      </c>
      <c r="AI13">
        <v>37316877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ROW(Source!A31)</f>
        <v>31</v>
      </c>
      <c r="B14">
        <v>37316879</v>
      </c>
      <c r="C14">
        <v>37316875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35</v>
      </c>
      <c r="K14" t="s">
        <v>264</v>
      </c>
      <c r="L14">
        <v>608254</v>
      </c>
      <c r="N14">
        <v>1013</v>
      </c>
      <c r="O14" t="s">
        <v>265</v>
      </c>
      <c r="P14" t="s">
        <v>265</v>
      </c>
      <c r="Q14">
        <v>1</v>
      </c>
      <c r="X14">
        <v>1.94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G14">
        <v>1.94</v>
      </c>
      <c r="AH14">
        <v>2</v>
      </c>
      <c r="AI14">
        <v>37316879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ROW(Source!A31)</f>
        <v>31</v>
      </c>
      <c r="B15">
        <v>37316881</v>
      </c>
      <c r="C15">
        <v>37316875</v>
      </c>
      <c r="D15">
        <v>26836624</v>
      </c>
      <c r="E15">
        <v>1</v>
      </c>
      <c r="F15">
        <v>1</v>
      </c>
      <c r="G15">
        <v>1</v>
      </c>
      <c r="H15">
        <v>2</v>
      </c>
      <c r="I15" t="s">
        <v>266</v>
      </c>
      <c r="J15" t="s">
        <v>267</v>
      </c>
      <c r="K15" t="s">
        <v>268</v>
      </c>
      <c r="L15">
        <v>1368</v>
      </c>
      <c r="N15">
        <v>1011</v>
      </c>
      <c r="O15" t="s">
        <v>261</v>
      </c>
      <c r="P15" t="s">
        <v>261</v>
      </c>
      <c r="Q15">
        <v>1</v>
      </c>
      <c r="X15">
        <v>0.68</v>
      </c>
      <c r="Y15">
        <v>0</v>
      </c>
      <c r="Z15">
        <v>86.4</v>
      </c>
      <c r="AA15">
        <v>13.5</v>
      </c>
      <c r="AB15">
        <v>0</v>
      </c>
      <c r="AC15">
        <v>0</v>
      </c>
      <c r="AD15">
        <v>1</v>
      </c>
      <c r="AE15">
        <v>0</v>
      </c>
      <c r="AG15">
        <v>0.68</v>
      </c>
      <c r="AH15">
        <v>2</v>
      </c>
      <c r="AI15">
        <v>37316881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ROW(Source!A31)</f>
        <v>31</v>
      </c>
      <c r="B16">
        <v>37316883</v>
      </c>
      <c r="C16">
        <v>37316875</v>
      </c>
      <c r="D16">
        <v>26836780</v>
      </c>
      <c r="E16">
        <v>1</v>
      </c>
      <c r="F16">
        <v>1</v>
      </c>
      <c r="G16">
        <v>1</v>
      </c>
      <c r="H16">
        <v>2</v>
      </c>
      <c r="I16" t="s">
        <v>269</v>
      </c>
      <c r="J16" t="s">
        <v>270</v>
      </c>
      <c r="K16" t="s">
        <v>271</v>
      </c>
      <c r="L16">
        <v>1368</v>
      </c>
      <c r="N16">
        <v>1011</v>
      </c>
      <c r="O16" t="s">
        <v>261</v>
      </c>
      <c r="P16" t="s">
        <v>261</v>
      </c>
      <c r="Q16">
        <v>1</v>
      </c>
      <c r="X16">
        <v>1.26</v>
      </c>
      <c r="Y16">
        <v>0</v>
      </c>
      <c r="Z16">
        <v>89.99</v>
      </c>
      <c r="AA16">
        <v>10.06</v>
      </c>
      <c r="AB16">
        <v>0</v>
      </c>
      <c r="AC16">
        <v>0</v>
      </c>
      <c r="AD16">
        <v>1</v>
      </c>
      <c r="AE16">
        <v>0</v>
      </c>
      <c r="AG16">
        <v>1.26</v>
      </c>
      <c r="AH16">
        <v>2</v>
      </c>
      <c r="AI16">
        <v>37316883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ROW(Source!A31)</f>
        <v>31</v>
      </c>
      <c r="B17">
        <v>37316885</v>
      </c>
      <c r="C17">
        <v>37316875</v>
      </c>
      <c r="D17">
        <v>26837203</v>
      </c>
      <c r="E17">
        <v>1</v>
      </c>
      <c r="F17">
        <v>1</v>
      </c>
      <c r="G17">
        <v>1</v>
      </c>
      <c r="H17">
        <v>2</v>
      </c>
      <c r="I17" t="s">
        <v>272</v>
      </c>
      <c r="J17" t="s">
        <v>273</v>
      </c>
      <c r="K17" t="s">
        <v>274</v>
      </c>
      <c r="L17">
        <v>1368</v>
      </c>
      <c r="N17">
        <v>1011</v>
      </c>
      <c r="O17" t="s">
        <v>261</v>
      </c>
      <c r="P17" t="s">
        <v>261</v>
      </c>
      <c r="Q17">
        <v>1</v>
      </c>
      <c r="X17">
        <v>2.36</v>
      </c>
      <c r="Y17">
        <v>0</v>
      </c>
      <c r="Z17">
        <v>7.77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2.36</v>
      </c>
      <c r="AH17">
        <v>2</v>
      </c>
      <c r="AI17">
        <v>37316885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ROW(Source!A31)</f>
        <v>31</v>
      </c>
      <c r="B18">
        <v>37316887</v>
      </c>
      <c r="C18">
        <v>37316875</v>
      </c>
      <c r="D18">
        <v>26858857</v>
      </c>
      <c r="E18">
        <v>1</v>
      </c>
      <c r="F18">
        <v>1</v>
      </c>
      <c r="G18">
        <v>1</v>
      </c>
      <c r="H18">
        <v>3</v>
      </c>
      <c r="I18" t="s">
        <v>275</v>
      </c>
      <c r="J18" t="s">
        <v>276</v>
      </c>
      <c r="K18" t="s">
        <v>277</v>
      </c>
      <c r="L18">
        <v>1327</v>
      </c>
      <c r="N18">
        <v>1005</v>
      </c>
      <c r="O18" t="s">
        <v>278</v>
      </c>
      <c r="P18" t="s">
        <v>278</v>
      </c>
      <c r="Q18">
        <v>1</v>
      </c>
      <c r="X18">
        <v>4.4</v>
      </c>
      <c r="Y18">
        <v>6.2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4.4</v>
      </c>
      <c r="AH18">
        <v>2</v>
      </c>
      <c r="AI18">
        <v>37316887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ROW(Source!A31)</f>
        <v>31</v>
      </c>
      <c r="B19">
        <v>37316889</v>
      </c>
      <c r="C19">
        <v>37316875</v>
      </c>
      <c r="D19">
        <v>26839504</v>
      </c>
      <c r="E19">
        <v>1</v>
      </c>
      <c r="F19">
        <v>1</v>
      </c>
      <c r="G19">
        <v>1</v>
      </c>
      <c r="H19">
        <v>3</v>
      </c>
      <c r="I19" t="s">
        <v>279</v>
      </c>
      <c r="J19" t="s">
        <v>280</v>
      </c>
      <c r="K19" t="s">
        <v>281</v>
      </c>
      <c r="L19">
        <v>1339</v>
      </c>
      <c r="N19">
        <v>1007</v>
      </c>
      <c r="O19" t="s">
        <v>282</v>
      </c>
      <c r="P19" t="s">
        <v>282</v>
      </c>
      <c r="Q19">
        <v>1</v>
      </c>
      <c r="X19">
        <v>1.53</v>
      </c>
      <c r="Y19">
        <v>519.8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1.53</v>
      </c>
      <c r="AH19">
        <v>2</v>
      </c>
      <c r="AI19">
        <v>37316889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ROW(Source!A31)</f>
        <v>31</v>
      </c>
      <c r="B20">
        <v>37316891</v>
      </c>
      <c r="C20">
        <v>37316875</v>
      </c>
      <c r="D20">
        <v>26849228</v>
      </c>
      <c r="E20">
        <v>1</v>
      </c>
      <c r="F20">
        <v>1</v>
      </c>
      <c r="G20">
        <v>1</v>
      </c>
      <c r="H20">
        <v>3</v>
      </c>
      <c r="I20" t="s">
        <v>283</v>
      </c>
      <c r="J20" t="s">
        <v>284</v>
      </c>
      <c r="K20" t="s">
        <v>285</v>
      </c>
      <c r="L20">
        <v>1339</v>
      </c>
      <c r="N20">
        <v>1007</v>
      </c>
      <c r="O20" t="s">
        <v>282</v>
      </c>
      <c r="P20" t="s">
        <v>282</v>
      </c>
      <c r="Q20">
        <v>1</v>
      </c>
      <c r="X20">
        <v>3.85</v>
      </c>
      <c r="Y20">
        <v>2.44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3.85</v>
      </c>
      <c r="AH20">
        <v>2</v>
      </c>
      <c r="AI20">
        <v>37316891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ROW(Source!A32)</f>
        <v>32</v>
      </c>
      <c r="B21">
        <v>37316137</v>
      </c>
      <c r="C21">
        <v>37316133</v>
      </c>
      <c r="D21">
        <v>9415666</v>
      </c>
      <c r="E21">
        <v>1</v>
      </c>
      <c r="F21">
        <v>1</v>
      </c>
      <c r="G21">
        <v>1</v>
      </c>
      <c r="H21">
        <v>1</v>
      </c>
      <c r="I21" t="s">
        <v>286</v>
      </c>
      <c r="K21" t="s">
        <v>287</v>
      </c>
      <c r="L21">
        <v>1369</v>
      </c>
      <c r="N21">
        <v>1013</v>
      </c>
      <c r="O21" t="s">
        <v>257</v>
      </c>
      <c r="P21" t="s">
        <v>257</v>
      </c>
      <c r="Q21">
        <v>1</v>
      </c>
      <c r="X21">
        <v>2.8</v>
      </c>
      <c r="Y21">
        <v>0</v>
      </c>
      <c r="Z21">
        <v>0</v>
      </c>
      <c r="AA21">
        <v>0</v>
      </c>
      <c r="AB21">
        <v>8.74</v>
      </c>
      <c r="AC21">
        <v>0</v>
      </c>
      <c r="AD21">
        <v>1</v>
      </c>
      <c r="AE21">
        <v>1</v>
      </c>
      <c r="AG21">
        <v>2.8</v>
      </c>
      <c r="AH21">
        <v>2</v>
      </c>
      <c r="AI21">
        <v>37316134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ROW(Source!A32)</f>
        <v>32</v>
      </c>
      <c r="B22">
        <v>37316138</v>
      </c>
      <c r="C22">
        <v>37316133</v>
      </c>
      <c r="D22">
        <v>26838694</v>
      </c>
      <c r="E22">
        <v>1</v>
      </c>
      <c r="F22">
        <v>1</v>
      </c>
      <c r="G22">
        <v>1</v>
      </c>
      <c r="H22">
        <v>2</v>
      </c>
      <c r="I22" t="s">
        <v>288</v>
      </c>
      <c r="J22" t="s">
        <v>289</v>
      </c>
      <c r="K22" t="s">
        <v>290</v>
      </c>
      <c r="L22">
        <v>1368</v>
      </c>
      <c r="N22">
        <v>1011</v>
      </c>
      <c r="O22" t="s">
        <v>261</v>
      </c>
      <c r="P22" t="s">
        <v>261</v>
      </c>
      <c r="Q22">
        <v>1</v>
      </c>
      <c r="X22">
        <v>0.04</v>
      </c>
      <c r="Y22">
        <v>0</v>
      </c>
      <c r="Z22">
        <v>87.17</v>
      </c>
      <c r="AA22">
        <v>11.6</v>
      </c>
      <c r="AB22">
        <v>0</v>
      </c>
      <c r="AC22">
        <v>0</v>
      </c>
      <c r="AD22">
        <v>1</v>
      </c>
      <c r="AE22">
        <v>0</v>
      </c>
      <c r="AG22">
        <v>0.04</v>
      </c>
      <c r="AH22">
        <v>2</v>
      </c>
      <c r="AI22">
        <v>37316135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ROW(Source!A32)</f>
        <v>32</v>
      </c>
      <c r="B23">
        <v>37316139</v>
      </c>
      <c r="C23">
        <v>37316133</v>
      </c>
      <c r="D23">
        <v>26858024</v>
      </c>
      <c r="E23">
        <v>1</v>
      </c>
      <c r="F23">
        <v>1</v>
      </c>
      <c r="G23">
        <v>1</v>
      </c>
      <c r="H23">
        <v>3</v>
      </c>
      <c r="I23" t="s">
        <v>291</v>
      </c>
      <c r="J23" t="s">
        <v>292</v>
      </c>
      <c r="K23" t="s">
        <v>293</v>
      </c>
      <c r="L23">
        <v>1348</v>
      </c>
      <c r="N23">
        <v>1009</v>
      </c>
      <c r="O23" t="s">
        <v>67</v>
      </c>
      <c r="P23" t="s">
        <v>67</v>
      </c>
      <c r="Q23">
        <v>1000</v>
      </c>
      <c r="X23">
        <v>0.045</v>
      </c>
      <c r="Y23">
        <v>2000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0.045</v>
      </c>
      <c r="AH23">
        <v>2</v>
      </c>
      <c r="AI23">
        <v>37316136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ROW(Source!A33)</f>
        <v>33</v>
      </c>
      <c r="B24">
        <v>37316137</v>
      </c>
      <c r="C24">
        <v>37316133</v>
      </c>
      <c r="D24">
        <v>9415666</v>
      </c>
      <c r="E24">
        <v>1</v>
      </c>
      <c r="F24">
        <v>1</v>
      </c>
      <c r="G24">
        <v>1</v>
      </c>
      <c r="H24">
        <v>1</v>
      </c>
      <c r="I24" t="s">
        <v>286</v>
      </c>
      <c r="K24" t="s">
        <v>287</v>
      </c>
      <c r="L24">
        <v>1369</v>
      </c>
      <c r="N24">
        <v>1013</v>
      </c>
      <c r="O24" t="s">
        <v>257</v>
      </c>
      <c r="P24" t="s">
        <v>257</v>
      </c>
      <c r="Q24">
        <v>1</v>
      </c>
      <c r="X24">
        <v>2.8</v>
      </c>
      <c r="Y24">
        <v>0</v>
      </c>
      <c r="Z24">
        <v>0</v>
      </c>
      <c r="AA24">
        <v>0</v>
      </c>
      <c r="AB24">
        <v>8.74</v>
      </c>
      <c r="AC24">
        <v>0</v>
      </c>
      <c r="AD24">
        <v>1</v>
      </c>
      <c r="AE24">
        <v>1</v>
      </c>
      <c r="AG24">
        <v>2.8</v>
      </c>
      <c r="AH24">
        <v>2</v>
      </c>
      <c r="AI24">
        <v>37316134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ROW(Source!A33)</f>
        <v>33</v>
      </c>
      <c r="B25">
        <v>37316138</v>
      </c>
      <c r="C25">
        <v>37316133</v>
      </c>
      <c r="D25">
        <v>26838694</v>
      </c>
      <c r="E25">
        <v>1</v>
      </c>
      <c r="F25">
        <v>1</v>
      </c>
      <c r="G25">
        <v>1</v>
      </c>
      <c r="H25">
        <v>2</v>
      </c>
      <c r="I25" t="s">
        <v>288</v>
      </c>
      <c r="J25" t="s">
        <v>289</v>
      </c>
      <c r="K25" t="s">
        <v>290</v>
      </c>
      <c r="L25">
        <v>1368</v>
      </c>
      <c r="N25">
        <v>1011</v>
      </c>
      <c r="O25" t="s">
        <v>261</v>
      </c>
      <c r="P25" t="s">
        <v>261</v>
      </c>
      <c r="Q25">
        <v>1</v>
      </c>
      <c r="X25">
        <v>0.04</v>
      </c>
      <c r="Y25">
        <v>0</v>
      </c>
      <c r="Z25">
        <v>87.17</v>
      </c>
      <c r="AA25">
        <v>11.6</v>
      </c>
      <c r="AB25">
        <v>0</v>
      </c>
      <c r="AC25">
        <v>0</v>
      </c>
      <c r="AD25">
        <v>1</v>
      </c>
      <c r="AE25">
        <v>0</v>
      </c>
      <c r="AG25">
        <v>0.04</v>
      </c>
      <c r="AH25">
        <v>2</v>
      </c>
      <c r="AI25">
        <v>37316135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ROW(Source!A33)</f>
        <v>33</v>
      </c>
      <c r="B26">
        <v>37316139</v>
      </c>
      <c r="C26">
        <v>37316133</v>
      </c>
      <c r="D26">
        <v>26858024</v>
      </c>
      <c r="E26">
        <v>1</v>
      </c>
      <c r="F26">
        <v>1</v>
      </c>
      <c r="G26">
        <v>1</v>
      </c>
      <c r="H26">
        <v>3</v>
      </c>
      <c r="I26" t="s">
        <v>291</v>
      </c>
      <c r="J26" t="s">
        <v>292</v>
      </c>
      <c r="K26" t="s">
        <v>293</v>
      </c>
      <c r="L26">
        <v>1348</v>
      </c>
      <c r="N26">
        <v>1009</v>
      </c>
      <c r="O26" t="s">
        <v>67</v>
      </c>
      <c r="P26" t="s">
        <v>67</v>
      </c>
      <c r="Q26">
        <v>1000</v>
      </c>
      <c r="X26">
        <v>0.045</v>
      </c>
      <c r="Y26">
        <v>2000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0.045</v>
      </c>
      <c r="AH26">
        <v>2</v>
      </c>
      <c r="AI26">
        <v>37316136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ROW(Source!A34)</f>
        <v>34</v>
      </c>
      <c r="B27">
        <v>37316168</v>
      </c>
      <c r="C27">
        <v>37316157</v>
      </c>
      <c r="D27">
        <v>9415385</v>
      </c>
      <c r="E27">
        <v>1</v>
      </c>
      <c r="F27">
        <v>1</v>
      </c>
      <c r="G27">
        <v>1</v>
      </c>
      <c r="H27">
        <v>1</v>
      </c>
      <c r="I27" t="s">
        <v>294</v>
      </c>
      <c r="K27" t="s">
        <v>295</v>
      </c>
      <c r="L27">
        <v>1369</v>
      </c>
      <c r="N27">
        <v>1013</v>
      </c>
      <c r="O27" t="s">
        <v>257</v>
      </c>
      <c r="P27" t="s">
        <v>257</v>
      </c>
      <c r="Q27">
        <v>1</v>
      </c>
      <c r="X27">
        <v>17.51</v>
      </c>
      <c r="Y27">
        <v>0</v>
      </c>
      <c r="Z27">
        <v>0</v>
      </c>
      <c r="AA27">
        <v>0</v>
      </c>
      <c r="AB27">
        <v>9.4</v>
      </c>
      <c r="AC27">
        <v>0</v>
      </c>
      <c r="AD27">
        <v>1</v>
      </c>
      <c r="AE27">
        <v>1</v>
      </c>
      <c r="AG27">
        <v>17.51</v>
      </c>
      <c r="AH27">
        <v>2</v>
      </c>
      <c r="AI27">
        <v>37316158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ROW(Source!A34)</f>
        <v>34</v>
      </c>
      <c r="B28">
        <v>37316169</v>
      </c>
      <c r="C28">
        <v>37316157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35</v>
      </c>
      <c r="K28" t="s">
        <v>264</v>
      </c>
      <c r="L28">
        <v>608254</v>
      </c>
      <c r="N28">
        <v>1013</v>
      </c>
      <c r="O28" t="s">
        <v>265</v>
      </c>
      <c r="P28" t="s">
        <v>265</v>
      </c>
      <c r="Q28">
        <v>1</v>
      </c>
      <c r="X28">
        <v>0.18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G28">
        <v>0.18</v>
      </c>
      <c r="AH28">
        <v>2</v>
      </c>
      <c r="AI28">
        <v>37316159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ROW(Source!A34)</f>
        <v>34</v>
      </c>
      <c r="B29">
        <v>37316170</v>
      </c>
      <c r="C29">
        <v>37316157</v>
      </c>
      <c r="D29">
        <v>26836624</v>
      </c>
      <c r="E29">
        <v>1</v>
      </c>
      <c r="F29">
        <v>1</v>
      </c>
      <c r="G29">
        <v>1</v>
      </c>
      <c r="H29">
        <v>2</v>
      </c>
      <c r="I29" t="s">
        <v>266</v>
      </c>
      <c r="J29" t="s">
        <v>267</v>
      </c>
      <c r="K29" t="s">
        <v>268</v>
      </c>
      <c r="L29">
        <v>1368</v>
      </c>
      <c r="N29">
        <v>1011</v>
      </c>
      <c r="O29" t="s">
        <v>261</v>
      </c>
      <c r="P29" t="s">
        <v>261</v>
      </c>
      <c r="Q29">
        <v>1</v>
      </c>
      <c r="X29">
        <v>0.11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G29">
        <v>0.11</v>
      </c>
      <c r="AH29">
        <v>2</v>
      </c>
      <c r="AI29">
        <v>37316160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ROW(Source!A34)</f>
        <v>34</v>
      </c>
      <c r="B30">
        <v>37316171</v>
      </c>
      <c r="C30">
        <v>37316157</v>
      </c>
      <c r="D30">
        <v>26836708</v>
      </c>
      <c r="E30">
        <v>1</v>
      </c>
      <c r="F30">
        <v>1</v>
      </c>
      <c r="G30">
        <v>1</v>
      </c>
      <c r="H30">
        <v>2</v>
      </c>
      <c r="I30" t="s">
        <v>296</v>
      </c>
      <c r="J30" t="s">
        <v>297</v>
      </c>
      <c r="K30" t="s">
        <v>298</v>
      </c>
      <c r="L30">
        <v>1368</v>
      </c>
      <c r="N30">
        <v>1011</v>
      </c>
      <c r="O30" t="s">
        <v>261</v>
      </c>
      <c r="P30" t="s">
        <v>261</v>
      </c>
      <c r="Q30">
        <v>1</v>
      </c>
      <c r="X30">
        <v>0.07</v>
      </c>
      <c r="Y30">
        <v>0</v>
      </c>
      <c r="Z30">
        <v>111.99</v>
      </c>
      <c r="AA30">
        <v>13.5</v>
      </c>
      <c r="AB30">
        <v>0</v>
      </c>
      <c r="AC30">
        <v>0</v>
      </c>
      <c r="AD30">
        <v>1</v>
      </c>
      <c r="AE30">
        <v>0</v>
      </c>
      <c r="AG30">
        <v>0.07</v>
      </c>
      <c r="AH30">
        <v>2</v>
      </c>
      <c r="AI30">
        <v>37316161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ROW(Source!A34)</f>
        <v>34</v>
      </c>
      <c r="B31">
        <v>37316172</v>
      </c>
      <c r="C31">
        <v>37316157</v>
      </c>
      <c r="D31">
        <v>26837338</v>
      </c>
      <c r="E31">
        <v>1</v>
      </c>
      <c r="F31">
        <v>1</v>
      </c>
      <c r="G31">
        <v>1</v>
      </c>
      <c r="H31">
        <v>2</v>
      </c>
      <c r="I31" t="s">
        <v>299</v>
      </c>
      <c r="J31" t="s">
        <v>300</v>
      </c>
      <c r="K31" t="s">
        <v>301</v>
      </c>
      <c r="L31">
        <v>1368</v>
      </c>
      <c r="N31">
        <v>1011</v>
      </c>
      <c r="O31" t="s">
        <v>261</v>
      </c>
      <c r="P31" t="s">
        <v>261</v>
      </c>
      <c r="Q31">
        <v>1</v>
      </c>
      <c r="X31">
        <v>1.81</v>
      </c>
      <c r="Y31">
        <v>0</v>
      </c>
      <c r="Z31">
        <v>30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1.81</v>
      </c>
      <c r="AH31">
        <v>2</v>
      </c>
      <c r="AI31">
        <v>37316162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ROW(Source!A34)</f>
        <v>34</v>
      </c>
      <c r="B32">
        <v>37316173</v>
      </c>
      <c r="C32">
        <v>37316157</v>
      </c>
      <c r="D32">
        <v>26838694</v>
      </c>
      <c r="E32">
        <v>1</v>
      </c>
      <c r="F32">
        <v>1</v>
      </c>
      <c r="G32">
        <v>1</v>
      </c>
      <c r="H32">
        <v>2</v>
      </c>
      <c r="I32" t="s">
        <v>288</v>
      </c>
      <c r="J32" t="s">
        <v>289</v>
      </c>
      <c r="K32" t="s">
        <v>290</v>
      </c>
      <c r="L32">
        <v>1368</v>
      </c>
      <c r="N32">
        <v>1011</v>
      </c>
      <c r="O32" t="s">
        <v>261</v>
      </c>
      <c r="P32" t="s">
        <v>261</v>
      </c>
      <c r="Q32">
        <v>1</v>
      </c>
      <c r="X32">
        <v>0.1</v>
      </c>
      <c r="Y32">
        <v>0</v>
      </c>
      <c r="Z32">
        <v>87.17</v>
      </c>
      <c r="AA32">
        <v>11.6</v>
      </c>
      <c r="AB32">
        <v>0</v>
      </c>
      <c r="AC32">
        <v>0</v>
      </c>
      <c r="AD32">
        <v>1</v>
      </c>
      <c r="AE32">
        <v>0</v>
      </c>
      <c r="AG32">
        <v>0.1</v>
      </c>
      <c r="AH32">
        <v>2</v>
      </c>
      <c r="AI32">
        <v>37316163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ROW(Source!A34)</f>
        <v>34</v>
      </c>
      <c r="B33">
        <v>37316174</v>
      </c>
      <c r="C33">
        <v>37316157</v>
      </c>
      <c r="D33">
        <v>26857956</v>
      </c>
      <c r="E33">
        <v>1</v>
      </c>
      <c r="F33">
        <v>1</v>
      </c>
      <c r="G33">
        <v>1</v>
      </c>
      <c r="H33">
        <v>3</v>
      </c>
      <c r="I33" t="s">
        <v>302</v>
      </c>
      <c r="J33" t="s">
        <v>303</v>
      </c>
      <c r="K33" t="s">
        <v>304</v>
      </c>
      <c r="L33">
        <v>1348</v>
      </c>
      <c r="N33">
        <v>1009</v>
      </c>
      <c r="O33" t="s">
        <v>67</v>
      </c>
      <c r="P33" t="s">
        <v>67</v>
      </c>
      <c r="Q33">
        <v>1000</v>
      </c>
      <c r="X33">
        <v>0.025</v>
      </c>
      <c r="Y33">
        <v>1530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0.025</v>
      </c>
      <c r="AH33">
        <v>2</v>
      </c>
      <c r="AI33">
        <v>37316164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ROW(Source!A34)</f>
        <v>34</v>
      </c>
      <c r="B34">
        <v>37316175</v>
      </c>
      <c r="C34">
        <v>37316157</v>
      </c>
      <c r="D34">
        <v>26857168</v>
      </c>
      <c r="E34">
        <v>1</v>
      </c>
      <c r="F34">
        <v>1</v>
      </c>
      <c r="G34">
        <v>1</v>
      </c>
      <c r="H34">
        <v>3</v>
      </c>
      <c r="I34" t="s">
        <v>305</v>
      </c>
      <c r="J34" t="s">
        <v>306</v>
      </c>
      <c r="K34" t="s">
        <v>307</v>
      </c>
      <c r="L34">
        <v>1348</v>
      </c>
      <c r="N34">
        <v>1009</v>
      </c>
      <c r="O34" t="s">
        <v>67</v>
      </c>
      <c r="P34" t="s">
        <v>67</v>
      </c>
      <c r="Q34">
        <v>1000</v>
      </c>
      <c r="X34">
        <v>0.06</v>
      </c>
      <c r="Y34">
        <v>2606.9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0.06</v>
      </c>
      <c r="AH34">
        <v>2</v>
      </c>
      <c r="AI34">
        <v>37316165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ROW(Source!A34)</f>
        <v>34</v>
      </c>
      <c r="B35">
        <v>37316176</v>
      </c>
      <c r="C35">
        <v>37316157</v>
      </c>
      <c r="D35">
        <v>26857969</v>
      </c>
      <c r="E35">
        <v>1</v>
      </c>
      <c r="F35">
        <v>1</v>
      </c>
      <c r="G35">
        <v>1</v>
      </c>
      <c r="H35">
        <v>3</v>
      </c>
      <c r="I35" t="s">
        <v>308</v>
      </c>
      <c r="J35" t="s">
        <v>309</v>
      </c>
      <c r="K35" t="s">
        <v>310</v>
      </c>
      <c r="L35">
        <v>1348</v>
      </c>
      <c r="N35">
        <v>1009</v>
      </c>
      <c r="O35" t="s">
        <v>67</v>
      </c>
      <c r="P35" t="s">
        <v>67</v>
      </c>
      <c r="Q35">
        <v>1000</v>
      </c>
      <c r="X35">
        <v>0.196</v>
      </c>
      <c r="Y35">
        <v>3390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0.196</v>
      </c>
      <c r="AH35">
        <v>2</v>
      </c>
      <c r="AI35">
        <v>37316166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ROW(Source!A34)</f>
        <v>34</v>
      </c>
      <c r="B36">
        <v>37316177</v>
      </c>
      <c r="C36">
        <v>37316157</v>
      </c>
      <c r="D36">
        <v>26858857</v>
      </c>
      <c r="E36">
        <v>1</v>
      </c>
      <c r="F36">
        <v>1</v>
      </c>
      <c r="G36">
        <v>1</v>
      </c>
      <c r="H36">
        <v>3</v>
      </c>
      <c r="I36" t="s">
        <v>275</v>
      </c>
      <c r="J36" t="s">
        <v>276</v>
      </c>
      <c r="K36" t="s">
        <v>277</v>
      </c>
      <c r="L36">
        <v>1327</v>
      </c>
      <c r="N36">
        <v>1005</v>
      </c>
      <c r="O36" t="s">
        <v>278</v>
      </c>
      <c r="P36" t="s">
        <v>278</v>
      </c>
      <c r="Q36">
        <v>1</v>
      </c>
      <c r="X36">
        <v>110</v>
      </c>
      <c r="Y36">
        <v>6.2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110</v>
      </c>
      <c r="AH36">
        <v>2</v>
      </c>
      <c r="AI36">
        <v>37316167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ROW(Source!A35)</f>
        <v>35</v>
      </c>
      <c r="B37">
        <v>37316168</v>
      </c>
      <c r="C37">
        <v>37316157</v>
      </c>
      <c r="D37">
        <v>9415385</v>
      </c>
      <c r="E37">
        <v>1</v>
      </c>
      <c r="F37">
        <v>1</v>
      </c>
      <c r="G37">
        <v>1</v>
      </c>
      <c r="H37">
        <v>1</v>
      </c>
      <c r="I37" t="s">
        <v>294</v>
      </c>
      <c r="K37" t="s">
        <v>295</v>
      </c>
      <c r="L37">
        <v>1369</v>
      </c>
      <c r="N37">
        <v>1013</v>
      </c>
      <c r="O37" t="s">
        <v>257</v>
      </c>
      <c r="P37" t="s">
        <v>257</v>
      </c>
      <c r="Q37">
        <v>1</v>
      </c>
      <c r="X37">
        <v>17.51</v>
      </c>
      <c r="Y37">
        <v>0</v>
      </c>
      <c r="Z37">
        <v>0</v>
      </c>
      <c r="AA37">
        <v>0</v>
      </c>
      <c r="AB37">
        <v>9.4</v>
      </c>
      <c r="AC37">
        <v>0</v>
      </c>
      <c r="AD37">
        <v>1</v>
      </c>
      <c r="AE37">
        <v>1</v>
      </c>
      <c r="AG37">
        <v>17.51</v>
      </c>
      <c r="AH37">
        <v>2</v>
      </c>
      <c r="AI37">
        <v>37316158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ROW(Source!A35)</f>
        <v>35</v>
      </c>
      <c r="B38">
        <v>37316169</v>
      </c>
      <c r="C38">
        <v>37316157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35</v>
      </c>
      <c r="K38" t="s">
        <v>264</v>
      </c>
      <c r="L38">
        <v>608254</v>
      </c>
      <c r="N38">
        <v>1013</v>
      </c>
      <c r="O38" t="s">
        <v>265</v>
      </c>
      <c r="P38" t="s">
        <v>265</v>
      </c>
      <c r="Q38">
        <v>1</v>
      </c>
      <c r="X38">
        <v>0.18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G38">
        <v>0.18</v>
      </c>
      <c r="AH38">
        <v>2</v>
      </c>
      <c r="AI38">
        <v>37316159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ROW(Source!A35)</f>
        <v>35</v>
      </c>
      <c r="B39">
        <v>37316170</v>
      </c>
      <c r="C39">
        <v>37316157</v>
      </c>
      <c r="D39">
        <v>26836624</v>
      </c>
      <c r="E39">
        <v>1</v>
      </c>
      <c r="F39">
        <v>1</v>
      </c>
      <c r="G39">
        <v>1</v>
      </c>
      <c r="H39">
        <v>2</v>
      </c>
      <c r="I39" t="s">
        <v>266</v>
      </c>
      <c r="J39" t="s">
        <v>267</v>
      </c>
      <c r="K39" t="s">
        <v>268</v>
      </c>
      <c r="L39">
        <v>1368</v>
      </c>
      <c r="N39">
        <v>1011</v>
      </c>
      <c r="O39" t="s">
        <v>261</v>
      </c>
      <c r="P39" t="s">
        <v>261</v>
      </c>
      <c r="Q39">
        <v>1</v>
      </c>
      <c r="X39">
        <v>0.11</v>
      </c>
      <c r="Y39">
        <v>0</v>
      </c>
      <c r="Z39">
        <v>86.4</v>
      </c>
      <c r="AA39">
        <v>13.5</v>
      </c>
      <c r="AB39">
        <v>0</v>
      </c>
      <c r="AC39">
        <v>0</v>
      </c>
      <c r="AD39">
        <v>1</v>
      </c>
      <c r="AE39">
        <v>0</v>
      </c>
      <c r="AG39">
        <v>0.11</v>
      </c>
      <c r="AH39">
        <v>2</v>
      </c>
      <c r="AI39">
        <v>37316160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ROW(Source!A35)</f>
        <v>35</v>
      </c>
      <c r="B40">
        <v>37316171</v>
      </c>
      <c r="C40">
        <v>37316157</v>
      </c>
      <c r="D40">
        <v>26836708</v>
      </c>
      <c r="E40">
        <v>1</v>
      </c>
      <c r="F40">
        <v>1</v>
      </c>
      <c r="G40">
        <v>1</v>
      </c>
      <c r="H40">
        <v>2</v>
      </c>
      <c r="I40" t="s">
        <v>296</v>
      </c>
      <c r="J40" t="s">
        <v>297</v>
      </c>
      <c r="K40" t="s">
        <v>298</v>
      </c>
      <c r="L40">
        <v>1368</v>
      </c>
      <c r="N40">
        <v>1011</v>
      </c>
      <c r="O40" t="s">
        <v>261</v>
      </c>
      <c r="P40" t="s">
        <v>261</v>
      </c>
      <c r="Q40">
        <v>1</v>
      </c>
      <c r="X40">
        <v>0.07</v>
      </c>
      <c r="Y40">
        <v>0</v>
      </c>
      <c r="Z40">
        <v>111.99</v>
      </c>
      <c r="AA40">
        <v>13.5</v>
      </c>
      <c r="AB40">
        <v>0</v>
      </c>
      <c r="AC40">
        <v>0</v>
      </c>
      <c r="AD40">
        <v>1</v>
      </c>
      <c r="AE40">
        <v>0</v>
      </c>
      <c r="AG40">
        <v>0.07</v>
      </c>
      <c r="AH40">
        <v>2</v>
      </c>
      <c r="AI40">
        <v>37316161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ROW(Source!A35)</f>
        <v>35</v>
      </c>
      <c r="B41">
        <v>37316172</v>
      </c>
      <c r="C41">
        <v>37316157</v>
      </c>
      <c r="D41">
        <v>26837338</v>
      </c>
      <c r="E41">
        <v>1</v>
      </c>
      <c r="F41">
        <v>1</v>
      </c>
      <c r="G41">
        <v>1</v>
      </c>
      <c r="H41">
        <v>2</v>
      </c>
      <c r="I41" t="s">
        <v>299</v>
      </c>
      <c r="J41" t="s">
        <v>300</v>
      </c>
      <c r="K41" t="s">
        <v>301</v>
      </c>
      <c r="L41">
        <v>1368</v>
      </c>
      <c r="N41">
        <v>1011</v>
      </c>
      <c r="O41" t="s">
        <v>261</v>
      </c>
      <c r="P41" t="s">
        <v>261</v>
      </c>
      <c r="Q41">
        <v>1</v>
      </c>
      <c r="X41">
        <v>1.81</v>
      </c>
      <c r="Y41">
        <v>0</v>
      </c>
      <c r="Z41">
        <v>30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1.81</v>
      </c>
      <c r="AH41">
        <v>2</v>
      </c>
      <c r="AI41">
        <v>37316162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ROW(Source!A35)</f>
        <v>35</v>
      </c>
      <c r="B42">
        <v>37316173</v>
      </c>
      <c r="C42">
        <v>37316157</v>
      </c>
      <c r="D42">
        <v>26838694</v>
      </c>
      <c r="E42">
        <v>1</v>
      </c>
      <c r="F42">
        <v>1</v>
      </c>
      <c r="G42">
        <v>1</v>
      </c>
      <c r="H42">
        <v>2</v>
      </c>
      <c r="I42" t="s">
        <v>288</v>
      </c>
      <c r="J42" t="s">
        <v>289</v>
      </c>
      <c r="K42" t="s">
        <v>290</v>
      </c>
      <c r="L42">
        <v>1368</v>
      </c>
      <c r="N42">
        <v>1011</v>
      </c>
      <c r="O42" t="s">
        <v>261</v>
      </c>
      <c r="P42" t="s">
        <v>261</v>
      </c>
      <c r="Q42">
        <v>1</v>
      </c>
      <c r="X42">
        <v>0.1</v>
      </c>
      <c r="Y42">
        <v>0</v>
      </c>
      <c r="Z42">
        <v>87.17</v>
      </c>
      <c r="AA42">
        <v>11.6</v>
      </c>
      <c r="AB42">
        <v>0</v>
      </c>
      <c r="AC42">
        <v>0</v>
      </c>
      <c r="AD42">
        <v>1</v>
      </c>
      <c r="AE42">
        <v>0</v>
      </c>
      <c r="AG42">
        <v>0.1</v>
      </c>
      <c r="AH42">
        <v>2</v>
      </c>
      <c r="AI42">
        <v>37316163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ROW(Source!A35)</f>
        <v>35</v>
      </c>
      <c r="B43">
        <v>37316174</v>
      </c>
      <c r="C43">
        <v>37316157</v>
      </c>
      <c r="D43">
        <v>26857956</v>
      </c>
      <c r="E43">
        <v>1</v>
      </c>
      <c r="F43">
        <v>1</v>
      </c>
      <c r="G43">
        <v>1</v>
      </c>
      <c r="H43">
        <v>3</v>
      </c>
      <c r="I43" t="s">
        <v>302</v>
      </c>
      <c r="J43" t="s">
        <v>303</v>
      </c>
      <c r="K43" t="s">
        <v>304</v>
      </c>
      <c r="L43">
        <v>1348</v>
      </c>
      <c r="N43">
        <v>1009</v>
      </c>
      <c r="O43" t="s">
        <v>67</v>
      </c>
      <c r="P43" t="s">
        <v>67</v>
      </c>
      <c r="Q43">
        <v>1000</v>
      </c>
      <c r="X43">
        <v>0.025</v>
      </c>
      <c r="Y43">
        <v>1530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0.025</v>
      </c>
      <c r="AH43">
        <v>2</v>
      </c>
      <c r="AI43">
        <v>37316164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ROW(Source!A35)</f>
        <v>35</v>
      </c>
      <c r="B44">
        <v>37316175</v>
      </c>
      <c r="C44">
        <v>37316157</v>
      </c>
      <c r="D44">
        <v>26857168</v>
      </c>
      <c r="E44">
        <v>1</v>
      </c>
      <c r="F44">
        <v>1</v>
      </c>
      <c r="G44">
        <v>1</v>
      </c>
      <c r="H44">
        <v>3</v>
      </c>
      <c r="I44" t="s">
        <v>305</v>
      </c>
      <c r="J44" t="s">
        <v>306</v>
      </c>
      <c r="K44" t="s">
        <v>307</v>
      </c>
      <c r="L44">
        <v>1348</v>
      </c>
      <c r="N44">
        <v>1009</v>
      </c>
      <c r="O44" t="s">
        <v>67</v>
      </c>
      <c r="P44" t="s">
        <v>67</v>
      </c>
      <c r="Q44">
        <v>1000</v>
      </c>
      <c r="X44">
        <v>0.06</v>
      </c>
      <c r="Y44">
        <v>2606.9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0.06</v>
      </c>
      <c r="AH44">
        <v>2</v>
      </c>
      <c r="AI44">
        <v>37316165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ROW(Source!A35)</f>
        <v>35</v>
      </c>
      <c r="B45">
        <v>37316176</v>
      </c>
      <c r="C45">
        <v>37316157</v>
      </c>
      <c r="D45">
        <v>26857969</v>
      </c>
      <c r="E45">
        <v>1</v>
      </c>
      <c r="F45">
        <v>1</v>
      </c>
      <c r="G45">
        <v>1</v>
      </c>
      <c r="H45">
        <v>3</v>
      </c>
      <c r="I45" t="s">
        <v>308</v>
      </c>
      <c r="J45" t="s">
        <v>309</v>
      </c>
      <c r="K45" t="s">
        <v>310</v>
      </c>
      <c r="L45">
        <v>1348</v>
      </c>
      <c r="N45">
        <v>1009</v>
      </c>
      <c r="O45" t="s">
        <v>67</v>
      </c>
      <c r="P45" t="s">
        <v>67</v>
      </c>
      <c r="Q45">
        <v>1000</v>
      </c>
      <c r="X45">
        <v>0.196</v>
      </c>
      <c r="Y45">
        <v>3390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0.196</v>
      </c>
      <c r="AH45">
        <v>2</v>
      </c>
      <c r="AI45">
        <v>37316166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ROW(Source!A35)</f>
        <v>35</v>
      </c>
      <c r="B46">
        <v>37316177</v>
      </c>
      <c r="C46">
        <v>37316157</v>
      </c>
      <c r="D46">
        <v>26858857</v>
      </c>
      <c r="E46">
        <v>1</v>
      </c>
      <c r="F46">
        <v>1</v>
      </c>
      <c r="G46">
        <v>1</v>
      </c>
      <c r="H46">
        <v>3</v>
      </c>
      <c r="I46" t="s">
        <v>275</v>
      </c>
      <c r="J46" t="s">
        <v>276</v>
      </c>
      <c r="K46" t="s">
        <v>277</v>
      </c>
      <c r="L46">
        <v>1327</v>
      </c>
      <c r="N46">
        <v>1005</v>
      </c>
      <c r="O46" t="s">
        <v>278</v>
      </c>
      <c r="P46" t="s">
        <v>278</v>
      </c>
      <c r="Q46">
        <v>1</v>
      </c>
      <c r="X46">
        <v>110</v>
      </c>
      <c r="Y46">
        <v>6.2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110</v>
      </c>
      <c r="AH46">
        <v>2</v>
      </c>
      <c r="AI46">
        <v>37316167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ROW(Source!A36)</f>
        <v>36</v>
      </c>
      <c r="B47">
        <v>37316895</v>
      </c>
      <c r="C47">
        <v>37316893</v>
      </c>
      <c r="D47">
        <v>9416287</v>
      </c>
      <c r="E47">
        <v>1</v>
      </c>
      <c r="F47">
        <v>1</v>
      </c>
      <c r="G47">
        <v>1</v>
      </c>
      <c r="H47">
        <v>1</v>
      </c>
      <c r="I47" t="s">
        <v>311</v>
      </c>
      <c r="K47" t="s">
        <v>312</v>
      </c>
      <c r="L47">
        <v>1369</v>
      </c>
      <c r="N47">
        <v>1013</v>
      </c>
      <c r="O47" t="s">
        <v>257</v>
      </c>
      <c r="P47" t="s">
        <v>257</v>
      </c>
      <c r="Q47">
        <v>1</v>
      </c>
      <c r="X47">
        <v>45.54</v>
      </c>
      <c r="Y47">
        <v>0</v>
      </c>
      <c r="Z47">
        <v>0</v>
      </c>
      <c r="AA47">
        <v>0</v>
      </c>
      <c r="AB47">
        <v>9.51</v>
      </c>
      <c r="AC47">
        <v>0</v>
      </c>
      <c r="AD47">
        <v>1</v>
      </c>
      <c r="AE47">
        <v>1</v>
      </c>
      <c r="AG47">
        <v>45.54</v>
      </c>
      <c r="AH47">
        <v>2</v>
      </c>
      <c r="AI47">
        <v>37316895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ROW(Source!A36)</f>
        <v>36</v>
      </c>
      <c r="B48">
        <v>37316897</v>
      </c>
      <c r="C48">
        <v>37316893</v>
      </c>
      <c r="D48">
        <v>121548</v>
      </c>
      <c r="E48">
        <v>1</v>
      </c>
      <c r="F48">
        <v>1</v>
      </c>
      <c r="G48">
        <v>1</v>
      </c>
      <c r="H48">
        <v>1</v>
      </c>
      <c r="I48" t="s">
        <v>35</v>
      </c>
      <c r="K48" t="s">
        <v>264</v>
      </c>
      <c r="L48">
        <v>608254</v>
      </c>
      <c r="N48">
        <v>1013</v>
      </c>
      <c r="O48" t="s">
        <v>265</v>
      </c>
      <c r="P48" t="s">
        <v>265</v>
      </c>
      <c r="Q48">
        <v>1</v>
      </c>
      <c r="X48">
        <v>0.55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G48">
        <v>0.55</v>
      </c>
      <c r="AH48">
        <v>2</v>
      </c>
      <c r="AI48">
        <v>37316897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ROW(Source!A36)</f>
        <v>36</v>
      </c>
      <c r="B49">
        <v>37316899</v>
      </c>
      <c r="C49">
        <v>37316893</v>
      </c>
      <c r="D49">
        <v>26836624</v>
      </c>
      <c r="E49">
        <v>1</v>
      </c>
      <c r="F49">
        <v>1</v>
      </c>
      <c r="G49">
        <v>1</v>
      </c>
      <c r="H49">
        <v>2</v>
      </c>
      <c r="I49" t="s">
        <v>266</v>
      </c>
      <c r="J49" t="s">
        <v>267</v>
      </c>
      <c r="K49" t="s">
        <v>268</v>
      </c>
      <c r="L49">
        <v>1368</v>
      </c>
      <c r="N49">
        <v>1011</v>
      </c>
      <c r="O49" t="s">
        <v>261</v>
      </c>
      <c r="P49" t="s">
        <v>261</v>
      </c>
      <c r="Q49">
        <v>1</v>
      </c>
      <c r="X49">
        <v>0.35</v>
      </c>
      <c r="Y49">
        <v>0</v>
      </c>
      <c r="Z49">
        <v>86.4</v>
      </c>
      <c r="AA49">
        <v>13.5</v>
      </c>
      <c r="AB49">
        <v>0</v>
      </c>
      <c r="AC49">
        <v>0</v>
      </c>
      <c r="AD49">
        <v>1</v>
      </c>
      <c r="AE49">
        <v>0</v>
      </c>
      <c r="AG49">
        <v>0.35</v>
      </c>
      <c r="AH49">
        <v>2</v>
      </c>
      <c r="AI49">
        <v>37316899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ROW(Source!A36)</f>
        <v>36</v>
      </c>
      <c r="B50">
        <v>37316901</v>
      </c>
      <c r="C50">
        <v>37316893</v>
      </c>
      <c r="D50">
        <v>26836708</v>
      </c>
      <c r="E50">
        <v>1</v>
      </c>
      <c r="F50">
        <v>1</v>
      </c>
      <c r="G50">
        <v>1</v>
      </c>
      <c r="H50">
        <v>2</v>
      </c>
      <c r="I50" t="s">
        <v>296</v>
      </c>
      <c r="J50" t="s">
        <v>297</v>
      </c>
      <c r="K50" t="s">
        <v>298</v>
      </c>
      <c r="L50">
        <v>1368</v>
      </c>
      <c r="N50">
        <v>1011</v>
      </c>
      <c r="O50" t="s">
        <v>261</v>
      </c>
      <c r="P50" t="s">
        <v>261</v>
      </c>
      <c r="Q50">
        <v>1</v>
      </c>
      <c r="X50">
        <v>0.2</v>
      </c>
      <c r="Y50">
        <v>0</v>
      </c>
      <c r="Z50">
        <v>111.99</v>
      </c>
      <c r="AA50">
        <v>13.5</v>
      </c>
      <c r="AB50">
        <v>0</v>
      </c>
      <c r="AC50">
        <v>0</v>
      </c>
      <c r="AD50">
        <v>1</v>
      </c>
      <c r="AE50">
        <v>0</v>
      </c>
      <c r="AG50">
        <v>0.2</v>
      </c>
      <c r="AH50">
        <v>2</v>
      </c>
      <c r="AI50">
        <v>37316901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ROW(Source!A36)</f>
        <v>36</v>
      </c>
      <c r="B51">
        <v>37316903</v>
      </c>
      <c r="C51">
        <v>37316893</v>
      </c>
      <c r="D51">
        <v>26837338</v>
      </c>
      <c r="E51">
        <v>1</v>
      </c>
      <c r="F51">
        <v>1</v>
      </c>
      <c r="G51">
        <v>1</v>
      </c>
      <c r="H51">
        <v>2</v>
      </c>
      <c r="I51" t="s">
        <v>299</v>
      </c>
      <c r="J51" t="s">
        <v>300</v>
      </c>
      <c r="K51" t="s">
        <v>301</v>
      </c>
      <c r="L51">
        <v>1368</v>
      </c>
      <c r="N51">
        <v>1011</v>
      </c>
      <c r="O51" t="s">
        <v>261</v>
      </c>
      <c r="P51" t="s">
        <v>261</v>
      </c>
      <c r="Q51">
        <v>1</v>
      </c>
      <c r="X51">
        <v>1.84</v>
      </c>
      <c r="Y51">
        <v>0</v>
      </c>
      <c r="Z51">
        <v>30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1.84</v>
      </c>
      <c r="AH51">
        <v>2</v>
      </c>
      <c r="AI51">
        <v>37316903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ROW(Source!A36)</f>
        <v>36</v>
      </c>
      <c r="B52">
        <v>37316905</v>
      </c>
      <c r="C52">
        <v>37316893</v>
      </c>
      <c r="D52">
        <v>26838694</v>
      </c>
      <c r="E52">
        <v>1</v>
      </c>
      <c r="F52">
        <v>1</v>
      </c>
      <c r="G52">
        <v>1</v>
      </c>
      <c r="H52">
        <v>2</v>
      </c>
      <c r="I52" t="s">
        <v>288</v>
      </c>
      <c r="J52" t="s">
        <v>289</v>
      </c>
      <c r="K52" t="s">
        <v>290</v>
      </c>
      <c r="L52">
        <v>1368</v>
      </c>
      <c r="N52">
        <v>1011</v>
      </c>
      <c r="O52" t="s">
        <v>261</v>
      </c>
      <c r="P52" t="s">
        <v>261</v>
      </c>
      <c r="Q52">
        <v>1</v>
      </c>
      <c r="X52">
        <v>0.28</v>
      </c>
      <c r="Y52">
        <v>0</v>
      </c>
      <c r="Z52">
        <v>87.17</v>
      </c>
      <c r="AA52">
        <v>11.6</v>
      </c>
      <c r="AB52">
        <v>0</v>
      </c>
      <c r="AC52">
        <v>0</v>
      </c>
      <c r="AD52">
        <v>1</v>
      </c>
      <c r="AE52">
        <v>0</v>
      </c>
      <c r="AG52">
        <v>0.28</v>
      </c>
      <c r="AH52">
        <v>2</v>
      </c>
      <c r="AI52">
        <v>37316905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ROW(Source!A36)</f>
        <v>36</v>
      </c>
      <c r="B53">
        <v>37316907</v>
      </c>
      <c r="C53">
        <v>37316893</v>
      </c>
      <c r="D53">
        <v>26857956</v>
      </c>
      <c r="E53">
        <v>1</v>
      </c>
      <c r="F53">
        <v>1</v>
      </c>
      <c r="G53">
        <v>1</v>
      </c>
      <c r="H53">
        <v>3</v>
      </c>
      <c r="I53" t="s">
        <v>302</v>
      </c>
      <c r="J53" t="s">
        <v>303</v>
      </c>
      <c r="K53" t="s">
        <v>304</v>
      </c>
      <c r="L53">
        <v>1348</v>
      </c>
      <c r="N53">
        <v>1009</v>
      </c>
      <c r="O53" t="s">
        <v>67</v>
      </c>
      <c r="P53" t="s">
        <v>67</v>
      </c>
      <c r="Q53">
        <v>1000</v>
      </c>
      <c r="X53">
        <v>0.025</v>
      </c>
      <c r="Y53">
        <v>1530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0.025</v>
      </c>
      <c r="AH53">
        <v>2</v>
      </c>
      <c r="AI53">
        <v>37316907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ROW(Source!A36)</f>
        <v>36</v>
      </c>
      <c r="B54">
        <v>37316909</v>
      </c>
      <c r="C54">
        <v>37316893</v>
      </c>
      <c r="D54">
        <v>26857168</v>
      </c>
      <c r="E54">
        <v>1</v>
      </c>
      <c r="F54">
        <v>1</v>
      </c>
      <c r="G54">
        <v>1</v>
      </c>
      <c r="H54">
        <v>3</v>
      </c>
      <c r="I54" t="s">
        <v>305</v>
      </c>
      <c r="J54" t="s">
        <v>306</v>
      </c>
      <c r="K54" t="s">
        <v>307</v>
      </c>
      <c r="L54">
        <v>1348</v>
      </c>
      <c r="N54">
        <v>1009</v>
      </c>
      <c r="O54" t="s">
        <v>67</v>
      </c>
      <c r="P54" t="s">
        <v>67</v>
      </c>
      <c r="Q54">
        <v>1000</v>
      </c>
      <c r="X54">
        <v>0.058</v>
      </c>
      <c r="Y54">
        <v>2606.9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0.058</v>
      </c>
      <c r="AH54">
        <v>2</v>
      </c>
      <c r="AI54">
        <v>37316909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ROW(Source!A36)</f>
        <v>36</v>
      </c>
      <c r="B55">
        <v>37316911</v>
      </c>
      <c r="C55">
        <v>37316893</v>
      </c>
      <c r="D55">
        <v>26857969</v>
      </c>
      <c r="E55">
        <v>1</v>
      </c>
      <c r="F55">
        <v>1</v>
      </c>
      <c r="G55">
        <v>1</v>
      </c>
      <c r="H55">
        <v>3</v>
      </c>
      <c r="I55" t="s">
        <v>308</v>
      </c>
      <c r="J55" t="s">
        <v>309</v>
      </c>
      <c r="K55" t="s">
        <v>310</v>
      </c>
      <c r="L55">
        <v>1348</v>
      </c>
      <c r="N55">
        <v>1009</v>
      </c>
      <c r="O55" t="s">
        <v>67</v>
      </c>
      <c r="P55" t="s">
        <v>67</v>
      </c>
      <c r="Q55">
        <v>1000</v>
      </c>
      <c r="X55">
        <v>0.201</v>
      </c>
      <c r="Y55">
        <v>3390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0.201</v>
      </c>
      <c r="AH55">
        <v>2</v>
      </c>
      <c r="AI55">
        <v>37316911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ROW(Source!A36)</f>
        <v>36</v>
      </c>
      <c r="B56">
        <v>37316913</v>
      </c>
      <c r="C56">
        <v>37316893</v>
      </c>
      <c r="D56">
        <v>26868684</v>
      </c>
      <c r="E56">
        <v>1</v>
      </c>
      <c r="F56">
        <v>1</v>
      </c>
      <c r="G56">
        <v>1</v>
      </c>
      <c r="H56">
        <v>3</v>
      </c>
      <c r="I56" t="s">
        <v>313</v>
      </c>
      <c r="J56" t="s">
        <v>314</v>
      </c>
      <c r="K56" t="s">
        <v>315</v>
      </c>
      <c r="L56">
        <v>1339</v>
      </c>
      <c r="N56">
        <v>1007</v>
      </c>
      <c r="O56" t="s">
        <v>282</v>
      </c>
      <c r="P56" t="s">
        <v>282</v>
      </c>
      <c r="Q56">
        <v>1</v>
      </c>
      <c r="X56">
        <v>6.18</v>
      </c>
      <c r="Y56">
        <v>530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6.18</v>
      </c>
      <c r="AH56">
        <v>2</v>
      </c>
      <c r="AI56">
        <v>37316913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ROW(Source!A37)</f>
        <v>37</v>
      </c>
      <c r="B57">
        <v>37316895</v>
      </c>
      <c r="C57">
        <v>37316893</v>
      </c>
      <c r="D57">
        <v>9416287</v>
      </c>
      <c r="E57">
        <v>1</v>
      </c>
      <c r="F57">
        <v>1</v>
      </c>
      <c r="G57">
        <v>1</v>
      </c>
      <c r="H57">
        <v>1</v>
      </c>
      <c r="I57" t="s">
        <v>311</v>
      </c>
      <c r="K57" t="s">
        <v>312</v>
      </c>
      <c r="L57">
        <v>1369</v>
      </c>
      <c r="N57">
        <v>1013</v>
      </c>
      <c r="O57" t="s">
        <v>257</v>
      </c>
      <c r="P57" t="s">
        <v>257</v>
      </c>
      <c r="Q57">
        <v>1</v>
      </c>
      <c r="X57">
        <v>45.54</v>
      </c>
      <c r="Y57">
        <v>0</v>
      </c>
      <c r="Z57">
        <v>0</v>
      </c>
      <c r="AA57">
        <v>0</v>
      </c>
      <c r="AB57">
        <v>9.51</v>
      </c>
      <c r="AC57">
        <v>0</v>
      </c>
      <c r="AD57">
        <v>1</v>
      </c>
      <c r="AE57">
        <v>1</v>
      </c>
      <c r="AG57">
        <v>45.54</v>
      </c>
      <c r="AH57">
        <v>2</v>
      </c>
      <c r="AI57">
        <v>37316895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ROW(Source!A37)</f>
        <v>37</v>
      </c>
      <c r="B58">
        <v>37316897</v>
      </c>
      <c r="C58">
        <v>37316893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35</v>
      </c>
      <c r="K58" t="s">
        <v>264</v>
      </c>
      <c r="L58">
        <v>608254</v>
      </c>
      <c r="N58">
        <v>1013</v>
      </c>
      <c r="O58" t="s">
        <v>265</v>
      </c>
      <c r="P58" t="s">
        <v>265</v>
      </c>
      <c r="Q58">
        <v>1</v>
      </c>
      <c r="X58">
        <v>0.55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G58">
        <v>0.55</v>
      </c>
      <c r="AH58">
        <v>2</v>
      </c>
      <c r="AI58">
        <v>37316897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ROW(Source!A37)</f>
        <v>37</v>
      </c>
      <c r="B59">
        <v>37316899</v>
      </c>
      <c r="C59">
        <v>37316893</v>
      </c>
      <c r="D59">
        <v>26836624</v>
      </c>
      <c r="E59">
        <v>1</v>
      </c>
      <c r="F59">
        <v>1</v>
      </c>
      <c r="G59">
        <v>1</v>
      </c>
      <c r="H59">
        <v>2</v>
      </c>
      <c r="I59" t="s">
        <v>266</v>
      </c>
      <c r="J59" t="s">
        <v>267</v>
      </c>
      <c r="K59" t="s">
        <v>268</v>
      </c>
      <c r="L59">
        <v>1368</v>
      </c>
      <c r="N59">
        <v>1011</v>
      </c>
      <c r="O59" t="s">
        <v>261</v>
      </c>
      <c r="P59" t="s">
        <v>261</v>
      </c>
      <c r="Q59">
        <v>1</v>
      </c>
      <c r="X59">
        <v>0.35</v>
      </c>
      <c r="Y59">
        <v>0</v>
      </c>
      <c r="Z59">
        <v>86.4</v>
      </c>
      <c r="AA59">
        <v>13.5</v>
      </c>
      <c r="AB59">
        <v>0</v>
      </c>
      <c r="AC59">
        <v>0</v>
      </c>
      <c r="AD59">
        <v>1</v>
      </c>
      <c r="AE59">
        <v>0</v>
      </c>
      <c r="AG59">
        <v>0.35</v>
      </c>
      <c r="AH59">
        <v>2</v>
      </c>
      <c r="AI59">
        <v>37316899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ROW(Source!A37)</f>
        <v>37</v>
      </c>
      <c r="B60">
        <v>37316901</v>
      </c>
      <c r="C60">
        <v>37316893</v>
      </c>
      <c r="D60">
        <v>26836708</v>
      </c>
      <c r="E60">
        <v>1</v>
      </c>
      <c r="F60">
        <v>1</v>
      </c>
      <c r="G60">
        <v>1</v>
      </c>
      <c r="H60">
        <v>2</v>
      </c>
      <c r="I60" t="s">
        <v>296</v>
      </c>
      <c r="J60" t="s">
        <v>297</v>
      </c>
      <c r="K60" t="s">
        <v>298</v>
      </c>
      <c r="L60">
        <v>1368</v>
      </c>
      <c r="N60">
        <v>1011</v>
      </c>
      <c r="O60" t="s">
        <v>261</v>
      </c>
      <c r="P60" t="s">
        <v>261</v>
      </c>
      <c r="Q60">
        <v>1</v>
      </c>
      <c r="X60">
        <v>0.2</v>
      </c>
      <c r="Y60">
        <v>0</v>
      </c>
      <c r="Z60">
        <v>111.99</v>
      </c>
      <c r="AA60">
        <v>13.5</v>
      </c>
      <c r="AB60">
        <v>0</v>
      </c>
      <c r="AC60">
        <v>0</v>
      </c>
      <c r="AD60">
        <v>1</v>
      </c>
      <c r="AE60">
        <v>0</v>
      </c>
      <c r="AG60">
        <v>0.2</v>
      </c>
      <c r="AH60">
        <v>2</v>
      </c>
      <c r="AI60">
        <v>37316901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ROW(Source!A37)</f>
        <v>37</v>
      </c>
      <c r="B61">
        <v>37316903</v>
      </c>
      <c r="C61">
        <v>37316893</v>
      </c>
      <c r="D61">
        <v>26837338</v>
      </c>
      <c r="E61">
        <v>1</v>
      </c>
      <c r="F61">
        <v>1</v>
      </c>
      <c r="G61">
        <v>1</v>
      </c>
      <c r="H61">
        <v>2</v>
      </c>
      <c r="I61" t="s">
        <v>299</v>
      </c>
      <c r="J61" t="s">
        <v>300</v>
      </c>
      <c r="K61" t="s">
        <v>301</v>
      </c>
      <c r="L61">
        <v>1368</v>
      </c>
      <c r="N61">
        <v>1011</v>
      </c>
      <c r="O61" t="s">
        <v>261</v>
      </c>
      <c r="P61" t="s">
        <v>261</v>
      </c>
      <c r="Q61">
        <v>1</v>
      </c>
      <c r="X61">
        <v>1.84</v>
      </c>
      <c r="Y61">
        <v>0</v>
      </c>
      <c r="Z61">
        <v>30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1.84</v>
      </c>
      <c r="AH61">
        <v>2</v>
      </c>
      <c r="AI61">
        <v>37316903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ROW(Source!A37)</f>
        <v>37</v>
      </c>
      <c r="B62">
        <v>37316905</v>
      </c>
      <c r="C62">
        <v>37316893</v>
      </c>
      <c r="D62">
        <v>26838694</v>
      </c>
      <c r="E62">
        <v>1</v>
      </c>
      <c r="F62">
        <v>1</v>
      </c>
      <c r="G62">
        <v>1</v>
      </c>
      <c r="H62">
        <v>2</v>
      </c>
      <c r="I62" t="s">
        <v>288</v>
      </c>
      <c r="J62" t="s">
        <v>289</v>
      </c>
      <c r="K62" t="s">
        <v>290</v>
      </c>
      <c r="L62">
        <v>1368</v>
      </c>
      <c r="N62">
        <v>1011</v>
      </c>
      <c r="O62" t="s">
        <v>261</v>
      </c>
      <c r="P62" t="s">
        <v>261</v>
      </c>
      <c r="Q62">
        <v>1</v>
      </c>
      <c r="X62">
        <v>0.28</v>
      </c>
      <c r="Y62">
        <v>0</v>
      </c>
      <c r="Z62">
        <v>87.17</v>
      </c>
      <c r="AA62">
        <v>11.6</v>
      </c>
      <c r="AB62">
        <v>0</v>
      </c>
      <c r="AC62">
        <v>0</v>
      </c>
      <c r="AD62">
        <v>1</v>
      </c>
      <c r="AE62">
        <v>0</v>
      </c>
      <c r="AG62">
        <v>0.28</v>
      </c>
      <c r="AH62">
        <v>2</v>
      </c>
      <c r="AI62">
        <v>37316905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ROW(Source!A37)</f>
        <v>37</v>
      </c>
      <c r="B63">
        <v>37316907</v>
      </c>
      <c r="C63">
        <v>37316893</v>
      </c>
      <c r="D63">
        <v>26857956</v>
      </c>
      <c r="E63">
        <v>1</v>
      </c>
      <c r="F63">
        <v>1</v>
      </c>
      <c r="G63">
        <v>1</v>
      </c>
      <c r="H63">
        <v>3</v>
      </c>
      <c r="I63" t="s">
        <v>302</v>
      </c>
      <c r="J63" t="s">
        <v>303</v>
      </c>
      <c r="K63" t="s">
        <v>304</v>
      </c>
      <c r="L63">
        <v>1348</v>
      </c>
      <c r="N63">
        <v>1009</v>
      </c>
      <c r="O63" t="s">
        <v>67</v>
      </c>
      <c r="P63" t="s">
        <v>67</v>
      </c>
      <c r="Q63">
        <v>1000</v>
      </c>
      <c r="X63">
        <v>0.025</v>
      </c>
      <c r="Y63">
        <v>1530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0.025</v>
      </c>
      <c r="AH63">
        <v>2</v>
      </c>
      <c r="AI63">
        <v>37316907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ROW(Source!A37)</f>
        <v>37</v>
      </c>
      <c r="B64">
        <v>37316909</v>
      </c>
      <c r="C64">
        <v>37316893</v>
      </c>
      <c r="D64">
        <v>26857168</v>
      </c>
      <c r="E64">
        <v>1</v>
      </c>
      <c r="F64">
        <v>1</v>
      </c>
      <c r="G64">
        <v>1</v>
      </c>
      <c r="H64">
        <v>3</v>
      </c>
      <c r="I64" t="s">
        <v>305</v>
      </c>
      <c r="J64" t="s">
        <v>306</v>
      </c>
      <c r="K64" t="s">
        <v>307</v>
      </c>
      <c r="L64">
        <v>1348</v>
      </c>
      <c r="N64">
        <v>1009</v>
      </c>
      <c r="O64" t="s">
        <v>67</v>
      </c>
      <c r="P64" t="s">
        <v>67</v>
      </c>
      <c r="Q64">
        <v>1000</v>
      </c>
      <c r="X64">
        <v>0.058</v>
      </c>
      <c r="Y64">
        <v>2606.9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0.058</v>
      </c>
      <c r="AH64">
        <v>2</v>
      </c>
      <c r="AI64">
        <v>37316909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ROW(Source!A37)</f>
        <v>37</v>
      </c>
      <c r="B65">
        <v>37316911</v>
      </c>
      <c r="C65">
        <v>37316893</v>
      </c>
      <c r="D65">
        <v>26857969</v>
      </c>
      <c r="E65">
        <v>1</v>
      </c>
      <c r="F65">
        <v>1</v>
      </c>
      <c r="G65">
        <v>1</v>
      </c>
      <c r="H65">
        <v>3</v>
      </c>
      <c r="I65" t="s">
        <v>308</v>
      </c>
      <c r="J65" t="s">
        <v>309</v>
      </c>
      <c r="K65" t="s">
        <v>310</v>
      </c>
      <c r="L65">
        <v>1348</v>
      </c>
      <c r="N65">
        <v>1009</v>
      </c>
      <c r="O65" t="s">
        <v>67</v>
      </c>
      <c r="P65" t="s">
        <v>67</v>
      </c>
      <c r="Q65">
        <v>1000</v>
      </c>
      <c r="X65">
        <v>0.201</v>
      </c>
      <c r="Y65">
        <v>3390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0.201</v>
      </c>
      <c r="AH65">
        <v>2</v>
      </c>
      <c r="AI65">
        <v>37316911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ROW(Source!A37)</f>
        <v>37</v>
      </c>
      <c r="B66">
        <v>37316913</v>
      </c>
      <c r="C66">
        <v>37316893</v>
      </c>
      <c r="D66">
        <v>26868684</v>
      </c>
      <c r="E66">
        <v>1</v>
      </c>
      <c r="F66">
        <v>1</v>
      </c>
      <c r="G66">
        <v>1</v>
      </c>
      <c r="H66">
        <v>3</v>
      </c>
      <c r="I66" t="s">
        <v>313</v>
      </c>
      <c r="J66" t="s">
        <v>314</v>
      </c>
      <c r="K66" t="s">
        <v>315</v>
      </c>
      <c r="L66">
        <v>1339</v>
      </c>
      <c r="N66">
        <v>1007</v>
      </c>
      <c r="O66" t="s">
        <v>282</v>
      </c>
      <c r="P66" t="s">
        <v>282</v>
      </c>
      <c r="Q66">
        <v>1</v>
      </c>
      <c r="X66">
        <v>6.18</v>
      </c>
      <c r="Y66">
        <v>530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6.18</v>
      </c>
      <c r="AH66">
        <v>2</v>
      </c>
      <c r="AI66">
        <v>37316913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ROW(Source!A38)</f>
        <v>38</v>
      </c>
      <c r="B67">
        <v>37316934</v>
      </c>
      <c r="C67">
        <v>37316932</v>
      </c>
      <c r="D67">
        <v>9415735</v>
      </c>
      <c r="E67">
        <v>1</v>
      </c>
      <c r="F67">
        <v>1</v>
      </c>
      <c r="G67">
        <v>1</v>
      </c>
      <c r="H67">
        <v>1</v>
      </c>
      <c r="I67" t="s">
        <v>316</v>
      </c>
      <c r="K67" t="s">
        <v>317</v>
      </c>
      <c r="L67">
        <v>1369</v>
      </c>
      <c r="N67">
        <v>1013</v>
      </c>
      <c r="O67" t="s">
        <v>257</v>
      </c>
      <c r="P67" t="s">
        <v>257</v>
      </c>
      <c r="Q67">
        <v>1</v>
      </c>
      <c r="X67">
        <v>12.43</v>
      </c>
      <c r="Y67">
        <v>0</v>
      </c>
      <c r="Z67">
        <v>0</v>
      </c>
      <c r="AA67">
        <v>0</v>
      </c>
      <c r="AB67">
        <v>9.07</v>
      </c>
      <c r="AC67">
        <v>0</v>
      </c>
      <c r="AD67">
        <v>1</v>
      </c>
      <c r="AE67">
        <v>1</v>
      </c>
      <c r="AG67">
        <v>12.43</v>
      </c>
      <c r="AH67">
        <v>2</v>
      </c>
      <c r="AI67">
        <v>37316934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ROW(Source!A38)</f>
        <v>38</v>
      </c>
      <c r="B68">
        <v>37316936</v>
      </c>
      <c r="C68">
        <v>37316932</v>
      </c>
      <c r="D68">
        <v>121548</v>
      </c>
      <c r="E68">
        <v>1</v>
      </c>
      <c r="F68">
        <v>1</v>
      </c>
      <c r="G68">
        <v>1</v>
      </c>
      <c r="H68">
        <v>1</v>
      </c>
      <c r="I68" t="s">
        <v>35</v>
      </c>
      <c r="K68" t="s">
        <v>264</v>
      </c>
      <c r="L68">
        <v>608254</v>
      </c>
      <c r="N68">
        <v>1013</v>
      </c>
      <c r="O68" t="s">
        <v>265</v>
      </c>
      <c r="P68" t="s">
        <v>265</v>
      </c>
      <c r="Q68">
        <v>1</v>
      </c>
      <c r="X68">
        <v>0.07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G68">
        <v>0.07</v>
      </c>
      <c r="AH68">
        <v>2</v>
      </c>
      <c r="AI68">
        <v>37316936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ROW(Source!A38)</f>
        <v>38</v>
      </c>
      <c r="B69">
        <v>37316938</v>
      </c>
      <c r="C69">
        <v>37316932</v>
      </c>
      <c r="D69">
        <v>26836708</v>
      </c>
      <c r="E69">
        <v>1</v>
      </c>
      <c r="F69">
        <v>1</v>
      </c>
      <c r="G69">
        <v>1</v>
      </c>
      <c r="H69">
        <v>2</v>
      </c>
      <c r="I69" t="s">
        <v>296</v>
      </c>
      <c r="J69" t="s">
        <v>297</v>
      </c>
      <c r="K69" t="s">
        <v>298</v>
      </c>
      <c r="L69">
        <v>1368</v>
      </c>
      <c r="N69">
        <v>1011</v>
      </c>
      <c r="O69" t="s">
        <v>261</v>
      </c>
      <c r="P69" t="s">
        <v>261</v>
      </c>
      <c r="Q69">
        <v>1</v>
      </c>
      <c r="X69">
        <v>0.07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G69">
        <v>0.07</v>
      </c>
      <c r="AH69">
        <v>2</v>
      </c>
      <c r="AI69">
        <v>37316938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ROW(Source!A38)</f>
        <v>38</v>
      </c>
      <c r="B70">
        <v>37316940</v>
      </c>
      <c r="C70">
        <v>37316932</v>
      </c>
      <c r="D70">
        <v>26838694</v>
      </c>
      <c r="E70">
        <v>1</v>
      </c>
      <c r="F70">
        <v>1</v>
      </c>
      <c r="G70">
        <v>1</v>
      </c>
      <c r="H70">
        <v>2</v>
      </c>
      <c r="I70" t="s">
        <v>288</v>
      </c>
      <c r="J70" t="s">
        <v>289</v>
      </c>
      <c r="K70" t="s">
        <v>290</v>
      </c>
      <c r="L70">
        <v>1368</v>
      </c>
      <c r="N70">
        <v>1011</v>
      </c>
      <c r="O70" t="s">
        <v>261</v>
      </c>
      <c r="P70" t="s">
        <v>261</v>
      </c>
      <c r="Q70">
        <v>1</v>
      </c>
      <c r="X70">
        <v>0.09</v>
      </c>
      <c r="Y70">
        <v>0</v>
      </c>
      <c r="Z70">
        <v>87.17</v>
      </c>
      <c r="AA70">
        <v>11.6</v>
      </c>
      <c r="AB70">
        <v>0</v>
      </c>
      <c r="AC70">
        <v>0</v>
      </c>
      <c r="AD70">
        <v>1</v>
      </c>
      <c r="AE70">
        <v>0</v>
      </c>
      <c r="AG70">
        <v>0.09</v>
      </c>
      <c r="AH70">
        <v>2</v>
      </c>
      <c r="AI70">
        <v>37316940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ROW(Source!A38)</f>
        <v>38</v>
      </c>
      <c r="B71">
        <v>37316942</v>
      </c>
      <c r="C71">
        <v>37316932</v>
      </c>
      <c r="D71">
        <v>26854679</v>
      </c>
      <c r="E71">
        <v>1</v>
      </c>
      <c r="F71">
        <v>1</v>
      </c>
      <c r="G71">
        <v>1</v>
      </c>
      <c r="H71">
        <v>3</v>
      </c>
      <c r="I71" t="s">
        <v>381</v>
      </c>
      <c r="J71" t="s">
        <v>382</v>
      </c>
      <c r="K71" t="s">
        <v>383</v>
      </c>
      <c r="L71">
        <v>1348</v>
      </c>
      <c r="N71">
        <v>1009</v>
      </c>
      <c r="O71" t="s">
        <v>67</v>
      </c>
      <c r="P71" t="s">
        <v>67</v>
      </c>
      <c r="Q71">
        <v>1000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G71">
        <v>0</v>
      </c>
      <c r="AH71">
        <v>3</v>
      </c>
      <c r="AI71">
        <v>-1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ROW(Source!A39)</f>
        <v>39</v>
      </c>
      <c r="B72">
        <v>37316934</v>
      </c>
      <c r="C72">
        <v>37316932</v>
      </c>
      <c r="D72">
        <v>9415735</v>
      </c>
      <c r="E72">
        <v>1</v>
      </c>
      <c r="F72">
        <v>1</v>
      </c>
      <c r="G72">
        <v>1</v>
      </c>
      <c r="H72">
        <v>1</v>
      </c>
      <c r="I72" t="s">
        <v>316</v>
      </c>
      <c r="K72" t="s">
        <v>317</v>
      </c>
      <c r="L72">
        <v>1369</v>
      </c>
      <c r="N72">
        <v>1013</v>
      </c>
      <c r="O72" t="s">
        <v>257</v>
      </c>
      <c r="P72" t="s">
        <v>257</v>
      </c>
      <c r="Q72">
        <v>1</v>
      </c>
      <c r="X72">
        <v>12.43</v>
      </c>
      <c r="Y72">
        <v>0</v>
      </c>
      <c r="Z72">
        <v>0</v>
      </c>
      <c r="AA72">
        <v>0</v>
      </c>
      <c r="AB72">
        <v>9.07</v>
      </c>
      <c r="AC72">
        <v>0</v>
      </c>
      <c r="AD72">
        <v>1</v>
      </c>
      <c r="AE72">
        <v>1</v>
      </c>
      <c r="AG72">
        <v>12.43</v>
      </c>
      <c r="AH72">
        <v>2</v>
      </c>
      <c r="AI72">
        <v>37316934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ROW(Source!A39)</f>
        <v>39</v>
      </c>
      <c r="B73">
        <v>37316936</v>
      </c>
      <c r="C73">
        <v>37316932</v>
      </c>
      <c r="D73">
        <v>121548</v>
      </c>
      <c r="E73">
        <v>1</v>
      </c>
      <c r="F73">
        <v>1</v>
      </c>
      <c r="G73">
        <v>1</v>
      </c>
      <c r="H73">
        <v>1</v>
      </c>
      <c r="I73" t="s">
        <v>35</v>
      </c>
      <c r="K73" t="s">
        <v>264</v>
      </c>
      <c r="L73">
        <v>608254</v>
      </c>
      <c r="N73">
        <v>1013</v>
      </c>
      <c r="O73" t="s">
        <v>265</v>
      </c>
      <c r="P73" t="s">
        <v>265</v>
      </c>
      <c r="Q73">
        <v>1</v>
      </c>
      <c r="X73">
        <v>0.07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G73">
        <v>0.07</v>
      </c>
      <c r="AH73">
        <v>2</v>
      </c>
      <c r="AI73">
        <v>37316936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ROW(Source!A39)</f>
        <v>39</v>
      </c>
      <c r="B74">
        <v>37316938</v>
      </c>
      <c r="C74">
        <v>37316932</v>
      </c>
      <c r="D74">
        <v>26836708</v>
      </c>
      <c r="E74">
        <v>1</v>
      </c>
      <c r="F74">
        <v>1</v>
      </c>
      <c r="G74">
        <v>1</v>
      </c>
      <c r="H74">
        <v>2</v>
      </c>
      <c r="I74" t="s">
        <v>296</v>
      </c>
      <c r="J74" t="s">
        <v>297</v>
      </c>
      <c r="K74" t="s">
        <v>298</v>
      </c>
      <c r="L74">
        <v>1368</v>
      </c>
      <c r="N74">
        <v>1011</v>
      </c>
      <c r="O74" t="s">
        <v>261</v>
      </c>
      <c r="P74" t="s">
        <v>261</v>
      </c>
      <c r="Q74">
        <v>1</v>
      </c>
      <c r="X74">
        <v>0.07</v>
      </c>
      <c r="Y74">
        <v>0</v>
      </c>
      <c r="Z74">
        <v>111.99</v>
      </c>
      <c r="AA74">
        <v>13.5</v>
      </c>
      <c r="AB74">
        <v>0</v>
      </c>
      <c r="AC74">
        <v>0</v>
      </c>
      <c r="AD74">
        <v>1</v>
      </c>
      <c r="AE74">
        <v>0</v>
      </c>
      <c r="AG74">
        <v>0.07</v>
      </c>
      <c r="AH74">
        <v>2</v>
      </c>
      <c r="AI74">
        <v>37316938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ROW(Source!A39)</f>
        <v>39</v>
      </c>
      <c r="B75">
        <v>37316940</v>
      </c>
      <c r="C75">
        <v>37316932</v>
      </c>
      <c r="D75">
        <v>26838694</v>
      </c>
      <c r="E75">
        <v>1</v>
      </c>
      <c r="F75">
        <v>1</v>
      </c>
      <c r="G75">
        <v>1</v>
      </c>
      <c r="H75">
        <v>2</v>
      </c>
      <c r="I75" t="s">
        <v>288</v>
      </c>
      <c r="J75" t="s">
        <v>289</v>
      </c>
      <c r="K75" t="s">
        <v>290</v>
      </c>
      <c r="L75">
        <v>1368</v>
      </c>
      <c r="N75">
        <v>1011</v>
      </c>
      <c r="O75" t="s">
        <v>261</v>
      </c>
      <c r="P75" t="s">
        <v>261</v>
      </c>
      <c r="Q75">
        <v>1</v>
      </c>
      <c r="X75">
        <v>0.09</v>
      </c>
      <c r="Y75">
        <v>0</v>
      </c>
      <c r="Z75">
        <v>87.17</v>
      </c>
      <c r="AA75">
        <v>11.6</v>
      </c>
      <c r="AB75">
        <v>0</v>
      </c>
      <c r="AC75">
        <v>0</v>
      </c>
      <c r="AD75">
        <v>1</v>
      </c>
      <c r="AE75">
        <v>0</v>
      </c>
      <c r="AG75">
        <v>0.09</v>
      </c>
      <c r="AH75">
        <v>2</v>
      </c>
      <c r="AI75">
        <v>37316940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ROW(Source!A39)</f>
        <v>39</v>
      </c>
      <c r="B76">
        <v>37316942</v>
      </c>
      <c r="C76">
        <v>37316932</v>
      </c>
      <c r="D76">
        <v>26854679</v>
      </c>
      <c r="E76">
        <v>1</v>
      </c>
      <c r="F76">
        <v>1</v>
      </c>
      <c r="G76">
        <v>1</v>
      </c>
      <c r="H76">
        <v>3</v>
      </c>
      <c r="I76" t="s">
        <v>381</v>
      </c>
      <c r="J76" t="s">
        <v>382</v>
      </c>
      <c r="K76" t="s">
        <v>383</v>
      </c>
      <c r="L76">
        <v>1348</v>
      </c>
      <c r="N76">
        <v>1009</v>
      </c>
      <c r="O76" t="s">
        <v>67</v>
      </c>
      <c r="P76" t="s">
        <v>67</v>
      </c>
      <c r="Q76">
        <v>1000</v>
      </c>
      <c r="X76">
        <v>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0</v>
      </c>
      <c r="AE76">
        <v>0</v>
      </c>
      <c r="AG76">
        <v>0</v>
      </c>
      <c r="AH76">
        <v>3</v>
      </c>
      <c r="AI76">
        <v>-1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ROW(Source!A42)</f>
        <v>42</v>
      </c>
      <c r="B77">
        <v>37317147</v>
      </c>
      <c r="C77">
        <v>37317129</v>
      </c>
      <c r="D77">
        <v>9415639</v>
      </c>
      <c r="E77">
        <v>1</v>
      </c>
      <c r="F77">
        <v>1</v>
      </c>
      <c r="G77">
        <v>1</v>
      </c>
      <c r="H77">
        <v>1</v>
      </c>
      <c r="I77" t="s">
        <v>262</v>
      </c>
      <c r="K77" t="s">
        <v>263</v>
      </c>
      <c r="L77">
        <v>1369</v>
      </c>
      <c r="N77">
        <v>1013</v>
      </c>
      <c r="O77" t="s">
        <v>257</v>
      </c>
      <c r="P77" t="s">
        <v>257</v>
      </c>
      <c r="Q77">
        <v>1</v>
      </c>
      <c r="X77">
        <v>27.22</v>
      </c>
      <c r="Y77">
        <v>0</v>
      </c>
      <c r="Z77">
        <v>0</v>
      </c>
      <c r="AA77">
        <v>0</v>
      </c>
      <c r="AB77">
        <v>8.64</v>
      </c>
      <c r="AC77">
        <v>0</v>
      </c>
      <c r="AD77">
        <v>1</v>
      </c>
      <c r="AE77">
        <v>1</v>
      </c>
      <c r="AG77">
        <v>27.22</v>
      </c>
      <c r="AH77">
        <v>2</v>
      </c>
      <c r="AI77">
        <v>37317131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ROW(Source!A42)</f>
        <v>42</v>
      </c>
      <c r="B78">
        <v>37317149</v>
      </c>
      <c r="C78">
        <v>37317129</v>
      </c>
      <c r="D78">
        <v>121548</v>
      </c>
      <c r="E78">
        <v>1</v>
      </c>
      <c r="F78">
        <v>1</v>
      </c>
      <c r="G78">
        <v>1</v>
      </c>
      <c r="H78">
        <v>1</v>
      </c>
      <c r="I78" t="s">
        <v>35</v>
      </c>
      <c r="K78" t="s">
        <v>264</v>
      </c>
      <c r="L78">
        <v>608254</v>
      </c>
      <c r="N78">
        <v>1013</v>
      </c>
      <c r="O78" t="s">
        <v>265</v>
      </c>
      <c r="P78" t="s">
        <v>265</v>
      </c>
      <c r="Q78">
        <v>1</v>
      </c>
      <c r="X78">
        <v>1.94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G78">
        <v>1.94</v>
      </c>
      <c r="AH78">
        <v>2</v>
      </c>
      <c r="AI78">
        <v>37317133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ROW(Source!A42)</f>
        <v>42</v>
      </c>
      <c r="B79">
        <v>37317151</v>
      </c>
      <c r="C79">
        <v>37317129</v>
      </c>
      <c r="D79">
        <v>26836624</v>
      </c>
      <c r="E79">
        <v>1</v>
      </c>
      <c r="F79">
        <v>1</v>
      </c>
      <c r="G79">
        <v>1</v>
      </c>
      <c r="H79">
        <v>2</v>
      </c>
      <c r="I79" t="s">
        <v>266</v>
      </c>
      <c r="J79" t="s">
        <v>267</v>
      </c>
      <c r="K79" t="s">
        <v>268</v>
      </c>
      <c r="L79">
        <v>1368</v>
      </c>
      <c r="N79">
        <v>1011</v>
      </c>
      <c r="O79" t="s">
        <v>261</v>
      </c>
      <c r="P79" t="s">
        <v>261</v>
      </c>
      <c r="Q79">
        <v>1</v>
      </c>
      <c r="X79">
        <v>0.68</v>
      </c>
      <c r="Y79">
        <v>0</v>
      </c>
      <c r="Z79">
        <v>86.4</v>
      </c>
      <c r="AA79">
        <v>13.5</v>
      </c>
      <c r="AB79">
        <v>0</v>
      </c>
      <c r="AC79">
        <v>0</v>
      </c>
      <c r="AD79">
        <v>1</v>
      </c>
      <c r="AE79">
        <v>0</v>
      </c>
      <c r="AG79">
        <v>0.68</v>
      </c>
      <c r="AH79">
        <v>2</v>
      </c>
      <c r="AI79">
        <v>37317135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ROW(Source!A42)</f>
        <v>42</v>
      </c>
      <c r="B80">
        <v>37317153</v>
      </c>
      <c r="C80">
        <v>37317129</v>
      </c>
      <c r="D80">
        <v>26836780</v>
      </c>
      <c r="E80">
        <v>1</v>
      </c>
      <c r="F80">
        <v>1</v>
      </c>
      <c r="G80">
        <v>1</v>
      </c>
      <c r="H80">
        <v>2</v>
      </c>
      <c r="I80" t="s">
        <v>269</v>
      </c>
      <c r="J80" t="s">
        <v>270</v>
      </c>
      <c r="K80" t="s">
        <v>271</v>
      </c>
      <c r="L80">
        <v>1368</v>
      </c>
      <c r="N80">
        <v>1011</v>
      </c>
      <c r="O80" t="s">
        <v>261</v>
      </c>
      <c r="P80" t="s">
        <v>261</v>
      </c>
      <c r="Q80">
        <v>1</v>
      </c>
      <c r="X80">
        <v>1.26</v>
      </c>
      <c r="Y80">
        <v>0</v>
      </c>
      <c r="Z80">
        <v>89.99</v>
      </c>
      <c r="AA80">
        <v>10.06</v>
      </c>
      <c r="AB80">
        <v>0</v>
      </c>
      <c r="AC80">
        <v>0</v>
      </c>
      <c r="AD80">
        <v>1</v>
      </c>
      <c r="AE80">
        <v>0</v>
      </c>
      <c r="AG80">
        <v>1.26</v>
      </c>
      <c r="AH80">
        <v>2</v>
      </c>
      <c r="AI80">
        <v>37317137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ROW(Source!A42)</f>
        <v>42</v>
      </c>
      <c r="B81">
        <v>37317155</v>
      </c>
      <c r="C81">
        <v>37317129</v>
      </c>
      <c r="D81">
        <v>26837203</v>
      </c>
      <c r="E81">
        <v>1</v>
      </c>
      <c r="F81">
        <v>1</v>
      </c>
      <c r="G81">
        <v>1</v>
      </c>
      <c r="H81">
        <v>2</v>
      </c>
      <c r="I81" t="s">
        <v>272</v>
      </c>
      <c r="J81" t="s">
        <v>273</v>
      </c>
      <c r="K81" t="s">
        <v>274</v>
      </c>
      <c r="L81">
        <v>1368</v>
      </c>
      <c r="N81">
        <v>1011</v>
      </c>
      <c r="O81" t="s">
        <v>261</v>
      </c>
      <c r="P81" t="s">
        <v>261</v>
      </c>
      <c r="Q81">
        <v>1</v>
      </c>
      <c r="X81">
        <v>2.36</v>
      </c>
      <c r="Y81">
        <v>0</v>
      </c>
      <c r="Z81">
        <v>7.77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2.36</v>
      </c>
      <c r="AH81">
        <v>2</v>
      </c>
      <c r="AI81">
        <v>37317139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ROW(Source!A42)</f>
        <v>42</v>
      </c>
      <c r="B82">
        <v>37317157</v>
      </c>
      <c r="C82">
        <v>37317129</v>
      </c>
      <c r="D82">
        <v>26858857</v>
      </c>
      <c r="E82">
        <v>1</v>
      </c>
      <c r="F82">
        <v>1</v>
      </c>
      <c r="G82">
        <v>1</v>
      </c>
      <c r="H82">
        <v>3</v>
      </c>
      <c r="I82" t="s">
        <v>275</v>
      </c>
      <c r="J82" t="s">
        <v>276</v>
      </c>
      <c r="K82" t="s">
        <v>277</v>
      </c>
      <c r="L82">
        <v>1327</v>
      </c>
      <c r="N82">
        <v>1005</v>
      </c>
      <c r="O82" t="s">
        <v>278</v>
      </c>
      <c r="P82" t="s">
        <v>278</v>
      </c>
      <c r="Q82">
        <v>1</v>
      </c>
      <c r="X82">
        <v>4.4</v>
      </c>
      <c r="Y82">
        <v>6.2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4.4</v>
      </c>
      <c r="AH82">
        <v>2</v>
      </c>
      <c r="AI82">
        <v>37317141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ROW(Source!A42)</f>
        <v>42</v>
      </c>
      <c r="B83">
        <v>37317159</v>
      </c>
      <c r="C83">
        <v>37317129</v>
      </c>
      <c r="D83">
        <v>26839504</v>
      </c>
      <c r="E83">
        <v>1</v>
      </c>
      <c r="F83">
        <v>1</v>
      </c>
      <c r="G83">
        <v>1</v>
      </c>
      <c r="H83">
        <v>3</v>
      </c>
      <c r="I83" t="s">
        <v>279</v>
      </c>
      <c r="J83" t="s">
        <v>280</v>
      </c>
      <c r="K83" t="s">
        <v>281</v>
      </c>
      <c r="L83">
        <v>1339</v>
      </c>
      <c r="N83">
        <v>1007</v>
      </c>
      <c r="O83" t="s">
        <v>282</v>
      </c>
      <c r="P83" t="s">
        <v>282</v>
      </c>
      <c r="Q83">
        <v>1</v>
      </c>
      <c r="X83">
        <v>1.53</v>
      </c>
      <c r="Y83">
        <v>519.8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G83">
        <v>1.53</v>
      </c>
      <c r="AH83">
        <v>2</v>
      </c>
      <c r="AI83">
        <v>37317143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ROW(Source!A42)</f>
        <v>42</v>
      </c>
      <c r="B84">
        <v>37317161</v>
      </c>
      <c r="C84">
        <v>37317129</v>
      </c>
      <c r="D84">
        <v>26849228</v>
      </c>
      <c r="E84">
        <v>1</v>
      </c>
      <c r="F84">
        <v>1</v>
      </c>
      <c r="G84">
        <v>1</v>
      </c>
      <c r="H84">
        <v>3</v>
      </c>
      <c r="I84" t="s">
        <v>283</v>
      </c>
      <c r="J84" t="s">
        <v>284</v>
      </c>
      <c r="K84" t="s">
        <v>285</v>
      </c>
      <c r="L84">
        <v>1339</v>
      </c>
      <c r="N84">
        <v>1007</v>
      </c>
      <c r="O84" t="s">
        <v>282</v>
      </c>
      <c r="P84" t="s">
        <v>282</v>
      </c>
      <c r="Q84">
        <v>1</v>
      </c>
      <c r="X84">
        <v>3.85</v>
      </c>
      <c r="Y84">
        <v>2.44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3.85</v>
      </c>
      <c r="AH84">
        <v>2</v>
      </c>
      <c r="AI84">
        <v>37317145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ROW(Source!A43)</f>
        <v>43</v>
      </c>
      <c r="B85">
        <v>37317147</v>
      </c>
      <c r="C85">
        <v>37317129</v>
      </c>
      <c r="D85">
        <v>9415639</v>
      </c>
      <c r="E85">
        <v>1</v>
      </c>
      <c r="F85">
        <v>1</v>
      </c>
      <c r="G85">
        <v>1</v>
      </c>
      <c r="H85">
        <v>1</v>
      </c>
      <c r="I85" t="s">
        <v>262</v>
      </c>
      <c r="K85" t="s">
        <v>263</v>
      </c>
      <c r="L85">
        <v>1369</v>
      </c>
      <c r="N85">
        <v>1013</v>
      </c>
      <c r="O85" t="s">
        <v>257</v>
      </c>
      <c r="P85" t="s">
        <v>257</v>
      </c>
      <c r="Q85">
        <v>1</v>
      </c>
      <c r="X85">
        <v>27.22</v>
      </c>
      <c r="Y85">
        <v>0</v>
      </c>
      <c r="Z85">
        <v>0</v>
      </c>
      <c r="AA85">
        <v>0</v>
      </c>
      <c r="AB85">
        <v>8.64</v>
      </c>
      <c r="AC85">
        <v>0</v>
      </c>
      <c r="AD85">
        <v>1</v>
      </c>
      <c r="AE85">
        <v>1</v>
      </c>
      <c r="AG85">
        <v>27.22</v>
      </c>
      <c r="AH85">
        <v>2</v>
      </c>
      <c r="AI85">
        <v>37317131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ROW(Source!A43)</f>
        <v>43</v>
      </c>
      <c r="B86">
        <v>37317149</v>
      </c>
      <c r="C86">
        <v>37317129</v>
      </c>
      <c r="D86">
        <v>121548</v>
      </c>
      <c r="E86">
        <v>1</v>
      </c>
      <c r="F86">
        <v>1</v>
      </c>
      <c r="G86">
        <v>1</v>
      </c>
      <c r="H86">
        <v>1</v>
      </c>
      <c r="I86" t="s">
        <v>35</v>
      </c>
      <c r="K86" t="s">
        <v>264</v>
      </c>
      <c r="L86">
        <v>608254</v>
      </c>
      <c r="N86">
        <v>1013</v>
      </c>
      <c r="O86" t="s">
        <v>265</v>
      </c>
      <c r="P86" t="s">
        <v>265</v>
      </c>
      <c r="Q86">
        <v>1</v>
      </c>
      <c r="X86">
        <v>1.94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G86">
        <v>1.94</v>
      </c>
      <c r="AH86">
        <v>2</v>
      </c>
      <c r="AI86">
        <v>37317133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ROW(Source!A43)</f>
        <v>43</v>
      </c>
      <c r="B87">
        <v>37317151</v>
      </c>
      <c r="C87">
        <v>37317129</v>
      </c>
      <c r="D87">
        <v>26836624</v>
      </c>
      <c r="E87">
        <v>1</v>
      </c>
      <c r="F87">
        <v>1</v>
      </c>
      <c r="G87">
        <v>1</v>
      </c>
      <c r="H87">
        <v>2</v>
      </c>
      <c r="I87" t="s">
        <v>266</v>
      </c>
      <c r="J87" t="s">
        <v>267</v>
      </c>
      <c r="K87" t="s">
        <v>268</v>
      </c>
      <c r="L87">
        <v>1368</v>
      </c>
      <c r="N87">
        <v>1011</v>
      </c>
      <c r="O87" t="s">
        <v>261</v>
      </c>
      <c r="P87" t="s">
        <v>261</v>
      </c>
      <c r="Q87">
        <v>1</v>
      </c>
      <c r="X87">
        <v>0.68</v>
      </c>
      <c r="Y87">
        <v>0</v>
      </c>
      <c r="Z87">
        <v>86.4</v>
      </c>
      <c r="AA87">
        <v>13.5</v>
      </c>
      <c r="AB87">
        <v>0</v>
      </c>
      <c r="AC87">
        <v>0</v>
      </c>
      <c r="AD87">
        <v>1</v>
      </c>
      <c r="AE87">
        <v>0</v>
      </c>
      <c r="AG87">
        <v>0.68</v>
      </c>
      <c r="AH87">
        <v>2</v>
      </c>
      <c r="AI87">
        <v>37317135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ROW(Source!A43)</f>
        <v>43</v>
      </c>
      <c r="B88">
        <v>37317153</v>
      </c>
      <c r="C88">
        <v>37317129</v>
      </c>
      <c r="D88">
        <v>26836780</v>
      </c>
      <c r="E88">
        <v>1</v>
      </c>
      <c r="F88">
        <v>1</v>
      </c>
      <c r="G88">
        <v>1</v>
      </c>
      <c r="H88">
        <v>2</v>
      </c>
      <c r="I88" t="s">
        <v>269</v>
      </c>
      <c r="J88" t="s">
        <v>270</v>
      </c>
      <c r="K88" t="s">
        <v>271</v>
      </c>
      <c r="L88">
        <v>1368</v>
      </c>
      <c r="N88">
        <v>1011</v>
      </c>
      <c r="O88" t="s">
        <v>261</v>
      </c>
      <c r="P88" t="s">
        <v>261</v>
      </c>
      <c r="Q88">
        <v>1</v>
      </c>
      <c r="X88">
        <v>1.26</v>
      </c>
      <c r="Y88">
        <v>0</v>
      </c>
      <c r="Z88">
        <v>89.99</v>
      </c>
      <c r="AA88">
        <v>10.06</v>
      </c>
      <c r="AB88">
        <v>0</v>
      </c>
      <c r="AC88">
        <v>0</v>
      </c>
      <c r="AD88">
        <v>1</v>
      </c>
      <c r="AE88">
        <v>0</v>
      </c>
      <c r="AG88">
        <v>1.26</v>
      </c>
      <c r="AH88">
        <v>2</v>
      </c>
      <c r="AI88">
        <v>37317137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ROW(Source!A43)</f>
        <v>43</v>
      </c>
      <c r="B89">
        <v>37317155</v>
      </c>
      <c r="C89">
        <v>37317129</v>
      </c>
      <c r="D89">
        <v>26837203</v>
      </c>
      <c r="E89">
        <v>1</v>
      </c>
      <c r="F89">
        <v>1</v>
      </c>
      <c r="G89">
        <v>1</v>
      </c>
      <c r="H89">
        <v>2</v>
      </c>
      <c r="I89" t="s">
        <v>272</v>
      </c>
      <c r="J89" t="s">
        <v>273</v>
      </c>
      <c r="K89" t="s">
        <v>274</v>
      </c>
      <c r="L89">
        <v>1368</v>
      </c>
      <c r="N89">
        <v>1011</v>
      </c>
      <c r="O89" t="s">
        <v>261</v>
      </c>
      <c r="P89" t="s">
        <v>261</v>
      </c>
      <c r="Q89">
        <v>1</v>
      </c>
      <c r="X89">
        <v>2.36</v>
      </c>
      <c r="Y89">
        <v>0</v>
      </c>
      <c r="Z89">
        <v>7.77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2.36</v>
      </c>
      <c r="AH89">
        <v>2</v>
      </c>
      <c r="AI89">
        <v>37317139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ROW(Source!A43)</f>
        <v>43</v>
      </c>
      <c r="B90">
        <v>37317157</v>
      </c>
      <c r="C90">
        <v>37317129</v>
      </c>
      <c r="D90">
        <v>26858857</v>
      </c>
      <c r="E90">
        <v>1</v>
      </c>
      <c r="F90">
        <v>1</v>
      </c>
      <c r="G90">
        <v>1</v>
      </c>
      <c r="H90">
        <v>3</v>
      </c>
      <c r="I90" t="s">
        <v>275</v>
      </c>
      <c r="J90" t="s">
        <v>276</v>
      </c>
      <c r="K90" t="s">
        <v>277</v>
      </c>
      <c r="L90">
        <v>1327</v>
      </c>
      <c r="N90">
        <v>1005</v>
      </c>
      <c r="O90" t="s">
        <v>278</v>
      </c>
      <c r="P90" t="s">
        <v>278</v>
      </c>
      <c r="Q90">
        <v>1</v>
      </c>
      <c r="X90">
        <v>4.4</v>
      </c>
      <c r="Y90">
        <v>6.2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4.4</v>
      </c>
      <c r="AH90">
        <v>2</v>
      </c>
      <c r="AI90">
        <v>37317141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ROW(Source!A43)</f>
        <v>43</v>
      </c>
      <c r="B91">
        <v>37317159</v>
      </c>
      <c r="C91">
        <v>37317129</v>
      </c>
      <c r="D91">
        <v>26839504</v>
      </c>
      <c r="E91">
        <v>1</v>
      </c>
      <c r="F91">
        <v>1</v>
      </c>
      <c r="G91">
        <v>1</v>
      </c>
      <c r="H91">
        <v>3</v>
      </c>
      <c r="I91" t="s">
        <v>279</v>
      </c>
      <c r="J91" t="s">
        <v>280</v>
      </c>
      <c r="K91" t="s">
        <v>281</v>
      </c>
      <c r="L91">
        <v>1339</v>
      </c>
      <c r="N91">
        <v>1007</v>
      </c>
      <c r="O91" t="s">
        <v>282</v>
      </c>
      <c r="P91" t="s">
        <v>282</v>
      </c>
      <c r="Q91">
        <v>1</v>
      </c>
      <c r="X91">
        <v>1.53</v>
      </c>
      <c r="Y91">
        <v>519.8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1.53</v>
      </c>
      <c r="AH91">
        <v>2</v>
      </c>
      <c r="AI91">
        <v>37317143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ROW(Source!A43)</f>
        <v>43</v>
      </c>
      <c r="B92">
        <v>37317161</v>
      </c>
      <c r="C92">
        <v>37317129</v>
      </c>
      <c r="D92">
        <v>26849228</v>
      </c>
      <c r="E92">
        <v>1</v>
      </c>
      <c r="F92">
        <v>1</v>
      </c>
      <c r="G92">
        <v>1</v>
      </c>
      <c r="H92">
        <v>3</v>
      </c>
      <c r="I92" t="s">
        <v>283</v>
      </c>
      <c r="J92" t="s">
        <v>284</v>
      </c>
      <c r="K92" t="s">
        <v>285</v>
      </c>
      <c r="L92">
        <v>1339</v>
      </c>
      <c r="N92">
        <v>1007</v>
      </c>
      <c r="O92" t="s">
        <v>282</v>
      </c>
      <c r="P92" t="s">
        <v>282</v>
      </c>
      <c r="Q92">
        <v>1</v>
      </c>
      <c r="X92">
        <v>3.85</v>
      </c>
      <c r="Y92">
        <v>2.44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3.85</v>
      </c>
      <c r="AH92">
        <v>2</v>
      </c>
      <c r="AI92">
        <v>37317145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ROW(Source!A44)</f>
        <v>44</v>
      </c>
      <c r="B93">
        <v>37317183</v>
      </c>
      <c r="C93">
        <v>37317163</v>
      </c>
      <c r="D93">
        <v>9415385</v>
      </c>
      <c r="E93">
        <v>1</v>
      </c>
      <c r="F93">
        <v>1</v>
      </c>
      <c r="G93">
        <v>1</v>
      </c>
      <c r="H93">
        <v>1</v>
      </c>
      <c r="I93" t="s">
        <v>294</v>
      </c>
      <c r="K93" t="s">
        <v>295</v>
      </c>
      <c r="L93">
        <v>1369</v>
      </c>
      <c r="N93">
        <v>1013</v>
      </c>
      <c r="O93" t="s">
        <v>257</v>
      </c>
      <c r="P93" t="s">
        <v>257</v>
      </c>
      <c r="Q93">
        <v>1</v>
      </c>
      <c r="X93">
        <v>14.36</v>
      </c>
      <c r="Y93">
        <v>0</v>
      </c>
      <c r="Z93">
        <v>0</v>
      </c>
      <c r="AA93">
        <v>0</v>
      </c>
      <c r="AB93">
        <v>9.4</v>
      </c>
      <c r="AC93">
        <v>0</v>
      </c>
      <c r="AD93">
        <v>1</v>
      </c>
      <c r="AE93">
        <v>1</v>
      </c>
      <c r="AG93">
        <v>14.36</v>
      </c>
      <c r="AH93">
        <v>2</v>
      </c>
      <c r="AI93">
        <v>37317165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ROW(Source!A44)</f>
        <v>44</v>
      </c>
      <c r="B94">
        <v>37317185</v>
      </c>
      <c r="C94">
        <v>37317163</v>
      </c>
      <c r="D94">
        <v>121548</v>
      </c>
      <c r="E94">
        <v>1</v>
      </c>
      <c r="F94">
        <v>1</v>
      </c>
      <c r="G94">
        <v>1</v>
      </c>
      <c r="H94">
        <v>1</v>
      </c>
      <c r="I94" t="s">
        <v>35</v>
      </c>
      <c r="K94" t="s">
        <v>264</v>
      </c>
      <c r="L94">
        <v>608254</v>
      </c>
      <c r="N94">
        <v>1013</v>
      </c>
      <c r="O94" t="s">
        <v>265</v>
      </c>
      <c r="P94" t="s">
        <v>265</v>
      </c>
      <c r="Q94">
        <v>1</v>
      </c>
      <c r="X94">
        <v>0.2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G94">
        <v>0.2</v>
      </c>
      <c r="AH94">
        <v>2</v>
      </c>
      <c r="AI94">
        <v>37317167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ROW(Source!A44)</f>
        <v>44</v>
      </c>
      <c r="B95">
        <v>37317187</v>
      </c>
      <c r="C95">
        <v>37317163</v>
      </c>
      <c r="D95">
        <v>26836624</v>
      </c>
      <c r="E95">
        <v>1</v>
      </c>
      <c r="F95">
        <v>1</v>
      </c>
      <c r="G95">
        <v>1</v>
      </c>
      <c r="H95">
        <v>2</v>
      </c>
      <c r="I95" t="s">
        <v>266</v>
      </c>
      <c r="J95" t="s">
        <v>267</v>
      </c>
      <c r="K95" t="s">
        <v>268</v>
      </c>
      <c r="L95">
        <v>1368</v>
      </c>
      <c r="N95">
        <v>1011</v>
      </c>
      <c r="O95" t="s">
        <v>261</v>
      </c>
      <c r="P95" t="s">
        <v>261</v>
      </c>
      <c r="Q95">
        <v>1</v>
      </c>
      <c r="X95">
        <v>0.15</v>
      </c>
      <c r="Y95">
        <v>0</v>
      </c>
      <c r="Z95">
        <v>86.4</v>
      </c>
      <c r="AA95">
        <v>13.5</v>
      </c>
      <c r="AB95">
        <v>0</v>
      </c>
      <c r="AC95">
        <v>0</v>
      </c>
      <c r="AD95">
        <v>1</v>
      </c>
      <c r="AE95">
        <v>0</v>
      </c>
      <c r="AG95">
        <v>0.15</v>
      </c>
      <c r="AH95">
        <v>2</v>
      </c>
      <c r="AI95">
        <v>37317169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ROW(Source!A44)</f>
        <v>44</v>
      </c>
      <c r="B96">
        <v>37317189</v>
      </c>
      <c r="C96">
        <v>37317163</v>
      </c>
      <c r="D96">
        <v>26836708</v>
      </c>
      <c r="E96">
        <v>1</v>
      </c>
      <c r="F96">
        <v>1</v>
      </c>
      <c r="G96">
        <v>1</v>
      </c>
      <c r="H96">
        <v>2</v>
      </c>
      <c r="I96" t="s">
        <v>296</v>
      </c>
      <c r="J96" t="s">
        <v>297</v>
      </c>
      <c r="K96" t="s">
        <v>298</v>
      </c>
      <c r="L96">
        <v>1368</v>
      </c>
      <c r="N96">
        <v>1011</v>
      </c>
      <c r="O96" t="s">
        <v>261</v>
      </c>
      <c r="P96" t="s">
        <v>261</v>
      </c>
      <c r="Q96">
        <v>1</v>
      </c>
      <c r="X96">
        <v>0.05</v>
      </c>
      <c r="Y96">
        <v>0</v>
      </c>
      <c r="Z96">
        <v>111.99</v>
      </c>
      <c r="AA96">
        <v>13.5</v>
      </c>
      <c r="AB96">
        <v>0</v>
      </c>
      <c r="AC96">
        <v>0</v>
      </c>
      <c r="AD96">
        <v>1</v>
      </c>
      <c r="AE96">
        <v>0</v>
      </c>
      <c r="AG96">
        <v>0.05</v>
      </c>
      <c r="AH96">
        <v>2</v>
      </c>
      <c r="AI96">
        <v>37317171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ROW(Source!A44)</f>
        <v>44</v>
      </c>
      <c r="B97">
        <v>37317191</v>
      </c>
      <c r="C97">
        <v>37317163</v>
      </c>
      <c r="D97">
        <v>26837625</v>
      </c>
      <c r="E97">
        <v>1</v>
      </c>
      <c r="F97">
        <v>1</v>
      </c>
      <c r="G97">
        <v>1</v>
      </c>
      <c r="H97">
        <v>2</v>
      </c>
      <c r="I97" t="s">
        <v>318</v>
      </c>
      <c r="J97" t="s">
        <v>319</v>
      </c>
      <c r="K97" t="s">
        <v>320</v>
      </c>
      <c r="L97">
        <v>1368</v>
      </c>
      <c r="N97">
        <v>1011</v>
      </c>
      <c r="O97" t="s">
        <v>261</v>
      </c>
      <c r="P97" t="s">
        <v>261</v>
      </c>
      <c r="Q97">
        <v>1</v>
      </c>
      <c r="X97">
        <v>4.6</v>
      </c>
      <c r="Y97">
        <v>0</v>
      </c>
      <c r="Z97">
        <v>3.5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4.6</v>
      </c>
      <c r="AH97">
        <v>2</v>
      </c>
      <c r="AI97">
        <v>37317173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ROW(Source!A44)</f>
        <v>44</v>
      </c>
      <c r="B98">
        <v>37317193</v>
      </c>
      <c r="C98">
        <v>37317163</v>
      </c>
      <c r="D98">
        <v>26838694</v>
      </c>
      <c r="E98">
        <v>1</v>
      </c>
      <c r="F98">
        <v>1</v>
      </c>
      <c r="G98">
        <v>1</v>
      </c>
      <c r="H98">
        <v>2</v>
      </c>
      <c r="I98" t="s">
        <v>288</v>
      </c>
      <c r="J98" t="s">
        <v>289</v>
      </c>
      <c r="K98" t="s">
        <v>290</v>
      </c>
      <c r="L98">
        <v>1368</v>
      </c>
      <c r="N98">
        <v>1011</v>
      </c>
      <c r="O98" t="s">
        <v>261</v>
      </c>
      <c r="P98" t="s">
        <v>261</v>
      </c>
      <c r="Q98">
        <v>1</v>
      </c>
      <c r="X98">
        <v>0.09</v>
      </c>
      <c r="Y98">
        <v>0</v>
      </c>
      <c r="Z98">
        <v>87.17</v>
      </c>
      <c r="AA98">
        <v>11.6</v>
      </c>
      <c r="AB98">
        <v>0</v>
      </c>
      <c r="AC98">
        <v>0</v>
      </c>
      <c r="AD98">
        <v>1</v>
      </c>
      <c r="AE98">
        <v>0</v>
      </c>
      <c r="AG98">
        <v>0.09</v>
      </c>
      <c r="AH98">
        <v>2</v>
      </c>
      <c r="AI98">
        <v>37317175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ROW(Source!A44)</f>
        <v>44</v>
      </c>
      <c r="B99">
        <v>37317195</v>
      </c>
      <c r="C99">
        <v>37317163</v>
      </c>
      <c r="D99">
        <v>26858545</v>
      </c>
      <c r="E99">
        <v>1</v>
      </c>
      <c r="F99">
        <v>1</v>
      </c>
      <c r="G99">
        <v>1</v>
      </c>
      <c r="H99">
        <v>3</v>
      </c>
      <c r="I99" t="s">
        <v>321</v>
      </c>
      <c r="J99" t="s">
        <v>322</v>
      </c>
      <c r="K99" t="s">
        <v>323</v>
      </c>
      <c r="L99">
        <v>1327</v>
      </c>
      <c r="N99">
        <v>1005</v>
      </c>
      <c r="O99" t="s">
        <v>278</v>
      </c>
      <c r="P99" t="s">
        <v>278</v>
      </c>
      <c r="Q99">
        <v>1</v>
      </c>
      <c r="X99">
        <v>114</v>
      </c>
      <c r="Y99">
        <v>45.2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114</v>
      </c>
      <c r="AH99">
        <v>2</v>
      </c>
      <c r="AI99">
        <v>37317177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ROW(Source!A44)</f>
        <v>44</v>
      </c>
      <c r="B100">
        <v>37317197</v>
      </c>
      <c r="C100">
        <v>37317163</v>
      </c>
      <c r="D100">
        <v>26858546</v>
      </c>
      <c r="E100">
        <v>1</v>
      </c>
      <c r="F100">
        <v>1</v>
      </c>
      <c r="G100">
        <v>1</v>
      </c>
      <c r="H100">
        <v>3</v>
      </c>
      <c r="I100" t="s">
        <v>324</v>
      </c>
      <c r="J100" t="s">
        <v>325</v>
      </c>
      <c r="K100" t="s">
        <v>326</v>
      </c>
      <c r="L100">
        <v>1327</v>
      </c>
      <c r="N100">
        <v>1005</v>
      </c>
      <c r="O100" t="s">
        <v>278</v>
      </c>
      <c r="P100" t="s">
        <v>278</v>
      </c>
      <c r="Q100">
        <v>1</v>
      </c>
      <c r="X100">
        <v>116</v>
      </c>
      <c r="Y100">
        <v>38.42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116</v>
      </c>
      <c r="AH100">
        <v>2</v>
      </c>
      <c r="AI100">
        <v>37317179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ROW(Source!A44)</f>
        <v>44</v>
      </c>
      <c r="B101">
        <v>37317199</v>
      </c>
      <c r="C101">
        <v>37317163</v>
      </c>
      <c r="D101">
        <v>26857195</v>
      </c>
      <c r="E101">
        <v>1</v>
      </c>
      <c r="F101">
        <v>1</v>
      </c>
      <c r="G101">
        <v>1</v>
      </c>
      <c r="H101">
        <v>3</v>
      </c>
      <c r="I101" t="s">
        <v>327</v>
      </c>
      <c r="J101" t="s">
        <v>328</v>
      </c>
      <c r="K101" t="s">
        <v>329</v>
      </c>
      <c r="L101">
        <v>1346</v>
      </c>
      <c r="N101">
        <v>1009</v>
      </c>
      <c r="O101" t="s">
        <v>330</v>
      </c>
      <c r="P101" t="s">
        <v>330</v>
      </c>
      <c r="Q101">
        <v>1</v>
      </c>
      <c r="X101">
        <v>29.94</v>
      </c>
      <c r="Y101">
        <v>6.09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29.94</v>
      </c>
      <c r="AH101">
        <v>2</v>
      </c>
      <c r="AI101">
        <v>37317181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ROW(Source!A45)</f>
        <v>45</v>
      </c>
      <c r="B102">
        <v>37317183</v>
      </c>
      <c r="C102">
        <v>37317163</v>
      </c>
      <c r="D102">
        <v>9415385</v>
      </c>
      <c r="E102">
        <v>1</v>
      </c>
      <c r="F102">
        <v>1</v>
      </c>
      <c r="G102">
        <v>1</v>
      </c>
      <c r="H102">
        <v>1</v>
      </c>
      <c r="I102" t="s">
        <v>294</v>
      </c>
      <c r="K102" t="s">
        <v>295</v>
      </c>
      <c r="L102">
        <v>1369</v>
      </c>
      <c r="N102">
        <v>1013</v>
      </c>
      <c r="O102" t="s">
        <v>257</v>
      </c>
      <c r="P102" t="s">
        <v>257</v>
      </c>
      <c r="Q102">
        <v>1</v>
      </c>
      <c r="X102">
        <v>14.36</v>
      </c>
      <c r="Y102">
        <v>0</v>
      </c>
      <c r="Z102">
        <v>0</v>
      </c>
      <c r="AA102">
        <v>0</v>
      </c>
      <c r="AB102">
        <v>9.4</v>
      </c>
      <c r="AC102">
        <v>0</v>
      </c>
      <c r="AD102">
        <v>1</v>
      </c>
      <c r="AE102">
        <v>1</v>
      </c>
      <c r="AG102">
        <v>14.36</v>
      </c>
      <c r="AH102">
        <v>2</v>
      </c>
      <c r="AI102">
        <v>37317165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ROW(Source!A45)</f>
        <v>45</v>
      </c>
      <c r="B103">
        <v>37317185</v>
      </c>
      <c r="C103">
        <v>37317163</v>
      </c>
      <c r="D103">
        <v>121548</v>
      </c>
      <c r="E103">
        <v>1</v>
      </c>
      <c r="F103">
        <v>1</v>
      </c>
      <c r="G103">
        <v>1</v>
      </c>
      <c r="H103">
        <v>1</v>
      </c>
      <c r="I103" t="s">
        <v>35</v>
      </c>
      <c r="K103" t="s">
        <v>264</v>
      </c>
      <c r="L103">
        <v>608254</v>
      </c>
      <c r="N103">
        <v>1013</v>
      </c>
      <c r="O103" t="s">
        <v>265</v>
      </c>
      <c r="P103" t="s">
        <v>265</v>
      </c>
      <c r="Q103">
        <v>1</v>
      </c>
      <c r="X103">
        <v>0.2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2</v>
      </c>
      <c r="AG103">
        <v>0.2</v>
      </c>
      <c r="AH103">
        <v>2</v>
      </c>
      <c r="AI103">
        <v>37317167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ROW(Source!A45)</f>
        <v>45</v>
      </c>
      <c r="B104">
        <v>37317187</v>
      </c>
      <c r="C104">
        <v>37317163</v>
      </c>
      <c r="D104">
        <v>26836624</v>
      </c>
      <c r="E104">
        <v>1</v>
      </c>
      <c r="F104">
        <v>1</v>
      </c>
      <c r="G104">
        <v>1</v>
      </c>
      <c r="H104">
        <v>2</v>
      </c>
      <c r="I104" t="s">
        <v>266</v>
      </c>
      <c r="J104" t="s">
        <v>267</v>
      </c>
      <c r="K104" t="s">
        <v>268</v>
      </c>
      <c r="L104">
        <v>1368</v>
      </c>
      <c r="N104">
        <v>1011</v>
      </c>
      <c r="O104" t="s">
        <v>261</v>
      </c>
      <c r="P104" t="s">
        <v>261</v>
      </c>
      <c r="Q104">
        <v>1</v>
      </c>
      <c r="X104">
        <v>0.15</v>
      </c>
      <c r="Y104">
        <v>0</v>
      </c>
      <c r="Z104">
        <v>86.4</v>
      </c>
      <c r="AA104">
        <v>13.5</v>
      </c>
      <c r="AB104">
        <v>0</v>
      </c>
      <c r="AC104">
        <v>0</v>
      </c>
      <c r="AD104">
        <v>1</v>
      </c>
      <c r="AE104">
        <v>0</v>
      </c>
      <c r="AG104">
        <v>0.15</v>
      </c>
      <c r="AH104">
        <v>2</v>
      </c>
      <c r="AI104">
        <v>37317169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ROW(Source!A45)</f>
        <v>45</v>
      </c>
      <c r="B105">
        <v>37317189</v>
      </c>
      <c r="C105">
        <v>37317163</v>
      </c>
      <c r="D105">
        <v>26836708</v>
      </c>
      <c r="E105">
        <v>1</v>
      </c>
      <c r="F105">
        <v>1</v>
      </c>
      <c r="G105">
        <v>1</v>
      </c>
      <c r="H105">
        <v>2</v>
      </c>
      <c r="I105" t="s">
        <v>296</v>
      </c>
      <c r="J105" t="s">
        <v>297</v>
      </c>
      <c r="K105" t="s">
        <v>298</v>
      </c>
      <c r="L105">
        <v>1368</v>
      </c>
      <c r="N105">
        <v>1011</v>
      </c>
      <c r="O105" t="s">
        <v>261</v>
      </c>
      <c r="P105" t="s">
        <v>261</v>
      </c>
      <c r="Q105">
        <v>1</v>
      </c>
      <c r="X105">
        <v>0.05</v>
      </c>
      <c r="Y105">
        <v>0</v>
      </c>
      <c r="Z105">
        <v>111.99</v>
      </c>
      <c r="AA105">
        <v>13.5</v>
      </c>
      <c r="AB105">
        <v>0</v>
      </c>
      <c r="AC105">
        <v>0</v>
      </c>
      <c r="AD105">
        <v>1</v>
      </c>
      <c r="AE105">
        <v>0</v>
      </c>
      <c r="AG105">
        <v>0.05</v>
      </c>
      <c r="AH105">
        <v>2</v>
      </c>
      <c r="AI105">
        <v>37317171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ROW(Source!A45)</f>
        <v>45</v>
      </c>
      <c r="B106">
        <v>37317191</v>
      </c>
      <c r="C106">
        <v>37317163</v>
      </c>
      <c r="D106">
        <v>26837625</v>
      </c>
      <c r="E106">
        <v>1</v>
      </c>
      <c r="F106">
        <v>1</v>
      </c>
      <c r="G106">
        <v>1</v>
      </c>
      <c r="H106">
        <v>2</v>
      </c>
      <c r="I106" t="s">
        <v>318</v>
      </c>
      <c r="J106" t="s">
        <v>319</v>
      </c>
      <c r="K106" t="s">
        <v>320</v>
      </c>
      <c r="L106">
        <v>1368</v>
      </c>
      <c r="N106">
        <v>1011</v>
      </c>
      <c r="O106" t="s">
        <v>261</v>
      </c>
      <c r="P106" t="s">
        <v>261</v>
      </c>
      <c r="Q106">
        <v>1</v>
      </c>
      <c r="X106">
        <v>4.6</v>
      </c>
      <c r="Y106">
        <v>0</v>
      </c>
      <c r="Z106">
        <v>3.5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4.6</v>
      </c>
      <c r="AH106">
        <v>2</v>
      </c>
      <c r="AI106">
        <v>37317173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ROW(Source!A45)</f>
        <v>45</v>
      </c>
      <c r="B107">
        <v>37317193</v>
      </c>
      <c r="C107">
        <v>37317163</v>
      </c>
      <c r="D107">
        <v>26838694</v>
      </c>
      <c r="E107">
        <v>1</v>
      </c>
      <c r="F107">
        <v>1</v>
      </c>
      <c r="G107">
        <v>1</v>
      </c>
      <c r="H107">
        <v>2</v>
      </c>
      <c r="I107" t="s">
        <v>288</v>
      </c>
      <c r="J107" t="s">
        <v>289</v>
      </c>
      <c r="K107" t="s">
        <v>290</v>
      </c>
      <c r="L107">
        <v>1368</v>
      </c>
      <c r="N107">
        <v>1011</v>
      </c>
      <c r="O107" t="s">
        <v>261</v>
      </c>
      <c r="P107" t="s">
        <v>261</v>
      </c>
      <c r="Q107">
        <v>1</v>
      </c>
      <c r="X107">
        <v>0.09</v>
      </c>
      <c r="Y107">
        <v>0</v>
      </c>
      <c r="Z107">
        <v>87.17</v>
      </c>
      <c r="AA107">
        <v>11.6</v>
      </c>
      <c r="AB107">
        <v>0</v>
      </c>
      <c r="AC107">
        <v>0</v>
      </c>
      <c r="AD107">
        <v>1</v>
      </c>
      <c r="AE107">
        <v>0</v>
      </c>
      <c r="AG107">
        <v>0.09</v>
      </c>
      <c r="AH107">
        <v>2</v>
      </c>
      <c r="AI107">
        <v>37317175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ROW(Source!A45)</f>
        <v>45</v>
      </c>
      <c r="B108">
        <v>37317195</v>
      </c>
      <c r="C108">
        <v>37317163</v>
      </c>
      <c r="D108">
        <v>26858545</v>
      </c>
      <c r="E108">
        <v>1</v>
      </c>
      <c r="F108">
        <v>1</v>
      </c>
      <c r="G108">
        <v>1</v>
      </c>
      <c r="H108">
        <v>3</v>
      </c>
      <c r="I108" t="s">
        <v>321</v>
      </c>
      <c r="J108" t="s">
        <v>322</v>
      </c>
      <c r="K108" t="s">
        <v>323</v>
      </c>
      <c r="L108">
        <v>1327</v>
      </c>
      <c r="N108">
        <v>1005</v>
      </c>
      <c r="O108" t="s">
        <v>278</v>
      </c>
      <c r="P108" t="s">
        <v>278</v>
      </c>
      <c r="Q108">
        <v>1</v>
      </c>
      <c r="X108">
        <v>114</v>
      </c>
      <c r="Y108">
        <v>45.2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114</v>
      </c>
      <c r="AH108">
        <v>2</v>
      </c>
      <c r="AI108">
        <v>37317177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ROW(Source!A45)</f>
        <v>45</v>
      </c>
      <c r="B109">
        <v>37317197</v>
      </c>
      <c r="C109">
        <v>37317163</v>
      </c>
      <c r="D109">
        <v>26858546</v>
      </c>
      <c r="E109">
        <v>1</v>
      </c>
      <c r="F109">
        <v>1</v>
      </c>
      <c r="G109">
        <v>1</v>
      </c>
      <c r="H109">
        <v>3</v>
      </c>
      <c r="I109" t="s">
        <v>324</v>
      </c>
      <c r="J109" t="s">
        <v>325</v>
      </c>
      <c r="K109" t="s">
        <v>326</v>
      </c>
      <c r="L109">
        <v>1327</v>
      </c>
      <c r="N109">
        <v>1005</v>
      </c>
      <c r="O109" t="s">
        <v>278</v>
      </c>
      <c r="P109" t="s">
        <v>278</v>
      </c>
      <c r="Q109">
        <v>1</v>
      </c>
      <c r="X109">
        <v>116</v>
      </c>
      <c r="Y109">
        <v>38.42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116</v>
      </c>
      <c r="AH109">
        <v>2</v>
      </c>
      <c r="AI109">
        <v>37317179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ROW(Source!A45)</f>
        <v>45</v>
      </c>
      <c r="B110">
        <v>37317199</v>
      </c>
      <c r="C110">
        <v>37317163</v>
      </c>
      <c r="D110">
        <v>26857195</v>
      </c>
      <c r="E110">
        <v>1</v>
      </c>
      <c r="F110">
        <v>1</v>
      </c>
      <c r="G110">
        <v>1</v>
      </c>
      <c r="H110">
        <v>3</v>
      </c>
      <c r="I110" t="s">
        <v>327</v>
      </c>
      <c r="J110" t="s">
        <v>328</v>
      </c>
      <c r="K110" t="s">
        <v>329</v>
      </c>
      <c r="L110">
        <v>1346</v>
      </c>
      <c r="N110">
        <v>1009</v>
      </c>
      <c r="O110" t="s">
        <v>330</v>
      </c>
      <c r="P110" t="s">
        <v>330</v>
      </c>
      <c r="Q110">
        <v>1</v>
      </c>
      <c r="X110">
        <v>29.94</v>
      </c>
      <c r="Y110">
        <v>6.09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>
        <v>29.94</v>
      </c>
      <c r="AH110">
        <v>2</v>
      </c>
      <c r="AI110">
        <v>37317181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ROW(Source!A46)</f>
        <v>46</v>
      </c>
      <c r="B111">
        <v>37316244</v>
      </c>
      <c r="C111">
        <v>37316231</v>
      </c>
      <c r="D111">
        <v>9415385</v>
      </c>
      <c r="E111">
        <v>1</v>
      </c>
      <c r="F111">
        <v>1</v>
      </c>
      <c r="G111">
        <v>1</v>
      </c>
      <c r="H111">
        <v>1</v>
      </c>
      <c r="I111" t="s">
        <v>294</v>
      </c>
      <c r="K111" t="s">
        <v>295</v>
      </c>
      <c r="L111">
        <v>1369</v>
      </c>
      <c r="N111">
        <v>1013</v>
      </c>
      <c r="O111" t="s">
        <v>257</v>
      </c>
      <c r="P111" t="s">
        <v>257</v>
      </c>
      <c r="Q111">
        <v>1</v>
      </c>
      <c r="X111">
        <v>81.81</v>
      </c>
      <c r="Y111">
        <v>0</v>
      </c>
      <c r="Z111">
        <v>0</v>
      </c>
      <c r="AA111">
        <v>0</v>
      </c>
      <c r="AB111">
        <v>9.4</v>
      </c>
      <c r="AC111">
        <v>0</v>
      </c>
      <c r="AD111">
        <v>1</v>
      </c>
      <c r="AE111">
        <v>1</v>
      </c>
      <c r="AF111" t="s">
        <v>81</v>
      </c>
      <c r="AG111">
        <v>83.03715</v>
      </c>
      <c r="AH111">
        <v>2</v>
      </c>
      <c r="AI111">
        <v>37316232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ROW(Source!A46)</f>
        <v>46</v>
      </c>
      <c r="B112">
        <v>37316245</v>
      </c>
      <c r="C112">
        <v>37316231</v>
      </c>
      <c r="D112">
        <v>121548</v>
      </c>
      <c r="E112">
        <v>1</v>
      </c>
      <c r="F112">
        <v>1</v>
      </c>
      <c r="G112">
        <v>1</v>
      </c>
      <c r="H112">
        <v>1</v>
      </c>
      <c r="I112" t="s">
        <v>35</v>
      </c>
      <c r="K112" t="s">
        <v>264</v>
      </c>
      <c r="L112">
        <v>608254</v>
      </c>
      <c r="N112">
        <v>1013</v>
      </c>
      <c r="O112" t="s">
        <v>265</v>
      </c>
      <c r="P112" t="s">
        <v>265</v>
      </c>
      <c r="Q112">
        <v>1</v>
      </c>
      <c r="X112">
        <v>0.45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G112">
        <v>0.45</v>
      </c>
      <c r="AH112">
        <v>2</v>
      </c>
      <c r="AI112">
        <v>37316233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ROW(Source!A46)</f>
        <v>46</v>
      </c>
      <c r="B113">
        <v>37316246</v>
      </c>
      <c r="C113">
        <v>37316231</v>
      </c>
      <c r="D113">
        <v>26836624</v>
      </c>
      <c r="E113">
        <v>1</v>
      </c>
      <c r="F113">
        <v>1</v>
      </c>
      <c r="G113">
        <v>1</v>
      </c>
      <c r="H113">
        <v>2</v>
      </c>
      <c r="I113" t="s">
        <v>266</v>
      </c>
      <c r="J113" t="s">
        <v>267</v>
      </c>
      <c r="K113" t="s">
        <v>268</v>
      </c>
      <c r="L113">
        <v>1368</v>
      </c>
      <c r="N113">
        <v>1011</v>
      </c>
      <c r="O113" t="s">
        <v>261</v>
      </c>
      <c r="P113" t="s">
        <v>261</v>
      </c>
      <c r="Q113">
        <v>1</v>
      </c>
      <c r="X113">
        <v>0.29</v>
      </c>
      <c r="Y113">
        <v>0</v>
      </c>
      <c r="Z113">
        <v>86.4</v>
      </c>
      <c r="AA113">
        <v>13.5</v>
      </c>
      <c r="AB113">
        <v>0</v>
      </c>
      <c r="AC113">
        <v>0</v>
      </c>
      <c r="AD113">
        <v>1</v>
      </c>
      <c r="AE113">
        <v>0</v>
      </c>
      <c r="AG113">
        <v>0.29</v>
      </c>
      <c r="AH113">
        <v>2</v>
      </c>
      <c r="AI113">
        <v>37316234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ROW(Source!A46)</f>
        <v>46</v>
      </c>
      <c r="B114">
        <v>37316247</v>
      </c>
      <c r="C114">
        <v>37316231</v>
      </c>
      <c r="D114">
        <v>26836708</v>
      </c>
      <c r="E114">
        <v>1</v>
      </c>
      <c r="F114">
        <v>1</v>
      </c>
      <c r="G114">
        <v>1</v>
      </c>
      <c r="H114">
        <v>2</v>
      </c>
      <c r="I114" t="s">
        <v>296</v>
      </c>
      <c r="J114" t="s">
        <v>297</v>
      </c>
      <c r="K114" t="s">
        <v>298</v>
      </c>
      <c r="L114">
        <v>1368</v>
      </c>
      <c r="N114">
        <v>1011</v>
      </c>
      <c r="O114" t="s">
        <v>261</v>
      </c>
      <c r="P114" t="s">
        <v>261</v>
      </c>
      <c r="Q114">
        <v>1</v>
      </c>
      <c r="X114">
        <v>0.16</v>
      </c>
      <c r="Y114">
        <v>0</v>
      </c>
      <c r="Z114">
        <v>111.99</v>
      </c>
      <c r="AA114">
        <v>13.5</v>
      </c>
      <c r="AB114">
        <v>0</v>
      </c>
      <c r="AC114">
        <v>0</v>
      </c>
      <c r="AD114">
        <v>1</v>
      </c>
      <c r="AE114">
        <v>0</v>
      </c>
      <c r="AG114">
        <v>0.16</v>
      </c>
      <c r="AH114">
        <v>2</v>
      </c>
      <c r="AI114">
        <v>37316235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ROW(Source!A46)</f>
        <v>46</v>
      </c>
      <c r="B115">
        <v>37316248</v>
      </c>
      <c r="C115">
        <v>37316231</v>
      </c>
      <c r="D115">
        <v>26837338</v>
      </c>
      <c r="E115">
        <v>1</v>
      </c>
      <c r="F115">
        <v>1</v>
      </c>
      <c r="G115">
        <v>1</v>
      </c>
      <c r="H115">
        <v>2</v>
      </c>
      <c r="I115" t="s">
        <v>299</v>
      </c>
      <c r="J115" t="s">
        <v>300</v>
      </c>
      <c r="K115" t="s">
        <v>301</v>
      </c>
      <c r="L115">
        <v>1368</v>
      </c>
      <c r="N115">
        <v>1011</v>
      </c>
      <c r="O115" t="s">
        <v>261</v>
      </c>
      <c r="P115" t="s">
        <v>261</v>
      </c>
      <c r="Q115">
        <v>1</v>
      </c>
      <c r="X115">
        <v>4.32</v>
      </c>
      <c r="Y115">
        <v>0</v>
      </c>
      <c r="Z115">
        <v>30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4.32</v>
      </c>
      <c r="AH115">
        <v>2</v>
      </c>
      <c r="AI115">
        <v>37316236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ROW(Source!A46)</f>
        <v>46</v>
      </c>
      <c r="B116">
        <v>37316249</v>
      </c>
      <c r="C116">
        <v>37316231</v>
      </c>
      <c r="D116">
        <v>26838694</v>
      </c>
      <c r="E116">
        <v>1</v>
      </c>
      <c r="F116">
        <v>1</v>
      </c>
      <c r="G116">
        <v>1</v>
      </c>
      <c r="H116">
        <v>2</v>
      </c>
      <c r="I116" t="s">
        <v>288</v>
      </c>
      <c r="J116" t="s">
        <v>289</v>
      </c>
      <c r="K116" t="s">
        <v>290</v>
      </c>
      <c r="L116">
        <v>1368</v>
      </c>
      <c r="N116">
        <v>1011</v>
      </c>
      <c r="O116" t="s">
        <v>261</v>
      </c>
      <c r="P116" t="s">
        <v>261</v>
      </c>
      <c r="Q116">
        <v>1</v>
      </c>
      <c r="X116">
        <v>0.24</v>
      </c>
      <c r="Y116">
        <v>0</v>
      </c>
      <c r="Z116">
        <v>87.17</v>
      </c>
      <c r="AA116">
        <v>11.6</v>
      </c>
      <c r="AB116">
        <v>0</v>
      </c>
      <c r="AC116">
        <v>0</v>
      </c>
      <c r="AD116">
        <v>1</v>
      </c>
      <c r="AE116">
        <v>0</v>
      </c>
      <c r="AG116">
        <v>0.24</v>
      </c>
      <c r="AH116">
        <v>2</v>
      </c>
      <c r="AI116">
        <v>37316237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ROW(Source!A46)</f>
        <v>46</v>
      </c>
      <c r="B117">
        <v>37316250</v>
      </c>
      <c r="C117">
        <v>37316231</v>
      </c>
      <c r="D117">
        <v>26864366</v>
      </c>
      <c r="E117">
        <v>1</v>
      </c>
      <c r="F117">
        <v>1</v>
      </c>
      <c r="G117">
        <v>1</v>
      </c>
      <c r="H117">
        <v>3</v>
      </c>
      <c r="I117" t="s">
        <v>331</v>
      </c>
      <c r="J117" t="s">
        <v>332</v>
      </c>
      <c r="K117" t="s">
        <v>333</v>
      </c>
      <c r="L117">
        <v>1348</v>
      </c>
      <c r="N117">
        <v>1009</v>
      </c>
      <c r="O117" t="s">
        <v>67</v>
      </c>
      <c r="P117" t="s">
        <v>67</v>
      </c>
      <c r="Q117">
        <v>1000</v>
      </c>
      <c r="X117">
        <v>0.007</v>
      </c>
      <c r="Y117">
        <v>22558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0.007</v>
      </c>
      <c r="AH117">
        <v>2</v>
      </c>
      <c r="AI117">
        <v>37316238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ROW(Source!A46)</f>
        <v>46</v>
      </c>
      <c r="B118">
        <v>37316251</v>
      </c>
      <c r="C118">
        <v>37316231</v>
      </c>
      <c r="D118">
        <v>26857969</v>
      </c>
      <c r="E118">
        <v>1</v>
      </c>
      <c r="F118">
        <v>1</v>
      </c>
      <c r="G118">
        <v>1</v>
      </c>
      <c r="H118">
        <v>3</v>
      </c>
      <c r="I118" t="s">
        <v>308</v>
      </c>
      <c r="J118" t="s">
        <v>309</v>
      </c>
      <c r="K118" t="s">
        <v>310</v>
      </c>
      <c r="L118">
        <v>1348</v>
      </c>
      <c r="N118">
        <v>1009</v>
      </c>
      <c r="O118" t="s">
        <v>67</v>
      </c>
      <c r="P118" t="s">
        <v>67</v>
      </c>
      <c r="Q118">
        <v>1000</v>
      </c>
      <c r="X118">
        <v>0.528</v>
      </c>
      <c r="Y118">
        <v>3390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0.528</v>
      </c>
      <c r="AH118">
        <v>2</v>
      </c>
      <c r="AI118">
        <v>37316239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ROW(Source!A46)</f>
        <v>46</v>
      </c>
      <c r="B119">
        <v>37316252</v>
      </c>
      <c r="C119">
        <v>37316231</v>
      </c>
      <c r="D119">
        <v>26857629</v>
      </c>
      <c r="E119">
        <v>1</v>
      </c>
      <c r="F119">
        <v>1</v>
      </c>
      <c r="G119">
        <v>1</v>
      </c>
      <c r="H119">
        <v>3</v>
      </c>
      <c r="I119" t="s">
        <v>334</v>
      </c>
      <c r="J119" t="s">
        <v>335</v>
      </c>
      <c r="K119" t="s">
        <v>336</v>
      </c>
      <c r="L119">
        <v>1356</v>
      </c>
      <c r="N119">
        <v>1010</v>
      </c>
      <c r="O119" t="s">
        <v>337</v>
      </c>
      <c r="P119" t="s">
        <v>337</v>
      </c>
      <c r="Q119">
        <v>1000</v>
      </c>
      <c r="X119">
        <v>0.818</v>
      </c>
      <c r="Y119">
        <v>253.8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G119">
        <v>0.818</v>
      </c>
      <c r="AH119">
        <v>2</v>
      </c>
      <c r="AI119">
        <v>37316240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ROW(Source!A46)</f>
        <v>46</v>
      </c>
      <c r="B120">
        <v>37316253</v>
      </c>
      <c r="C120">
        <v>37316231</v>
      </c>
      <c r="D120">
        <v>26858858</v>
      </c>
      <c r="E120">
        <v>1</v>
      </c>
      <c r="F120">
        <v>1</v>
      </c>
      <c r="G120">
        <v>1</v>
      </c>
      <c r="H120">
        <v>3</v>
      </c>
      <c r="I120" t="s">
        <v>338</v>
      </c>
      <c r="J120" t="s">
        <v>339</v>
      </c>
      <c r="K120" t="s">
        <v>340</v>
      </c>
      <c r="L120">
        <v>1327</v>
      </c>
      <c r="N120">
        <v>1005</v>
      </c>
      <c r="O120" t="s">
        <v>278</v>
      </c>
      <c r="P120" t="s">
        <v>278</v>
      </c>
      <c r="Q120">
        <v>1</v>
      </c>
      <c r="X120">
        <v>345</v>
      </c>
      <c r="Y120">
        <v>6.48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345</v>
      </c>
      <c r="AH120">
        <v>2</v>
      </c>
      <c r="AI120">
        <v>37316241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ROW(Source!A46)</f>
        <v>46</v>
      </c>
      <c r="B121">
        <v>37316254</v>
      </c>
      <c r="C121">
        <v>37316231</v>
      </c>
      <c r="D121">
        <v>26863195</v>
      </c>
      <c r="E121">
        <v>1</v>
      </c>
      <c r="F121">
        <v>1</v>
      </c>
      <c r="G121">
        <v>1</v>
      </c>
      <c r="H121">
        <v>3</v>
      </c>
      <c r="I121" t="s">
        <v>341</v>
      </c>
      <c r="J121" t="s">
        <v>342</v>
      </c>
      <c r="K121" t="s">
        <v>343</v>
      </c>
      <c r="L121">
        <v>1348</v>
      </c>
      <c r="N121">
        <v>1009</v>
      </c>
      <c r="O121" t="s">
        <v>67</v>
      </c>
      <c r="P121" t="s">
        <v>67</v>
      </c>
      <c r="Q121">
        <v>1000</v>
      </c>
      <c r="X121">
        <v>0.658</v>
      </c>
      <c r="Y121">
        <v>11200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0.658</v>
      </c>
      <c r="AH121">
        <v>2</v>
      </c>
      <c r="AI121">
        <v>37316242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ROW(Source!A46)</f>
        <v>46</v>
      </c>
      <c r="B122">
        <v>37316255</v>
      </c>
      <c r="C122">
        <v>37316231</v>
      </c>
      <c r="D122">
        <v>26868480</v>
      </c>
      <c r="E122">
        <v>1</v>
      </c>
      <c r="F122">
        <v>1</v>
      </c>
      <c r="G122">
        <v>1</v>
      </c>
      <c r="H122">
        <v>3</v>
      </c>
      <c r="I122" t="s">
        <v>344</v>
      </c>
      <c r="J122" t="s">
        <v>345</v>
      </c>
      <c r="K122" t="s">
        <v>346</v>
      </c>
      <c r="L122">
        <v>1339</v>
      </c>
      <c r="N122">
        <v>1007</v>
      </c>
      <c r="O122" t="s">
        <v>282</v>
      </c>
      <c r="P122" t="s">
        <v>282</v>
      </c>
      <c r="Q122">
        <v>1</v>
      </c>
      <c r="X122">
        <v>2.57</v>
      </c>
      <c r="Y122">
        <v>200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2.57</v>
      </c>
      <c r="AH122">
        <v>2</v>
      </c>
      <c r="AI122">
        <v>37316243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ROW(Source!A47)</f>
        <v>47</v>
      </c>
      <c r="B123">
        <v>37316244</v>
      </c>
      <c r="C123">
        <v>37316231</v>
      </c>
      <c r="D123">
        <v>9415385</v>
      </c>
      <c r="E123">
        <v>1</v>
      </c>
      <c r="F123">
        <v>1</v>
      </c>
      <c r="G123">
        <v>1</v>
      </c>
      <c r="H123">
        <v>1</v>
      </c>
      <c r="I123" t="s">
        <v>294</v>
      </c>
      <c r="K123" t="s">
        <v>295</v>
      </c>
      <c r="L123">
        <v>1369</v>
      </c>
      <c r="N123">
        <v>1013</v>
      </c>
      <c r="O123" t="s">
        <v>257</v>
      </c>
      <c r="P123" t="s">
        <v>257</v>
      </c>
      <c r="Q123">
        <v>1</v>
      </c>
      <c r="X123">
        <v>81.81</v>
      </c>
      <c r="Y123">
        <v>0</v>
      </c>
      <c r="Z123">
        <v>0</v>
      </c>
      <c r="AA123">
        <v>0</v>
      </c>
      <c r="AB123">
        <v>9.4</v>
      </c>
      <c r="AC123">
        <v>0</v>
      </c>
      <c r="AD123">
        <v>1</v>
      </c>
      <c r="AE123">
        <v>1</v>
      </c>
      <c r="AF123" t="s">
        <v>81</v>
      </c>
      <c r="AG123">
        <v>83.03715</v>
      </c>
      <c r="AH123">
        <v>2</v>
      </c>
      <c r="AI123">
        <v>37316232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ROW(Source!A47)</f>
        <v>47</v>
      </c>
      <c r="B124">
        <v>37316245</v>
      </c>
      <c r="C124">
        <v>37316231</v>
      </c>
      <c r="D124">
        <v>121548</v>
      </c>
      <c r="E124">
        <v>1</v>
      </c>
      <c r="F124">
        <v>1</v>
      </c>
      <c r="G124">
        <v>1</v>
      </c>
      <c r="H124">
        <v>1</v>
      </c>
      <c r="I124" t="s">
        <v>35</v>
      </c>
      <c r="K124" t="s">
        <v>264</v>
      </c>
      <c r="L124">
        <v>608254</v>
      </c>
      <c r="N124">
        <v>1013</v>
      </c>
      <c r="O124" t="s">
        <v>265</v>
      </c>
      <c r="P124" t="s">
        <v>265</v>
      </c>
      <c r="Q124">
        <v>1</v>
      </c>
      <c r="X124">
        <v>0.45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G124">
        <v>0.45</v>
      </c>
      <c r="AH124">
        <v>2</v>
      </c>
      <c r="AI124">
        <v>37316233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ROW(Source!A47)</f>
        <v>47</v>
      </c>
      <c r="B125">
        <v>37316246</v>
      </c>
      <c r="C125">
        <v>37316231</v>
      </c>
      <c r="D125">
        <v>26836624</v>
      </c>
      <c r="E125">
        <v>1</v>
      </c>
      <c r="F125">
        <v>1</v>
      </c>
      <c r="G125">
        <v>1</v>
      </c>
      <c r="H125">
        <v>2</v>
      </c>
      <c r="I125" t="s">
        <v>266</v>
      </c>
      <c r="J125" t="s">
        <v>267</v>
      </c>
      <c r="K125" t="s">
        <v>268</v>
      </c>
      <c r="L125">
        <v>1368</v>
      </c>
      <c r="N125">
        <v>1011</v>
      </c>
      <c r="O125" t="s">
        <v>261</v>
      </c>
      <c r="P125" t="s">
        <v>261</v>
      </c>
      <c r="Q125">
        <v>1</v>
      </c>
      <c r="X125">
        <v>0.29</v>
      </c>
      <c r="Y125">
        <v>0</v>
      </c>
      <c r="Z125">
        <v>86.4</v>
      </c>
      <c r="AA125">
        <v>13.5</v>
      </c>
      <c r="AB125">
        <v>0</v>
      </c>
      <c r="AC125">
        <v>0</v>
      </c>
      <c r="AD125">
        <v>1</v>
      </c>
      <c r="AE125">
        <v>0</v>
      </c>
      <c r="AG125">
        <v>0.29</v>
      </c>
      <c r="AH125">
        <v>2</v>
      </c>
      <c r="AI125">
        <v>37316234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ROW(Source!A47)</f>
        <v>47</v>
      </c>
      <c r="B126">
        <v>37316247</v>
      </c>
      <c r="C126">
        <v>37316231</v>
      </c>
      <c r="D126">
        <v>26836708</v>
      </c>
      <c r="E126">
        <v>1</v>
      </c>
      <c r="F126">
        <v>1</v>
      </c>
      <c r="G126">
        <v>1</v>
      </c>
      <c r="H126">
        <v>2</v>
      </c>
      <c r="I126" t="s">
        <v>296</v>
      </c>
      <c r="J126" t="s">
        <v>297</v>
      </c>
      <c r="K126" t="s">
        <v>298</v>
      </c>
      <c r="L126">
        <v>1368</v>
      </c>
      <c r="N126">
        <v>1011</v>
      </c>
      <c r="O126" t="s">
        <v>261</v>
      </c>
      <c r="P126" t="s">
        <v>261</v>
      </c>
      <c r="Q126">
        <v>1</v>
      </c>
      <c r="X126">
        <v>0.16</v>
      </c>
      <c r="Y126">
        <v>0</v>
      </c>
      <c r="Z126">
        <v>111.99</v>
      </c>
      <c r="AA126">
        <v>13.5</v>
      </c>
      <c r="AB126">
        <v>0</v>
      </c>
      <c r="AC126">
        <v>0</v>
      </c>
      <c r="AD126">
        <v>1</v>
      </c>
      <c r="AE126">
        <v>0</v>
      </c>
      <c r="AG126">
        <v>0.16</v>
      </c>
      <c r="AH126">
        <v>2</v>
      </c>
      <c r="AI126">
        <v>37316235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ROW(Source!A47)</f>
        <v>47</v>
      </c>
      <c r="B127">
        <v>37316248</v>
      </c>
      <c r="C127">
        <v>37316231</v>
      </c>
      <c r="D127">
        <v>26837338</v>
      </c>
      <c r="E127">
        <v>1</v>
      </c>
      <c r="F127">
        <v>1</v>
      </c>
      <c r="G127">
        <v>1</v>
      </c>
      <c r="H127">
        <v>2</v>
      </c>
      <c r="I127" t="s">
        <v>299</v>
      </c>
      <c r="J127" t="s">
        <v>300</v>
      </c>
      <c r="K127" t="s">
        <v>301</v>
      </c>
      <c r="L127">
        <v>1368</v>
      </c>
      <c r="N127">
        <v>1011</v>
      </c>
      <c r="O127" t="s">
        <v>261</v>
      </c>
      <c r="P127" t="s">
        <v>261</v>
      </c>
      <c r="Q127">
        <v>1</v>
      </c>
      <c r="X127">
        <v>4.32</v>
      </c>
      <c r="Y127">
        <v>0</v>
      </c>
      <c r="Z127">
        <v>30</v>
      </c>
      <c r="AA127">
        <v>0</v>
      </c>
      <c r="AB127">
        <v>0</v>
      </c>
      <c r="AC127">
        <v>0</v>
      </c>
      <c r="AD127">
        <v>1</v>
      </c>
      <c r="AE127">
        <v>0</v>
      </c>
      <c r="AG127">
        <v>4.32</v>
      </c>
      <c r="AH127">
        <v>2</v>
      </c>
      <c r="AI127">
        <v>37316236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ROW(Source!A47)</f>
        <v>47</v>
      </c>
      <c r="B128">
        <v>37316249</v>
      </c>
      <c r="C128">
        <v>37316231</v>
      </c>
      <c r="D128">
        <v>26838694</v>
      </c>
      <c r="E128">
        <v>1</v>
      </c>
      <c r="F128">
        <v>1</v>
      </c>
      <c r="G128">
        <v>1</v>
      </c>
      <c r="H128">
        <v>2</v>
      </c>
      <c r="I128" t="s">
        <v>288</v>
      </c>
      <c r="J128" t="s">
        <v>289</v>
      </c>
      <c r="K128" t="s">
        <v>290</v>
      </c>
      <c r="L128">
        <v>1368</v>
      </c>
      <c r="N128">
        <v>1011</v>
      </c>
      <c r="O128" t="s">
        <v>261</v>
      </c>
      <c r="P128" t="s">
        <v>261</v>
      </c>
      <c r="Q128">
        <v>1</v>
      </c>
      <c r="X128">
        <v>0.24</v>
      </c>
      <c r="Y128">
        <v>0</v>
      </c>
      <c r="Z128">
        <v>87.17</v>
      </c>
      <c r="AA128">
        <v>11.6</v>
      </c>
      <c r="AB128">
        <v>0</v>
      </c>
      <c r="AC128">
        <v>0</v>
      </c>
      <c r="AD128">
        <v>1</v>
      </c>
      <c r="AE128">
        <v>0</v>
      </c>
      <c r="AG128">
        <v>0.24</v>
      </c>
      <c r="AH128">
        <v>2</v>
      </c>
      <c r="AI128">
        <v>37316237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ROW(Source!A47)</f>
        <v>47</v>
      </c>
      <c r="B129">
        <v>37316250</v>
      </c>
      <c r="C129">
        <v>37316231</v>
      </c>
      <c r="D129">
        <v>26864366</v>
      </c>
      <c r="E129">
        <v>1</v>
      </c>
      <c r="F129">
        <v>1</v>
      </c>
      <c r="G129">
        <v>1</v>
      </c>
      <c r="H129">
        <v>3</v>
      </c>
      <c r="I129" t="s">
        <v>331</v>
      </c>
      <c r="J129" t="s">
        <v>332</v>
      </c>
      <c r="K129" t="s">
        <v>333</v>
      </c>
      <c r="L129">
        <v>1348</v>
      </c>
      <c r="N129">
        <v>1009</v>
      </c>
      <c r="O129" t="s">
        <v>67</v>
      </c>
      <c r="P129" t="s">
        <v>67</v>
      </c>
      <c r="Q129">
        <v>1000</v>
      </c>
      <c r="X129">
        <v>0.007</v>
      </c>
      <c r="Y129">
        <v>22558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0.007</v>
      </c>
      <c r="AH129">
        <v>2</v>
      </c>
      <c r="AI129">
        <v>37316238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ROW(Source!A47)</f>
        <v>47</v>
      </c>
      <c r="B130">
        <v>37316251</v>
      </c>
      <c r="C130">
        <v>37316231</v>
      </c>
      <c r="D130">
        <v>26857969</v>
      </c>
      <c r="E130">
        <v>1</v>
      </c>
      <c r="F130">
        <v>1</v>
      </c>
      <c r="G130">
        <v>1</v>
      </c>
      <c r="H130">
        <v>3</v>
      </c>
      <c r="I130" t="s">
        <v>308</v>
      </c>
      <c r="J130" t="s">
        <v>309</v>
      </c>
      <c r="K130" t="s">
        <v>310</v>
      </c>
      <c r="L130">
        <v>1348</v>
      </c>
      <c r="N130">
        <v>1009</v>
      </c>
      <c r="O130" t="s">
        <v>67</v>
      </c>
      <c r="P130" t="s">
        <v>67</v>
      </c>
      <c r="Q130">
        <v>1000</v>
      </c>
      <c r="X130">
        <v>0.528</v>
      </c>
      <c r="Y130">
        <v>3390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0.528</v>
      </c>
      <c r="AH130">
        <v>2</v>
      </c>
      <c r="AI130">
        <v>37316239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ROW(Source!A47)</f>
        <v>47</v>
      </c>
      <c r="B131">
        <v>37316252</v>
      </c>
      <c r="C131">
        <v>37316231</v>
      </c>
      <c r="D131">
        <v>26857629</v>
      </c>
      <c r="E131">
        <v>1</v>
      </c>
      <c r="F131">
        <v>1</v>
      </c>
      <c r="G131">
        <v>1</v>
      </c>
      <c r="H131">
        <v>3</v>
      </c>
      <c r="I131" t="s">
        <v>334</v>
      </c>
      <c r="J131" t="s">
        <v>335</v>
      </c>
      <c r="K131" t="s">
        <v>336</v>
      </c>
      <c r="L131">
        <v>1356</v>
      </c>
      <c r="N131">
        <v>1010</v>
      </c>
      <c r="O131" t="s">
        <v>337</v>
      </c>
      <c r="P131" t="s">
        <v>337</v>
      </c>
      <c r="Q131">
        <v>1000</v>
      </c>
      <c r="X131">
        <v>0.818</v>
      </c>
      <c r="Y131">
        <v>253.8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G131">
        <v>0.818</v>
      </c>
      <c r="AH131">
        <v>2</v>
      </c>
      <c r="AI131">
        <v>37316240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ROW(Source!A47)</f>
        <v>47</v>
      </c>
      <c r="B132">
        <v>37316253</v>
      </c>
      <c r="C132">
        <v>37316231</v>
      </c>
      <c r="D132">
        <v>26858858</v>
      </c>
      <c r="E132">
        <v>1</v>
      </c>
      <c r="F132">
        <v>1</v>
      </c>
      <c r="G132">
        <v>1</v>
      </c>
      <c r="H132">
        <v>3</v>
      </c>
      <c r="I132" t="s">
        <v>338</v>
      </c>
      <c r="J132" t="s">
        <v>339</v>
      </c>
      <c r="K132" t="s">
        <v>340</v>
      </c>
      <c r="L132">
        <v>1327</v>
      </c>
      <c r="N132">
        <v>1005</v>
      </c>
      <c r="O132" t="s">
        <v>278</v>
      </c>
      <c r="P132" t="s">
        <v>278</v>
      </c>
      <c r="Q132">
        <v>1</v>
      </c>
      <c r="X132">
        <v>345</v>
      </c>
      <c r="Y132">
        <v>6.48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345</v>
      </c>
      <c r="AH132">
        <v>2</v>
      </c>
      <c r="AI132">
        <v>37316241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ROW(Source!A47)</f>
        <v>47</v>
      </c>
      <c r="B133">
        <v>37316254</v>
      </c>
      <c r="C133">
        <v>37316231</v>
      </c>
      <c r="D133">
        <v>26863195</v>
      </c>
      <c r="E133">
        <v>1</v>
      </c>
      <c r="F133">
        <v>1</v>
      </c>
      <c r="G133">
        <v>1</v>
      </c>
      <c r="H133">
        <v>3</v>
      </c>
      <c r="I133" t="s">
        <v>341</v>
      </c>
      <c r="J133" t="s">
        <v>342</v>
      </c>
      <c r="K133" t="s">
        <v>343</v>
      </c>
      <c r="L133">
        <v>1348</v>
      </c>
      <c r="N133">
        <v>1009</v>
      </c>
      <c r="O133" t="s">
        <v>67</v>
      </c>
      <c r="P133" t="s">
        <v>67</v>
      </c>
      <c r="Q133">
        <v>1000</v>
      </c>
      <c r="X133">
        <v>0.658</v>
      </c>
      <c r="Y133">
        <v>11200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0.658</v>
      </c>
      <c r="AH133">
        <v>2</v>
      </c>
      <c r="AI133">
        <v>37316242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ROW(Source!A47)</f>
        <v>47</v>
      </c>
      <c r="B134">
        <v>37316255</v>
      </c>
      <c r="C134">
        <v>37316231</v>
      </c>
      <c r="D134">
        <v>26868480</v>
      </c>
      <c r="E134">
        <v>1</v>
      </c>
      <c r="F134">
        <v>1</v>
      </c>
      <c r="G134">
        <v>1</v>
      </c>
      <c r="H134">
        <v>3</v>
      </c>
      <c r="I134" t="s">
        <v>344</v>
      </c>
      <c r="J134" t="s">
        <v>345</v>
      </c>
      <c r="K134" t="s">
        <v>346</v>
      </c>
      <c r="L134">
        <v>1339</v>
      </c>
      <c r="N134">
        <v>1007</v>
      </c>
      <c r="O134" t="s">
        <v>282</v>
      </c>
      <c r="P134" t="s">
        <v>282</v>
      </c>
      <c r="Q134">
        <v>1</v>
      </c>
      <c r="X134">
        <v>2.57</v>
      </c>
      <c r="Y134">
        <v>200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2.57</v>
      </c>
      <c r="AH134">
        <v>2</v>
      </c>
      <c r="AI134">
        <v>37316243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ROW(Source!A48)</f>
        <v>48</v>
      </c>
      <c r="B135">
        <v>37316265</v>
      </c>
      <c r="C135">
        <v>37316256</v>
      </c>
      <c r="D135">
        <v>9415493</v>
      </c>
      <c r="E135">
        <v>1</v>
      </c>
      <c r="F135">
        <v>1</v>
      </c>
      <c r="G135">
        <v>1</v>
      </c>
      <c r="H135">
        <v>1</v>
      </c>
      <c r="I135" t="s">
        <v>347</v>
      </c>
      <c r="K135" t="s">
        <v>348</v>
      </c>
      <c r="L135">
        <v>1369</v>
      </c>
      <c r="N135">
        <v>1013</v>
      </c>
      <c r="O135" t="s">
        <v>257</v>
      </c>
      <c r="P135" t="s">
        <v>257</v>
      </c>
      <c r="Q135">
        <v>1</v>
      </c>
      <c r="X135">
        <v>41.41</v>
      </c>
      <c r="Y135">
        <v>0</v>
      </c>
      <c r="Z135">
        <v>0</v>
      </c>
      <c r="AA135">
        <v>0</v>
      </c>
      <c r="AB135">
        <v>8.53</v>
      </c>
      <c r="AC135">
        <v>0</v>
      </c>
      <c r="AD135">
        <v>1</v>
      </c>
      <c r="AE135">
        <v>1</v>
      </c>
      <c r="AG135">
        <v>41.41</v>
      </c>
      <c r="AH135">
        <v>2</v>
      </c>
      <c r="AI135">
        <v>37316259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ROW(Source!A48)</f>
        <v>48</v>
      </c>
      <c r="B136">
        <v>37316266</v>
      </c>
      <c r="C136">
        <v>37316256</v>
      </c>
      <c r="D136">
        <v>121548</v>
      </c>
      <c r="E136">
        <v>1</v>
      </c>
      <c r="F136">
        <v>1</v>
      </c>
      <c r="G136">
        <v>1</v>
      </c>
      <c r="H136">
        <v>1</v>
      </c>
      <c r="I136" t="s">
        <v>35</v>
      </c>
      <c r="K136" t="s">
        <v>264</v>
      </c>
      <c r="L136">
        <v>608254</v>
      </c>
      <c r="N136">
        <v>1013</v>
      </c>
      <c r="O136" t="s">
        <v>265</v>
      </c>
      <c r="P136" t="s">
        <v>265</v>
      </c>
      <c r="Q136">
        <v>1</v>
      </c>
      <c r="X136">
        <v>0.08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2</v>
      </c>
      <c r="AG136">
        <v>0.08</v>
      </c>
      <c r="AH136">
        <v>2</v>
      </c>
      <c r="AI136">
        <v>37316260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ROW(Source!A48)</f>
        <v>48</v>
      </c>
      <c r="B137">
        <v>37316267</v>
      </c>
      <c r="C137">
        <v>37316256</v>
      </c>
      <c r="D137">
        <v>26836841</v>
      </c>
      <c r="E137">
        <v>1</v>
      </c>
      <c r="F137">
        <v>1</v>
      </c>
      <c r="G137">
        <v>1</v>
      </c>
      <c r="H137">
        <v>2</v>
      </c>
      <c r="I137" t="s">
        <v>349</v>
      </c>
      <c r="J137" t="s">
        <v>350</v>
      </c>
      <c r="K137" t="s">
        <v>351</v>
      </c>
      <c r="L137">
        <v>1368</v>
      </c>
      <c r="N137">
        <v>1011</v>
      </c>
      <c r="O137" t="s">
        <v>261</v>
      </c>
      <c r="P137" t="s">
        <v>261</v>
      </c>
      <c r="Q137">
        <v>1</v>
      </c>
      <c r="X137">
        <v>0.08</v>
      </c>
      <c r="Y137">
        <v>0</v>
      </c>
      <c r="Z137">
        <v>31.26</v>
      </c>
      <c r="AA137">
        <v>13.5</v>
      </c>
      <c r="AB137">
        <v>0</v>
      </c>
      <c r="AC137">
        <v>0</v>
      </c>
      <c r="AD137">
        <v>1</v>
      </c>
      <c r="AE137">
        <v>0</v>
      </c>
      <c r="AG137">
        <v>0.08</v>
      </c>
      <c r="AH137">
        <v>2</v>
      </c>
      <c r="AI137">
        <v>37316261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ROW(Source!A48)</f>
        <v>48</v>
      </c>
      <c r="B138">
        <v>37316268</v>
      </c>
      <c r="C138">
        <v>37316256</v>
      </c>
      <c r="D138">
        <v>26838694</v>
      </c>
      <c r="E138">
        <v>1</v>
      </c>
      <c r="F138">
        <v>1</v>
      </c>
      <c r="G138">
        <v>1</v>
      </c>
      <c r="H138">
        <v>2</v>
      </c>
      <c r="I138" t="s">
        <v>288</v>
      </c>
      <c r="J138" t="s">
        <v>289</v>
      </c>
      <c r="K138" t="s">
        <v>290</v>
      </c>
      <c r="L138">
        <v>1368</v>
      </c>
      <c r="N138">
        <v>1011</v>
      </c>
      <c r="O138" t="s">
        <v>261</v>
      </c>
      <c r="P138" t="s">
        <v>261</v>
      </c>
      <c r="Q138">
        <v>1</v>
      </c>
      <c r="X138">
        <v>0.04</v>
      </c>
      <c r="Y138">
        <v>0</v>
      </c>
      <c r="Z138">
        <v>87.17</v>
      </c>
      <c r="AA138">
        <v>11.6</v>
      </c>
      <c r="AB138">
        <v>0</v>
      </c>
      <c r="AC138">
        <v>0</v>
      </c>
      <c r="AD138">
        <v>1</v>
      </c>
      <c r="AE138">
        <v>0</v>
      </c>
      <c r="AG138">
        <v>0.04</v>
      </c>
      <c r="AH138">
        <v>2</v>
      </c>
      <c r="AI138">
        <v>37316262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ROW(Source!A48)</f>
        <v>48</v>
      </c>
      <c r="B139">
        <v>37316269</v>
      </c>
      <c r="C139">
        <v>37316256</v>
      </c>
      <c r="D139">
        <v>26863617</v>
      </c>
      <c r="E139">
        <v>1</v>
      </c>
      <c r="F139">
        <v>1</v>
      </c>
      <c r="G139">
        <v>1</v>
      </c>
      <c r="H139">
        <v>3</v>
      </c>
      <c r="I139" t="s">
        <v>352</v>
      </c>
      <c r="J139" t="s">
        <v>353</v>
      </c>
      <c r="K139" t="s">
        <v>354</v>
      </c>
      <c r="L139">
        <v>1348</v>
      </c>
      <c r="N139">
        <v>1009</v>
      </c>
      <c r="O139" t="s">
        <v>67</v>
      </c>
      <c r="P139" t="s">
        <v>67</v>
      </c>
      <c r="Q139">
        <v>1000</v>
      </c>
      <c r="X139">
        <v>0.006</v>
      </c>
      <c r="Y139">
        <v>8023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G139">
        <v>0.006</v>
      </c>
      <c r="AH139">
        <v>2</v>
      </c>
      <c r="AI139">
        <v>37316263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ROW(Source!A48)</f>
        <v>48</v>
      </c>
      <c r="B140">
        <v>37316270</v>
      </c>
      <c r="C140">
        <v>37316256</v>
      </c>
      <c r="D140">
        <v>26864274</v>
      </c>
      <c r="E140">
        <v>1</v>
      </c>
      <c r="F140">
        <v>1</v>
      </c>
      <c r="G140">
        <v>1</v>
      </c>
      <c r="H140">
        <v>3</v>
      </c>
      <c r="I140" t="s">
        <v>355</v>
      </c>
      <c r="J140" t="s">
        <v>356</v>
      </c>
      <c r="K140" t="s">
        <v>357</v>
      </c>
      <c r="L140">
        <v>1348</v>
      </c>
      <c r="N140">
        <v>1009</v>
      </c>
      <c r="O140" t="s">
        <v>67</v>
      </c>
      <c r="P140" t="s">
        <v>67</v>
      </c>
      <c r="Q140">
        <v>1000</v>
      </c>
      <c r="X140">
        <v>0.004</v>
      </c>
      <c r="Y140">
        <v>11978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G140">
        <v>0.004</v>
      </c>
      <c r="AH140">
        <v>2</v>
      </c>
      <c r="AI140">
        <v>37316264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ROW(Source!A48)</f>
        <v>48</v>
      </c>
      <c r="B141">
        <v>37316271</v>
      </c>
      <c r="C141">
        <v>37316256</v>
      </c>
      <c r="D141">
        <v>26863195</v>
      </c>
      <c r="E141">
        <v>1</v>
      </c>
      <c r="F141">
        <v>1</v>
      </c>
      <c r="G141">
        <v>1</v>
      </c>
      <c r="H141">
        <v>3</v>
      </c>
      <c r="I141" t="s">
        <v>341</v>
      </c>
      <c r="J141" t="s">
        <v>342</v>
      </c>
      <c r="K141" t="s">
        <v>343</v>
      </c>
      <c r="L141">
        <v>1348</v>
      </c>
      <c r="N141">
        <v>1009</v>
      </c>
      <c r="O141" t="s">
        <v>67</v>
      </c>
      <c r="P141" t="s">
        <v>67</v>
      </c>
      <c r="Q141">
        <v>1000</v>
      </c>
      <c r="X141">
        <v>0.184</v>
      </c>
      <c r="Y141">
        <v>11200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G141">
        <v>0.184</v>
      </c>
      <c r="AH141">
        <v>2</v>
      </c>
      <c r="AI141">
        <v>37316257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ROW(Source!A48)</f>
        <v>48</v>
      </c>
      <c r="B142">
        <v>37316272</v>
      </c>
      <c r="C142">
        <v>37316256</v>
      </c>
      <c r="D142">
        <v>26901677</v>
      </c>
      <c r="E142">
        <v>1</v>
      </c>
      <c r="F142">
        <v>1</v>
      </c>
      <c r="G142">
        <v>1</v>
      </c>
      <c r="H142">
        <v>3</v>
      </c>
      <c r="I142" t="s">
        <v>92</v>
      </c>
      <c r="J142" t="s">
        <v>94</v>
      </c>
      <c r="K142" t="s">
        <v>93</v>
      </c>
      <c r="L142">
        <v>1348</v>
      </c>
      <c r="N142">
        <v>1009</v>
      </c>
      <c r="O142" t="s">
        <v>67</v>
      </c>
      <c r="P142" t="s">
        <v>67</v>
      </c>
      <c r="Q142">
        <v>1000</v>
      </c>
      <c r="X142">
        <v>0.224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G142">
        <v>0.224</v>
      </c>
      <c r="AH142">
        <v>2</v>
      </c>
      <c r="AI142">
        <v>37316258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ROW(Source!A49)</f>
        <v>49</v>
      </c>
      <c r="B143">
        <v>37316265</v>
      </c>
      <c r="C143">
        <v>37316256</v>
      </c>
      <c r="D143">
        <v>9415493</v>
      </c>
      <c r="E143">
        <v>1</v>
      </c>
      <c r="F143">
        <v>1</v>
      </c>
      <c r="G143">
        <v>1</v>
      </c>
      <c r="H143">
        <v>1</v>
      </c>
      <c r="I143" t="s">
        <v>347</v>
      </c>
      <c r="K143" t="s">
        <v>348</v>
      </c>
      <c r="L143">
        <v>1369</v>
      </c>
      <c r="N143">
        <v>1013</v>
      </c>
      <c r="O143" t="s">
        <v>257</v>
      </c>
      <c r="P143" t="s">
        <v>257</v>
      </c>
      <c r="Q143">
        <v>1</v>
      </c>
      <c r="X143">
        <v>41.41</v>
      </c>
      <c r="Y143">
        <v>0</v>
      </c>
      <c r="Z143">
        <v>0</v>
      </c>
      <c r="AA143">
        <v>0</v>
      </c>
      <c r="AB143">
        <v>8.53</v>
      </c>
      <c r="AC143">
        <v>0</v>
      </c>
      <c r="AD143">
        <v>1</v>
      </c>
      <c r="AE143">
        <v>1</v>
      </c>
      <c r="AG143">
        <v>41.41</v>
      </c>
      <c r="AH143">
        <v>2</v>
      </c>
      <c r="AI143">
        <v>37316259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ROW(Source!A49)</f>
        <v>49</v>
      </c>
      <c r="B144">
        <v>37316266</v>
      </c>
      <c r="C144">
        <v>37316256</v>
      </c>
      <c r="D144">
        <v>121548</v>
      </c>
      <c r="E144">
        <v>1</v>
      </c>
      <c r="F144">
        <v>1</v>
      </c>
      <c r="G144">
        <v>1</v>
      </c>
      <c r="H144">
        <v>1</v>
      </c>
      <c r="I144" t="s">
        <v>35</v>
      </c>
      <c r="K144" t="s">
        <v>264</v>
      </c>
      <c r="L144">
        <v>608254</v>
      </c>
      <c r="N144">
        <v>1013</v>
      </c>
      <c r="O144" t="s">
        <v>265</v>
      </c>
      <c r="P144" t="s">
        <v>265</v>
      </c>
      <c r="Q144">
        <v>1</v>
      </c>
      <c r="X144">
        <v>0.08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2</v>
      </c>
      <c r="AG144">
        <v>0.08</v>
      </c>
      <c r="AH144">
        <v>2</v>
      </c>
      <c r="AI144">
        <v>37316260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ROW(Source!A49)</f>
        <v>49</v>
      </c>
      <c r="B145">
        <v>37316267</v>
      </c>
      <c r="C145">
        <v>37316256</v>
      </c>
      <c r="D145">
        <v>26836841</v>
      </c>
      <c r="E145">
        <v>1</v>
      </c>
      <c r="F145">
        <v>1</v>
      </c>
      <c r="G145">
        <v>1</v>
      </c>
      <c r="H145">
        <v>2</v>
      </c>
      <c r="I145" t="s">
        <v>349</v>
      </c>
      <c r="J145" t="s">
        <v>350</v>
      </c>
      <c r="K145" t="s">
        <v>351</v>
      </c>
      <c r="L145">
        <v>1368</v>
      </c>
      <c r="N145">
        <v>1011</v>
      </c>
      <c r="O145" t="s">
        <v>261</v>
      </c>
      <c r="P145" t="s">
        <v>261</v>
      </c>
      <c r="Q145">
        <v>1</v>
      </c>
      <c r="X145">
        <v>0.08</v>
      </c>
      <c r="Y145">
        <v>0</v>
      </c>
      <c r="Z145">
        <v>31.26</v>
      </c>
      <c r="AA145">
        <v>13.5</v>
      </c>
      <c r="AB145">
        <v>0</v>
      </c>
      <c r="AC145">
        <v>0</v>
      </c>
      <c r="AD145">
        <v>1</v>
      </c>
      <c r="AE145">
        <v>0</v>
      </c>
      <c r="AG145">
        <v>0.08</v>
      </c>
      <c r="AH145">
        <v>2</v>
      </c>
      <c r="AI145">
        <v>37316261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ROW(Source!A49)</f>
        <v>49</v>
      </c>
      <c r="B146">
        <v>37316268</v>
      </c>
      <c r="C146">
        <v>37316256</v>
      </c>
      <c r="D146">
        <v>26838694</v>
      </c>
      <c r="E146">
        <v>1</v>
      </c>
      <c r="F146">
        <v>1</v>
      </c>
      <c r="G146">
        <v>1</v>
      </c>
      <c r="H146">
        <v>2</v>
      </c>
      <c r="I146" t="s">
        <v>288</v>
      </c>
      <c r="J146" t="s">
        <v>289</v>
      </c>
      <c r="K146" t="s">
        <v>290</v>
      </c>
      <c r="L146">
        <v>1368</v>
      </c>
      <c r="N146">
        <v>1011</v>
      </c>
      <c r="O146" t="s">
        <v>261</v>
      </c>
      <c r="P146" t="s">
        <v>261</v>
      </c>
      <c r="Q146">
        <v>1</v>
      </c>
      <c r="X146">
        <v>0.04</v>
      </c>
      <c r="Y146">
        <v>0</v>
      </c>
      <c r="Z146">
        <v>87.17</v>
      </c>
      <c r="AA146">
        <v>11.6</v>
      </c>
      <c r="AB146">
        <v>0</v>
      </c>
      <c r="AC146">
        <v>0</v>
      </c>
      <c r="AD146">
        <v>1</v>
      </c>
      <c r="AE146">
        <v>0</v>
      </c>
      <c r="AG146">
        <v>0.04</v>
      </c>
      <c r="AH146">
        <v>2</v>
      </c>
      <c r="AI146">
        <v>37316262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ROW(Source!A49)</f>
        <v>49</v>
      </c>
      <c r="B147">
        <v>37316269</v>
      </c>
      <c r="C147">
        <v>37316256</v>
      </c>
      <c r="D147">
        <v>26863617</v>
      </c>
      <c r="E147">
        <v>1</v>
      </c>
      <c r="F147">
        <v>1</v>
      </c>
      <c r="G147">
        <v>1</v>
      </c>
      <c r="H147">
        <v>3</v>
      </c>
      <c r="I147" t="s">
        <v>352</v>
      </c>
      <c r="J147" t="s">
        <v>353</v>
      </c>
      <c r="K147" t="s">
        <v>354</v>
      </c>
      <c r="L147">
        <v>1348</v>
      </c>
      <c r="N147">
        <v>1009</v>
      </c>
      <c r="O147" t="s">
        <v>67</v>
      </c>
      <c r="P147" t="s">
        <v>67</v>
      </c>
      <c r="Q147">
        <v>1000</v>
      </c>
      <c r="X147">
        <v>0.006</v>
      </c>
      <c r="Y147">
        <v>8023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G147">
        <v>0.006</v>
      </c>
      <c r="AH147">
        <v>2</v>
      </c>
      <c r="AI147">
        <v>37316263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ROW(Source!A49)</f>
        <v>49</v>
      </c>
      <c r="B148">
        <v>37316270</v>
      </c>
      <c r="C148">
        <v>37316256</v>
      </c>
      <c r="D148">
        <v>26864274</v>
      </c>
      <c r="E148">
        <v>1</v>
      </c>
      <c r="F148">
        <v>1</v>
      </c>
      <c r="G148">
        <v>1</v>
      </c>
      <c r="H148">
        <v>3</v>
      </c>
      <c r="I148" t="s">
        <v>355</v>
      </c>
      <c r="J148" t="s">
        <v>356</v>
      </c>
      <c r="K148" t="s">
        <v>357</v>
      </c>
      <c r="L148">
        <v>1348</v>
      </c>
      <c r="N148">
        <v>1009</v>
      </c>
      <c r="O148" t="s">
        <v>67</v>
      </c>
      <c r="P148" t="s">
        <v>67</v>
      </c>
      <c r="Q148">
        <v>1000</v>
      </c>
      <c r="X148">
        <v>0.004</v>
      </c>
      <c r="Y148">
        <v>11978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G148">
        <v>0.004</v>
      </c>
      <c r="AH148">
        <v>2</v>
      </c>
      <c r="AI148">
        <v>37316264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ROW(Source!A49)</f>
        <v>49</v>
      </c>
      <c r="B149">
        <v>37316271</v>
      </c>
      <c r="C149">
        <v>37316256</v>
      </c>
      <c r="D149">
        <v>26863195</v>
      </c>
      <c r="E149">
        <v>1</v>
      </c>
      <c r="F149">
        <v>1</v>
      </c>
      <c r="G149">
        <v>1</v>
      </c>
      <c r="H149">
        <v>3</v>
      </c>
      <c r="I149" t="s">
        <v>341</v>
      </c>
      <c r="J149" t="s">
        <v>342</v>
      </c>
      <c r="K149" t="s">
        <v>343</v>
      </c>
      <c r="L149">
        <v>1348</v>
      </c>
      <c r="N149">
        <v>1009</v>
      </c>
      <c r="O149" t="s">
        <v>67</v>
      </c>
      <c r="P149" t="s">
        <v>67</v>
      </c>
      <c r="Q149">
        <v>1000</v>
      </c>
      <c r="X149">
        <v>0.184</v>
      </c>
      <c r="Y149">
        <v>11200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G149">
        <v>0.184</v>
      </c>
      <c r="AH149">
        <v>2</v>
      </c>
      <c r="AI149">
        <v>37316257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ROW(Source!A49)</f>
        <v>49</v>
      </c>
      <c r="B150">
        <v>37316272</v>
      </c>
      <c r="C150">
        <v>37316256</v>
      </c>
      <c r="D150">
        <v>26901677</v>
      </c>
      <c r="E150">
        <v>1</v>
      </c>
      <c r="F150">
        <v>1</v>
      </c>
      <c r="G150">
        <v>1</v>
      </c>
      <c r="H150">
        <v>3</v>
      </c>
      <c r="I150" t="s">
        <v>92</v>
      </c>
      <c r="J150" t="s">
        <v>94</v>
      </c>
      <c r="K150" t="s">
        <v>93</v>
      </c>
      <c r="L150">
        <v>1348</v>
      </c>
      <c r="N150">
        <v>1009</v>
      </c>
      <c r="O150" t="s">
        <v>67</v>
      </c>
      <c r="P150" t="s">
        <v>67</v>
      </c>
      <c r="Q150">
        <v>1000</v>
      </c>
      <c r="X150">
        <v>0.224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G150">
        <v>0.224</v>
      </c>
      <c r="AH150">
        <v>2</v>
      </c>
      <c r="AI150">
        <v>37316258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ROW(Source!A52)</f>
        <v>52</v>
      </c>
      <c r="B151">
        <v>37316290</v>
      </c>
      <c r="C151">
        <v>37316274</v>
      </c>
      <c r="D151">
        <v>9416110</v>
      </c>
      <c r="E151">
        <v>1</v>
      </c>
      <c r="F151">
        <v>1</v>
      </c>
      <c r="G151">
        <v>1</v>
      </c>
      <c r="H151">
        <v>1</v>
      </c>
      <c r="I151" t="s">
        <v>358</v>
      </c>
      <c r="K151" t="s">
        <v>359</v>
      </c>
      <c r="L151">
        <v>1369</v>
      </c>
      <c r="N151">
        <v>1013</v>
      </c>
      <c r="O151" t="s">
        <v>257</v>
      </c>
      <c r="P151" t="s">
        <v>257</v>
      </c>
      <c r="Q151">
        <v>1</v>
      </c>
      <c r="X151">
        <v>47.46</v>
      </c>
      <c r="Y151">
        <v>0</v>
      </c>
      <c r="Z151">
        <v>0</v>
      </c>
      <c r="AA151">
        <v>0</v>
      </c>
      <c r="AB151">
        <v>9.18</v>
      </c>
      <c r="AC151">
        <v>0</v>
      </c>
      <c r="AD151">
        <v>1</v>
      </c>
      <c r="AE151">
        <v>1</v>
      </c>
      <c r="AF151" t="s">
        <v>81</v>
      </c>
      <c r="AG151">
        <v>48.171899999999994</v>
      </c>
      <c r="AH151">
        <v>2</v>
      </c>
      <c r="AI151">
        <v>37316275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ROW(Source!A52)</f>
        <v>52</v>
      </c>
      <c r="B152">
        <v>37316291</v>
      </c>
      <c r="C152">
        <v>37316274</v>
      </c>
      <c r="D152">
        <v>121548</v>
      </c>
      <c r="E152">
        <v>1</v>
      </c>
      <c r="F152">
        <v>1</v>
      </c>
      <c r="G152">
        <v>1</v>
      </c>
      <c r="H152">
        <v>1</v>
      </c>
      <c r="I152" t="s">
        <v>35</v>
      </c>
      <c r="K152" t="s">
        <v>264</v>
      </c>
      <c r="L152">
        <v>608254</v>
      </c>
      <c r="N152">
        <v>1013</v>
      </c>
      <c r="O152" t="s">
        <v>265</v>
      </c>
      <c r="P152" t="s">
        <v>265</v>
      </c>
      <c r="Q152">
        <v>1</v>
      </c>
      <c r="X152">
        <v>0.36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2</v>
      </c>
      <c r="AG152">
        <v>0.36</v>
      </c>
      <c r="AH152">
        <v>2</v>
      </c>
      <c r="AI152">
        <v>37316276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ROW(Source!A52)</f>
        <v>52</v>
      </c>
      <c r="B153">
        <v>37316292</v>
      </c>
      <c r="C153">
        <v>37316274</v>
      </c>
      <c r="D153">
        <v>26836624</v>
      </c>
      <c r="E153">
        <v>1</v>
      </c>
      <c r="F153">
        <v>1</v>
      </c>
      <c r="G153">
        <v>1</v>
      </c>
      <c r="H153">
        <v>2</v>
      </c>
      <c r="I153" t="s">
        <v>266</v>
      </c>
      <c r="J153" t="s">
        <v>267</v>
      </c>
      <c r="K153" t="s">
        <v>268</v>
      </c>
      <c r="L153">
        <v>1368</v>
      </c>
      <c r="N153">
        <v>1011</v>
      </c>
      <c r="O153" t="s">
        <v>261</v>
      </c>
      <c r="P153" t="s">
        <v>261</v>
      </c>
      <c r="Q153">
        <v>1</v>
      </c>
      <c r="X153">
        <v>0.23</v>
      </c>
      <c r="Y153">
        <v>0</v>
      </c>
      <c r="Z153">
        <v>86.4</v>
      </c>
      <c r="AA153">
        <v>13.5</v>
      </c>
      <c r="AB153">
        <v>0</v>
      </c>
      <c r="AC153">
        <v>0</v>
      </c>
      <c r="AD153">
        <v>1</v>
      </c>
      <c r="AE153">
        <v>0</v>
      </c>
      <c r="AG153">
        <v>0.23</v>
      </c>
      <c r="AH153">
        <v>2</v>
      </c>
      <c r="AI153">
        <v>37316277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ROW(Source!A52)</f>
        <v>52</v>
      </c>
      <c r="B154">
        <v>37316293</v>
      </c>
      <c r="C154">
        <v>37316274</v>
      </c>
      <c r="D154">
        <v>26836708</v>
      </c>
      <c r="E154">
        <v>1</v>
      </c>
      <c r="F154">
        <v>1</v>
      </c>
      <c r="G154">
        <v>1</v>
      </c>
      <c r="H154">
        <v>2</v>
      </c>
      <c r="I154" t="s">
        <v>296</v>
      </c>
      <c r="J154" t="s">
        <v>297</v>
      </c>
      <c r="K154" t="s">
        <v>298</v>
      </c>
      <c r="L154">
        <v>1368</v>
      </c>
      <c r="N154">
        <v>1011</v>
      </c>
      <c r="O154" t="s">
        <v>261</v>
      </c>
      <c r="P154" t="s">
        <v>261</v>
      </c>
      <c r="Q154">
        <v>1</v>
      </c>
      <c r="X154">
        <v>0.13</v>
      </c>
      <c r="Y154">
        <v>0</v>
      </c>
      <c r="Z154">
        <v>111.99</v>
      </c>
      <c r="AA154">
        <v>13.5</v>
      </c>
      <c r="AB154">
        <v>0</v>
      </c>
      <c r="AC154">
        <v>0</v>
      </c>
      <c r="AD154">
        <v>1</v>
      </c>
      <c r="AE154">
        <v>0</v>
      </c>
      <c r="AG154">
        <v>0.13</v>
      </c>
      <c r="AH154">
        <v>2</v>
      </c>
      <c r="AI154">
        <v>37316278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ROW(Source!A52)</f>
        <v>52</v>
      </c>
      <c r="B155">
        <v>37316294</v>
      </c>
      <c r="C155">
        <v>37316274</v>
      </c>
      <c r="D155">
        <v>26837338</v>
      </c>
      <c r="E155">
        <v>1</v>
      </c>
      <c r="F155">
        <v>1</v>
      </c>
      <c r="G155">
        <v>1</v>
      </c>
      <c r="H155">
        <v>2</v>
      </c>
      <c r="I155" t="s">
        <v>299</v>
      </c>
      <c r="J155" t="s">
        <v>300</v>
      </c>
      <c r="K155" t="s">
        <v>301</v>
      </c>
      <c r="L155">
        <v>1368</v>
      </c>
      <c r="N155">
        <v>1011</v>
      </c>
      <c r="O155" t="s">
        <v>261</v>
      </c>
      <c r="P155" t="s">
        <v>261</v>
      </c>
      <c r="Q155">
        <v>1</v>
      </c>
      <c r="X155">
        <v>3.71</v>
      </c>
      <c r="Y155">
        <v>0</v>
      </c>
      <c r="Z155">
        <v>30</v>
      </c>
      <c r="AA155">
        <v>0</v>
      </c>
      <c r="AB155">
        <v>0</v>
      </c>
      <c r="AC155">
        <v>0</v>
      </c>
      <c r="AD155">
        <v>1</v>
      </c>
      <c r="AE155">
        <v>0</v>
      </c>
      <c r="AG155">
        <v>3.71</v>
      </c>
      <c r="AH155">
        <v>2</v>
      </c>
      <c r="AI155">
        <v>37316279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ROW(Source!A52)</f>
        <v>52</v>
      </c>
      <c r="B156">
        <v>37316295</v>
      </c>
      <c r="C156">
        <v>37316274</v>
      </c>
      <c r="D156">
        <v>26838694</v>
      </c>
      <c r="E156">
        <v>1</v>
      </c>
      <c r="F156">
        <v>1</v>
      </c>
      <c r="G156">
        <v>1</v>
      </c>
      <c r="H156">
        <v>2</v>
      </c>
      <c r="I156" t="s">
        <v>288</v>
      </c>
      <c r="J156" t="s">
        <v>289</v>
      </c>
      <c r="K156" t="s">
        <v>290</v>
      </c>
      <c r="L156">
        <v>1368</v>
      </c>
      <c r="N156">
        <v>1011</v>
      </c>
      <c r="O156" t="s">
        <v>261</v>
      </c>
      <c r="P156" t="s">
        <v>261</v>
      </c>
      <c r="Q156">
        <v>1</v>
      </c>
      <c r="X156">
        <v>0.17</v>
      </c>
      <c r="Y156">
        <v>0</v>
      </c>
      <c r="Z156">
        <v>87.17</v>
      </c>
      <c r="AA156">
        <v>11.6</v>
      </c>
      <c r="AB156">
        <v>0</v>
      </c>
      <c r="AC156">
        <v>0</v>
      </c>
      <c r="AD156">
        <v>1</v>
      </c>
      <c r="AE156">
        <v>0</v>
      </c>
      <c r="AG156">
        <v>0.17</v>
      </c>
      <c r="AH156">
        <v>2</v>
      </c>
      <c r="AI156">
        <v>37316280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ROW(Source!A52)</f>
        <v>52</v>
      </c>
      <c r="B157">
        <v>37316296</v>
      </c>
      <c r="C157">
        <v>37316274</v>
      </c>
      <c r="D157">
        <v>26864366</v>
      </c>
      <c r="E157">
        <v>1</v>
      </c>
      <c r="F157">
        <v>1</v>
      </c>
      <c r="G157">
        <v>1</v>
      </c>
      <c r="H157">
        <v>3</v>
      </c>
      <c r="I157" t="s">
        <v>331</v>
      </c>
      <c r="J157" t="s">
        <v>332</v>
      </c>
      <c r="K157" t="s">
        <v>333</v>
      </c>
      <c r="L157">
        <v>1348</v>
      </c>
      <c r="N157">
        <v>1009</v>
      </c>
      <c r="O157" t="s">
        <v>67</v>
      </c>
      <c r="P157" t="s">
        <v>67</v>
      </c>
      <c r="Q157">
        <v>1000</v>
      </c>
      <c r="X157">
        <v>0.00159</v>
      </c>
      <c r="Y157">
        <v>22558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G157">
        <v>0.00159</v>
      </c>
      <c r="AH157">
        <v>2</v>
      </c>
      <c r="AI157">
        <v>37316281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ROW(Source!A52)</f>
        <v>52</v>
      </c>
      <c r="B158">
        <v>37316297</v>
      </c>
      <c r="C158">
        <v>37316274</v>
      </c>
      <c r="D158">
        <v>26864313</v>
      </c>
      <c r="E158">
        <v>1</v>
      </c>
      <c r="F158">
        <v>1</v>
      </c>
      <c r="G158">
        <v>1</v>
      </c>
      <c r="H158">
        <v>3</v>
      </c>
      <c r="I158" t="s">
        <v>360</v>
      </c>
      <c r="J158" t="s">
        <v>361</v>
      </c>
      <c r="K158" t="s">
        <v>362</v>
      </c>
      <c r="L158">
        <v>1348</v>
      </c>
      <c r="N158">
        <v>1009</v>
      </c>
      <c r="O158" t="s">
        <v>67</v>
      </c>
      <c r="P158" t="s">
        <v>67</v>
      </c>
      <c r="Q158">
        <v>1000</v>
      </c>
      <c r="X158">
        <v>0.004</v>
      </c>
      <c r="Y158">
        <v>11978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G158">
        <v>0.004</v>
      </c>
      <c r="AH158">
        <v>2</v>
      </c>
      <c r="AI158">
        <v>37316282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ROW(Source!A52)</f>
        <v>52</v>
      </c>
      <c r="B159">
        <v>37316298</v>
      </c>
      <c r="C159">
        <v>37316274</v>
      </c>
      <c r="D159">
        <v>26857969</v>
      </c>
      <c r="E159">
        <v>1</v>
      </c>
      <c r="F159">
        <v>1</v>
      </c>
      <c r="G159">
        <v>1</v>
      </c>
      <c r="H159">
        <v>3</v>
      </c>
      <c r="I159" t="s">
        <v>308</v>
      </c>
      <c r="J159" t="s">
        <v>309</v>
      </c>
      <c r="K159" t="s">
        <v>310</v>
      </c>
      <c r="L159">
        <v>1348</v>
      </c>
      <c r="N159">
        <v>1009</v>
      </c>
      <c r="O159" t="s">
        <v>67</v>
      </c>
      <c r="P159" t="s">
        <v>67</v>
      </c>
      <c r="Q159">
        <v>1000</v>
      </c>
      <c r="X159">
        <v>0.454</v>
      </c>
      <c r="Y159">
        <v>3390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G159">
        <v>0.454</v>
      </c>
      <c r="AH159">
        <v>2</v>
      </c>
      <c r="AI159">
        <v>37316283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ROW(Source!A52)</f>
        <v>52</v>
      </c>
      <c r="B160">
        <v>37316299</v>
      </c>
      <c r="C160">
        <v>37316274</v>
      </c>
      <c r="D160">
        <v>26860981</v>
      </c>
      <c r="E160">
        <v>1</v>
      </c>
      <c r="F160">
        <v>1</v>
      </c>
      <c r="G160">
        <v>1</v>
      </c>
      <c r="H160">
        <v>3</v>
      </c>
      <c r="I160" t="s">
        <v>363</v>
      </c>
      <c r="J160" t="s">
        <v>364</v>
      </c>
      <c r="K160" t="s">
        <v>365</v>
      </c>
      <c r="L160">
        <v>1346</v>
      </c>
      <c r="N160">
        <v>1009</v>
      </c>
      <c r="O160" t="s">
        <v>330</v>
      </c>
      <c r="P160" t="s">
        <v>330</v>
      </c>
      <c r="Q160">
        <v>1</v>
      </c>
      <c r="X160">
        <v>6.7</v>
      </c>
      <c r="Y160">
        <v>74.58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G160">
        <v>6.7</v>
      </c>
      <c r="AH160">
        <v>2</v>
      </c>
      <c r="AI160">
        <v>37316284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ROW(Source!A52)</f>
        <v>52</v>
      </c>
      <c r="B161">
        <v>37316300</v>
      </c>
      <c r="C161">
        <v>37316274</v>
      </c>
      <c r="D161">
        <v>26857629</v>
      </c>
      <c r="E161">
        <v>1</v>
      </c>
      <c r="F161">
        <v>1</v>
      </c>
      <c r="G161">
        <v>1</v>
      </c>
      <c r="H161">
        <v>3</v>
      </c>
      <c r="I161" t="s">
        <v>334</v>
      </c>
      <c r="J161" t="s">
        <v>335</v>
      </c>
      <c r="K161" t="s">
        <v>336</v>
      </c>
      <c r="L161">
        <v>1356</v>
      </c>
      <c r="N161">
        <v>1010</v>
      </c>
      <c r="O161" t="s">
        <v>337</v>
      </c>
      <c r="P161" t="s">
        <v>337</v>
      </c>
      <c r="Q161">
        <v>1000</v>
      </c>
      <c r="X161">
        <v>0.187</v>
      </c>
      <c r="Y161">
        <v>253.8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G161">
        <v>0.187</v>
      </c>
      <c r="AH161">
        <v>2</v>
      </c>
      <c r="AI161">
        <v>37316285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ROW(Source!A52)</f>
        <v>52</v>
      </c>
      <c r="B162">
        <v>37316301</v>
      </c>
      <c r="C162">
        <v>37316274</v>
      </c>
      <c r="D162">
        <v>26858858</v>
      </c>
      <c r="E162">
        <v>1</v>
      </c>
      <c r="F162">
        <v>1</v>
      </c>
      <c r="G162">
        <v>1</v>
      </c>
      <c r="H162">
        <v>3</v>
      </c>
      <c r="I162" t="s">
        <v>338</v>
      </c>
      <c r="J162" t="s">
        <v>339</v>
      </c>
      <c r="K162" t="s">
        <v>340</v>
      </c>
      <c r="L162">
        <v>1327</v>
      </c>
      <c r="N162">
        <v>1005</v>
      </c>
      <c r="O162" t="s">
        <v>278</v>
      </c>
      <c r="P162" t="s">
        <v>278</v>
      </c>
      <c r="Q162">
        <v>1</v>
      </c>
      <c r="X162">
        <v>189</v>
      </c>
      <c r="Y162">
        <v>6.48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G162">
        <v>189</v>
      </c>
      <c r="AH162">
        <v>2</v>
      </c>
      <c r="AI162">
        <v>37316286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ROW(Source!A52)</f>
        <v>52</v>
      </c>
      <c r="B163">
        <v>37316302</v>
      </c>
      <c r="C163">
        <v>37316274</v>
      </c>
      <c r="D163">
        <v>26863410</v>
      </c>
      <c r="E163">
        <v>1</v>
      </c>
      <c r="F163">
        <v>1</v>
      </c>
      <c r="G163">
        <v>1</v>
      </c>
      <c r="H163">
        <v>3</v>
      </c>
      <c r="I163" t="s">
        <v>366</v>
      </c>
      <c r="J163" t="s">
        <v>367</v>
      </c>
      <c r="K163" t="s">
        <v>368</v>
      </c>
      <c r="L163">
        <v>1348</v>
      </c>
      <c r="N163">
        <v>1009</v>
      </c>
      <c r="O163" t="s">
        <v>67</v>
      </c>
      <c r="P163" t="s">
        <v>67</v>
      </c>
      <c r="Q163">
        <v>1000</v>
      </c>
      <c r="X163">
        <v>0.013</v>
      </c>
      <c r="Y163">
        <v>5000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G163">
        <v>0.013</v>
      </c>
      <c r="AH163">
        <v>2</v>
      </c>
      <c r="AI163">
        <v>37316287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ROW(Source!A52)</f>
        <v>52</v>
      </c>
      <c r="B164">
        <v>37316303</v>
      </c>
      <c r="C164">
        <v>37316274</v>
      </c>
      <c r="D164">
        <v>26863195</v>
      </c>
      <c r="E164">
        <v>1</v>
      </c>
      <c r="F164">
        <v>1</v>
      </c>
      <c r="G164">
        <v>1</v>
      </c>
      <c r="H164">
        <v>3</v>
      </c>
      <c r="I164" t="s">
        <v>341</v>
      </c>
      <c r="J164" t="s">
        <v>342</v>
      </c>
      <c r="K164" t="s">
        <v>343</v>
      </c>
      <c r="L164">
        <v>1348</v>
      </c>
      <c r="N164">
        <v>1009</v>
      </c>
      <c r="O164" t="s">
        <v>67</v>
      </c>
      <c r="P164" t="s">
        <v>67</v>
      </c>
      <c r="Q164">
        <v>1000</v>
      </c>
      <c r="X164">
        <v>0.274</v>
      </c>
      <c r="Y164">
        <v>11200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G164">
        <v>0.274</v>
      </c>
      <c r="AH164">
        <v>2</v>
      </c>
      <c r="AI164">
        <v>37316288</v>
      </c>
      <c r="AJ164">
        <v>164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ROW(Source!A52)</f>
        <v>52</v>
      </c>
      <c r="B165">
        <v>37316304</v>
      </c>
      <c r="C165">
        <v>37316274</v>
      </c>
      <c r="D165">
        <v>26839504</v>
      </c>
      <c r="E165">
        <v>1</v>
      </c>
      <c r="F165">
        <v>1</v>
      </c>
      <c r="G165">
        <v>1</v>
      </c>
      <c r="H165">
        <v>3</v>
      </c>
      <c r="I165" t="s">
        <v>279</v>
      </c>
      <c r="J165" t="s">
        <v>280</v>
      </c>
      <c r="K165" t="s">
        <v>281</v>
      </c>
      <c r="L165">
        <v>1339</v>
      </c>
      <c r="N165">
        <v>1007</v>
      </c>
      <c r="O165" t="s">
        <v>282</v>
      </c>
      <c r="P165" t="s">
        <v>282</v>
      </c>
      <c r="Q165">
        <v>1</v>
      </c>
      <c r="X165">
        <v>0.51</v>
      </c>
      <c r="Y165">
        <v>519.8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G165">
        <v>0.51</v>
      </c>
      <c r="AH165">
        <v>2</v>
      </c>
      <c r="AI165">
        <v>37316289</v>
      </c>
      <c r="AJ165">
        <v>165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ROW(Source!A53)</f>
        <v>53</v>
      </c>
      <c r="B166">
        <v>37316290</v>
      </c>
      <c r="C166">
        <v>37316274</v>
      </c>
      <c r="D166">
        <v>9416110</v>
      </c>
      <c r="E166">
        <v>1</v>
      </c>
      <c r="F166">
        <v>1</v>
      </c>
      <c r="G166">
        <v>1</v>
      </c>
      <c r="H166">
        <v>1</v>
      </c>
      <c r="I166" t="s">
        <v>358</v>
      </c>
      <c r="K166" t="s">
        <v>359</v>
      </c>
      <c r="L166">
        <v>1369</v>
      </c>
      <c r="N166">
        <v>1013</v>
      </c>
      <c r="O166" t="s">
        <v>257</v>
      </c>
      <c r="P166" t="s">
        <v>257</v>
      </c>
      <c r="Q166">
        <v>1</v>
      </c>
      <c r="X166">
        <v>47.46</v>
      </c>
      <c r="Y166">
        <v>0</v>
      </c>
      <c r="Z166">
        <v>0</v>
      </c>
      <c r="AA166">
        <v>0</v>
      </c>
      <c r="AB166">
        <v>9.18</v>
      </c>
      <c r="AC166">
        <v>0</v>
      </c>
      <c r="AD166">
        <v>1</v>
      </c>
      <c r="AE166">
        <v>1</v>
      </c>
      <c r="AF166" t="s">
        <v>81</v>
      </c>
      <c r="AG166">
        <v>48.171899999999994</v>
      </c>
      <c r="AH166">
        <v>2</v>
      </c>
      <c r="AI166">
        <v>37316275</v>
      </c>
      <c r="AJ166">
        <v>166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ROW(Source!A53)</f>
        <v>53</v>
      </c>
      <c r="B167">
        <v>37316291</v>
      </c>
      <c r="C167">
        <v>37316274</v>
      </c>
      <c r="D167">
        <v>121548</v>
      </c>
      <c r="E167">
        <v>1</v>
      </c>
      <c r="F167">
        <v>1</v>
      </c>
      <c r="G167">
        <v>1</v>
      </c>
      <c r="H167">
        <v>1</v>
      </c>
      <c r="I167" t="s">
        <v>35</v>
      </c>
      <c r="K167" t="s">
        <v>264</v>
      </c>
      <c r="L167">
        <v>608254</v>
      </c>
      <c r="N167">
        <v>1013</v>
      </c>
      <c r="O167" t="s">
        <v>265</v>
      </c>
      <c r="P167" t="s">
        <v>265</v>
      </c>
      <c r="Q167">
        <v>1</v>
      </c>
      <c r="X167">
        <v>0.36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2</v>
      </c>
      <c r="AG167">
        <v>0.36</v>
      </c>
      <c r="AH167">
        <v>2</v>
      </c>
      <c r="AI167">
        <v>37316276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ROW(Source!A53)</f>
        <v>53</v>
      </c>
      <c r="B168">
        <v>37316292</v>
      </c>
      <c r="C168">
        <v>37316274</v>
      </c>
      <c r="D168">
        <v>26836624</v>
      </c>
      <c r="E168">
        <v>1</v>
      </c>
      <c r="F168">
        <v>1</v>
      </c>
      <c r="G168">
        <v>1</v>
      </c>
      <c r="H168">
        <v>2</v>
      </c>
      <c r="I168" t="s">
        <v>266</v>
      </c>
      <c r="J168" t="s">
        <v>267</v>
      </c>
      <c r="K168" t="s">
        <v>268</v>
      </c>
      <c r="L168">
        <v>1368</v>
      </c>
      <c r="N168">
        <v>1011</v>
      </c>
      <c r="O168" t="s">
        <v>261</v>
      </c>
      <c r="P168" t="s">
        <v>261</v>
      </c>
      <c r="Q168">
        <v>1</v>
      </c>
      <c r="X168">
        <v>0.23</v>
      </c>
      <c r="Y168">
        <v>0</v>
      </c>
      <c r="Z168">
        <v>86.4</v>
      </c>
      <c r="AA168">
        <v>13.5</v>
      </c>
      <c r="AB168">
        <v>0</v>
      </c>
      <c r="AC168">
        <v>0</v>
      </c>
      <c r="AD168">
        <v>1</v>
      </c>
      <c r="AE168">
        <v>0</v>
      </c>
      <c r="AG168">
        <v>0.23</v>
      </c>
      <c r="AH168">
        <v>2</v>
      </c>
      <c r="AI168">
        <v>37316277</v>
      </c>
      <c r="AJ168">
        <v>168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ROW(Source!A53)</f>
        <v>53</v>
      </c>
      <c r="B169">
        <v>37316293</v>
      </c>
      <c r="C169">
        <v>37316274</v>
      </c>
      <c r="D169">
        <v>26836708</v>
      </c>
      <c r="E169">
        <v>1</v>
      </c>
      <c r="F169">
        <v>1</v>
      </c>
      <c r="G169">
        <v>1</v>
      </c>
      <c r="H169">
        <v>2</v>
      </c>
      <c r="I169" t="s">
        <v>296</v>
      </c>
      <c r="J169" t="s">
        <v>297</v>
      </c>
      <c r="K169" t="s">
        <v>298</v>
      </c>
      <c r="L169">
        <v>1368</v>
      </c>
      <c r="N169">
        <v>1011</v>
      </c>
      <c r="O169" t="s">
        <v>261</v>
      </c>
      <c r="P169" t="s">
        <v>261</v>
      </c>
      <c r="Q169">
        <v>1</v>
      </c>
      <c r="X169">
        <v>0.13</v>
      </c>
      <c r="Y169">
        <v>0</v>
      </c>
      <c r="Z169">
        <v>111.99</v>
      </c>
      <c r="AA169">
        <v>13.5</v>
      </c>
      <c r="AB169">
        <v>0</v>
      </c>
      <c r="AC169">
        <v>0</v>
      </c>
      <c r="AD169">
        <v>1</v>
      </c>
      <c r="AE169">
        <v>0</v>
      </c>
      <c r="AG169">
        <v>0.13</v>
      </c>
      <c r="AH169">
        <v>2</v>
      </c>
      <c r="AI169">
        <v>37316278</v>
      </c>
      <c r="AJ169">
        <v>169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ROW(Source!A53)</f>
        <v>53</v>
      </c>
      <c r="B170">
        <v>37316294</v>
      </c>
      <c r="C170">
        <v>37316274</v>
      </c>
      <c r="D170">
        <v>26837338</v>
      </c>
      <c r="E170">
        <v>1</v>
      </c>
      <c r="F170">
        <v>1</v>
      </c>
      <c r="G170">
        <v>1</v>
      </c>
      <c r="H170">
        <v>2</v>
      </c>
      <c r="I170" t="s">
        <v>299</v>
      </c>
      <c r="J170" t="s">
        <v>300</v>
      </c>
      <c r="K170" t="s">
        <v>301</v>
      </c>
      <c r="L170">
        <v>1368</v>
      </c>
      <c r="N170">
        <v>1011</v>
      </c>
      <c r="O170" t="s">
        <v>261</v>
      </c>
      <c r="P170" t="s">
        <v>261</v>
      </c>
      <c r="Q170">
        <v>1</v>
      </c>
      <c r="X170">
        <v>3.71</v>
      </c>
      <c r="Y170">
        <v>0</v>
      </c>
      <c r="Z170">
        <v>30</v>
      </c>
      <c r="AA170">
        <v>0</v>
      </c>
      <c r="AB170">
        <v>0</v>
      </c>
      <c r="AC170">
        <v>0</v>
      </c>
      <c r="AD170">
        <v>1</v>
      </c>
      <c r="AE170">
        <v>0</v>
      </c>
      <c r="AG170">
        <v>3.71</v>
      </c>
      <c r="AH170">
        <v>2</v>
      </c>
      <c r="AI170">
        <v>37316279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ROW(Source!A53)</f>
        <v>53</v>
      </c>
      <c r="B171">
        <v>37316295</v>
      </c>
      <c r="C171">
        <v>37316274</v>
      </c>
      <c r="D171">
        <v>26838694</v>
      </c>
      <c r="E171">
        <v>1</v>
      </c>
      <c r="F171">
        <v>1</v>
      </c>
      <c r="G171">
        <v>1</v>
      </c>
      <c r="H171">
        <v>2</v>
      </c>
      <c r="I171" t="s">
        <v>288</v>
      </c>
      <c r="J171" t="s">
        <v>289</v>
      </c>
      <c r="K171" t="s">
        <v>290</v>
      </c>
      <c r="L171">
        <v>1368</v>
      </c>
      <c r="N171">
        <v>1011</v>
      </c>
      <c r="O171" t="s">
        <v>261</v>
      </c>
      <c r="P171" t="s">
        <v>261</v>
      </c>
      <c r="Q171">
        <v>1</v>
      </c>
      <c r="X171">
        <v>0.17</v>
      </c>
      <c r="Y171">
        <v>0</v>
      </c>
      <c r="Z171">
        <v>87.17</v>
      </c>
      <c r="AA171">
        <v>11.6</v>
      </c>
      <c r="AB171">
        <v>0</v>
      </c>
      <c r="AC171">
        <v>0</v>
      </c>
      <c r="AD171">
        <v>1</v>
      </c>
      <c r="AE171">
        <v>0</v>
      </c>
      <c r="AG171">
        <v>0.17</v>
      </c>
      <c r="AH171">
        <v>2</v>
      </c>
      <c r="AI171">
        <v>37316280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ROW(Source!A53)</f>
        <v>53</v>
      </c>
      <c r="B172">
        <v>37316296</v>
      </c>
      <c r="C172">
        <v>37316274</v>
      </c>
      <c r="D172">
        <v>26864366</v>
      </c>
      <c r="E172">
        <v>1</v>
      </c>
      <c r="F172">
        <v>1</v>
      </c>
      <c r="G172">
        <v>1</v>
      </c>
      <c r="H172">
        <v>3</v>
      </c>
      <c r="I172" t="s">
        <v>331</v>
      </c>
      <c r="J172" t="s">
        <v>332</v>
      </c>
      <c r="K172" t="s">
        <v>333</v>
      </c>
      <c r="L172">
        <v>1348</v>
      </c>
      <c r="N172">
        <v>1009</v>
      </c>
      <c r="O172" t="s">
        <v>67</v>
      </c>
      <c r="P172" t="s">
        <v>67</v>
      </c>
      <c r="Q172">
        <v>1000</v>
      </c>
      <c r="X172">
        <v>0.00159</v>
      </c>
      <c r="Y172">
        <v>22558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G172">
        <v>0.00159</v>
      </c>
      <c r="AH172">
        <v>2</v>
      </c>
      <c r="AI172">
        <v>37316281</v>
      </c>
      <c r="AJ172">
        <v>172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ROW(Source!A53)</f>
        <v>53</v>
      </c>
      <c r="B173">
        <v>37316297</v>
      </c>
      <c r="C173">
        <v>37316274</v>
      </c>
      <c r="D173">
        <v>26864313</v>
      </c>
      <c r="E173">
        <v>1</v>
      </c>
      <c r="F173">
        <v>1</v>
      </c>
      <c r="G173">
        <v>1</v>
      </c>
      <c r="H173">
        <v>3</v>
      </c>
      <c r="I173" t="s">
        <v>360</v>
      </c>
      <c r="J173" t="s">
        <v>361</v>
      </c>
      <c r="K173" t="s">
        <v>362</v>
      </c>
      <c r="L173">
        <v>1348</v>
      </c>
      <c r="N173">
        <v>1009</v>
      </c>
      <c r="O173" t="s">
        <v>67</v>
      </c>
      <c r="P173" t="s">
        <v>67</v>
      </c>
      <c r="Q173">
        <v>1000</v>
      </c>
      <c r="X173">
        <v>0.004</v>
      </c>
      <c r="Y173">
        <v>11978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G173">
        <v>0.004</v>
      </c>
      <c r="AH173">
        <v>2</v>
      </c>
      <c r="AI173">
        <v>37316282</v>
      </c>
      <c r="AJ173">
        <v>173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ROW(Source!A53)</f>
        <v>53</v>
      </c>
      <c r="B174">
        <v>37316298</v>
      </c>
      <c r="C174">
        <v>37316274</v>
      </c>
      <c r="D174">
        <v>26857969</v>
      </c>
      <c r="E174">
        <v>1</v>
      </c>
      <c r="F174">
        <v>1</v>
      </c>
      <c r="G174">
        <v>1</v>
      </c>
      <c r="H174">
        <v>3</v>
      </c>
      <c r="I174" t="s">
        <v>308</v>
      </c>
      <c r="J174" t="s">
        <v>309</v>
      </c>
      <c r="K174" t="s">
        <v>310</v>
      </c>
      <c r="L174">
        <v>1348</v>
      </c>
      <c r="N174">
        <v>1009</v>
      </c>
      <c r="O174" t="s">
        <v>67</v>
      </c>
      <c r="P174" t="s">
        <v>67</v>
      </c>
      <c r="Q174">
        <v>1000</v>
      </c>
      <c r="X174">
        <v>0.454</v>
      </c>
      <c r="Y174">
        <v>3390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G174">
        <v>0.454</v>
      </c>
      <c r="AH174">
        <v>2</v>
      </c>
      <c r="AI174">
        <v>37316283</v>
      </c>
      <c r="AJ174">
        <v>174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ROW(Source!A53)</f>
        <v>53</v>
      </c>
      <c r="B175">
        <v>37316299</v>
      </c>
      <c r="C175">
        <v>37316274</v>
      </c>
      <c r="D175">
        <v>26860981</v>
      </c>
      <c r="E175">
        <v>1</v>
      </c>
      <c r="F175">
        <v>1</v>
      </c>
      <c r="G175">
        <v>1</v>
      </c>
      <c r="H175">
        <v>3</v>
      </c>
      <c r="I175" t="s">
        <v>363</v>
      </c>
      <c r="J175" t="s">
        <v>364</v>
      </c>
      <c r="K175" t="s">
        <v>365</v>
      </c>
      <c r="L175">
        <v>1346</v>
      </c>
      <c r="N175">
        <v>1009</v>
      </c>
      <c r="O175" t="s">
        <v>330</v>
      </c>
      <c r="P175" t="s">
        <v>330</v>
      </c>
      <c r="Q175">
        <v>1</v>
      </c>
      <c r="X175">
        <v>6.7</v>
      </c>
      <c r="Y175">
        <v>74.58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G175">
        <v>6.7</v>
      </c>
      <c r="AH175">
        <v>2</v>
      </c>
      <c r="AI175">
        <v>37316284</v>
      </c>
      <c r="AJ175">
        <v>175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ROW(Source!A53)</f>
        <v>53</v>
      </c>
      <c r="B176">
        <v>37316300</v>
      </c>
      <c r="C176">
        <v>37316274</v>
      </c>
      <c r="D176">
        <v>26857629</v>
      </c>
      <c r="E176">
        <v>1</v>
      </c>
      <c r="F176">
        <v>1</v>
      </c>
      <c r="G176">
        <v>1</v>
      </c>
      <c r="H176">
        <v>3</v>
      </c>
      <c r="I176" t="s">
        <v>334</v>
      </c>
      <c r="J176" t="s">
        <v>335</v>
      </c>
      <c r="K176" t="s">
        <v>336</v>
      </c>
      <c r="L176">
        <v>1356</v>
      </c>
      <c r="N176">
        <v>1010</v>
      </c>
      <c r="O176" t="s">
        <v>337</v>
      </c>
      <c r="P176" t="s">
        <v>337</v>
      </c>
      <c r="Q176">
        <v>1000</v>
      </c>
      <c r="X176">
        <v>0.187</v>
      </c>
      <c r="Y176">
        <v>253.8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0.187</v>
      </c>
      <c r="AH176">
        <v>2</v>
      </c>
      <c r="AI176">
        <v>37316285</v>
      </c>
      <c r="AJ176">
        <v>176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ROW(Source!A53)</f>
        <v>53</v>
      </c>
      <c r="B177">
        <v>37316301</v>
      </c>
      <c r="C177">
        <v>37316274</v>
      </c>
      <c r="D177">
        <v>26858858</v>
      </c>
      <c r="E177">
        <v>1</v>
      </c>
      <c r="F177">
        <v>1</v>
      </c>
      <c r="G177">
        <v>1</v>
      </c>
      <c r="H177">
        <v>3</v>
      </c>
      <c r="I177" t="s">
        <v>338</v>
      </c>
      <c r="J177" t="s">
        <v>339</v>
      </c>
      <c r="K177" t="s">
        <v>340</v>
      </c>
      <c r="L177">
        <v>1327</v>
      </c>
      <c r="N177">
        <v>1005</v>
      </c>
      <c r="O177" t="s">
        <v>278</v>
      </c>
      <c r="P177" t="s">
        <v>278</v>
      </c>
      <c r="Q177">
        <v>1</v>
      </c>
      <c r="X177">
        <v>189</v>
      </c>
      <c r="Y177">
        <v>6.48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G177">
        <v>189</v>
      </c>
      <c r="AH177">
        <v>2</v>
      </c>
      <c r="AI177">
        <v>37316286</v>
      </c>
      <c r="AJ177">
        <v>177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ROW(Source!A53)</f>
        <v>53</v>
      </c>
      <c r="B178">
        <v>37316302</v>
      </c>
      <c r="C178">
        <v>37316274</v>
      </c>
      <c r="D178">
        <v>26863410</v>
      </c>
      <c r="E178">
        <v>1</v>
      </c>
      <c r="F178">
        <v>1</v>
      </c>
      <c r="G178">
        <v>1</v>
      </c>
      <c r="H178">
        <v>3</v>
      </c>
      <c r="I178" t="s">
        <v>366</v>
      </c>
      <c r="J178" t="s">
        <v>367</v>
      </c>
      <c r="K178" t="s">
        <v>368</v>
      </c>
      <c r="L178">
        <v>1348</v>
      </c>
      <c r="N178">
        <v>1009</v>
      </c>
      <c r="O178" t="s">
        <v>67</v>
      </c>
      <c r="P178" t="s">
        <v>67</v>
      </c>
      <c r="Q178">
        <v>1000</v>
      </c>
      <c r="X178">
        <v>0.013</v>
      </c>
      <c r="Y178">
        <v>5000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G178">
        <v>0.013</v>
      </c>
      <c r="AH178">
        <v>2</v>
      </c>
      <c r="AI178">
        <v>37316287</v>
      </c>
      <c r="AJ178">
        <v>178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ROW(Source!A53)</f>
        <v>53</v>
      </c>
      <c r="B179">
        <v>37316303</v>
      </c>
      <c r="C179">
        <v>37316274</v>
      </c>
      <c r="D179">
        <v>26863195</v>
      </c>
      <c r="E179">
        <v>1</v>
      </c>
      <c r="F179">
        <v>1</v>
      </c>
      <c r="G179">
        <v>1</v>
      </c>
      <c r="H179">
        <v>3</v>
      </c>
      <c r="I179" t="s">
        <v>341</v>
      </c>
      <c r="J179" t="s">
        <v>342</v>
      </c>
      <c r="K179" t="s">
        <v>343</v>
      </c>
      <c r="L179">
        <v>1348</v>
      </c>
      <c r="N179">
        <v>1009</v>
      </c>
      <c r="O179" t="s">
        <v>67</v>
      </c>
      <c r="P179" t="s">
        <v>67</v>
      </c>
      <c r="Q179">
        <v>1000</v>
      </c>
      <c r="X179">
        <v>0.274</v>
      </c>
      <c r="Y179">
        <v>11200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G179">
        <v>0.274</v>
      </c>
      <c r="AH179">
        <v>2</v>
      </c>
      <c r="AI179">
        <v>37316288</v>
      </c>
      <c r="AJ179">
        <v>179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ROW(Source!A53)</f>
        <v>53</v>
      </c>
      <c r="B180">
        <v>37316304</v>
      </c>
      <c r="C180">
        <v>37316274</v>
      </c>
      <c r="D180">
        <v>26839504</v>
      </c>
      <c r="E180">
        <v>1</v>
      </c>
      <c r="F180">
        <v>1</v>
      </c>
      <c r="G180">
        <v>1</v>
      </c>
      <c r="H180">
        <v>3</v>
      </c>
      <c r="I180" t="s">
        <v>279</v>
      </c>
      <c r="J180" t="s">
        <v>280</v>
      </c>
      <c r="K180" t="s">
        <v>281</v>
      </c>
      <c r="L180">
        <v>1339</v>
      </c>
      <c r="N180">
        <v>1007</v>
      </c>
      <c r="O180" t="s">
        <v>282</v>
      </c>
      <c r="P180" t="s">
        <v>282</v>
      </c>
      <c r="Q180">
        <v>1</v>
      </c>
      <c r="X180">
        <v>0.51</v>
      </c>
      <c r="Y180">
        <v>519.8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G180">
        <v>0.51</v>
      </c>
      <c r="AH180">
        <v>2</v>
      </c>
      <c r="AI180">
        <v>37316289</v>
      </c>
      <c r="AJ180">
        <v>180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ROW(Source!A86)</f>
        <v>86</v>
      </c>
      <c r="B181">
        <v>37316308</v>
      </c>
      <c r="C181">
        <v>37316305</v>
      </c>
      <c r="D181">
        <v>9430554</v>
      </c>
      <c r="E181">
        <v>1</v>
      </c>
      <c r="F181">
        <v>1</v>
      </c>
      <c r="G181">
        <v>1</v>
      </c>
      <c r="H181">
        <v>1</v>
      </c>
      <c r="I181" t="s">
        <v>369</v>
      </c>
      <c r="K181" t="s">
        <v>370</v>
      </c>
      <c r="L181">
        <v>1369</v>
      </c>
      <c r="N181">
        <v>1013</v>
      </c>
      <c r="O181" t="s">
        <v>257</v>
      </c>
      <c r="P181" t="s">
        <v>257</v>
      </c>
      <c r="Q181">
        <v>1</v>
      </c>
      <c r="X181">
        <v>214.32</v>
      </c>
      <c r="Y181">
        <v>0</v>
      </c>
      <c r="Z181">
        <v>0</v>
      </c>
      <c r="AA181">
        <v>0</v>
      </c>
      <c r="AB181">
        <v>7.25</v>
      </c>
      <c r="AC181">
        <v>0</v>
      </c>
      <c r="AD181">
        <v>1</v>
      </c>
      <c r="AE181">
        <v>1</v>
      </c>
      <c r="AG181">
        <v>214.32</v>
      </c>
      <c r="AH181">
        <v>2</v>
      </c>
      <c r="AI181">
        <v>37316306</v>
      </c>
      <c r="AJ181">
        <v>181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ROW(Source!A86)</f>
        <v>86</v>
      </c>
      <c r="B182">
        <v>37316309</v>
      </c>
      <c r="C182">
        <v>37316305</v>
      </c>
      <c r="D182">
        <v>32327136</v>
      </c>
      <c r="E182">
        <v>1</v>
      </c>
      <c r="F182">
        <v>1</v>
      </c>
      <c r="G182">
        <v>1</v>
      </c>
      <c r="H182">
        <v>3</v>
      </c>
      <c r="I182" t="s">
        <v>92</v>
      </c>
      <c r="J182" t="s">
        <v>157</v>
      </c>
      <c r="K182" t="s">
        <v>93</v>
      </c>
      <c r="L182">
        <v>1348</v>
      </c>
      <c r="N182">
        <v>1009</v>
      </c>
      <c r="O182" t="s">
        <v>67</v>
      </c>
      <c r="P182" t="s">
        <v>67</v>
      </c>
      <c r="Q182">
        <v>1000</v>
      </c>
      <c r="X182">
        <v>100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G182">
        <v>100</v>
      </c>
      <c r="AH182">
        <v>2</v>
      </c>
      <c r="AI182">
        <v>37316307</v>
      </c>
      <c r="AJ182">
        <v>182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ROW(Source!A87)</f>
        <v>87</v>
      </c>
      <c r="B183">
        <v>37316308</v>
      </c>
      <c r="C183">
        <v>37316305</v>
      </c>
      <c r="D183">
        <v>9430554</v>
      </c>
      <c r="E183">
        <v>1</v>
      </c>
      <c r="F183">
        <v>1</v>
      </c>
      <c r="G183">
        <v>1</v>
      </c>
      <c r="H183">
        <v>1</v>
      </c>
      <c r="I183" t="s">
        <v>369</v>
      </c>
      <c r="K183" t="s">
        <v>370</v>
      </c>
      <c r="L183">
        <v>1369</v>
      </c>
      <c r="N183">
        <v>1013</v>
      </c>
      <c r="O183" t="s">
        <v>257</v>
      </c>
      <c r="P183" t="s">
        <v>257</v>
      </c>
      <c r="Q183">
        <v>1</v>
      </c>
      <c r="X183">
        <v>214.32</v>
      </c>
      <c r="Y183">
        <v>0</v>
      </c>
      <c r="Z183">
        <v>0</v>
      </c>
      <c r="AA183">
        <v>0</v>
      </c>
      <c r="AB183">
        <v>7.25</v>
      </c>
      <c r="AC183">
        <v>0</v>
      </c>
      <c r="AD183">
        <v>1</v>
      </c>
      <c r="AE183">
        <v>1</v>
      </c>
      <c r="AG183">
        <v>214.32</v>
      </c>
      <c r="AH183">
        <v>2</v>
      </c>
      <c r="AI183">
        <v>37316306</v>
      </c>
      <c r="AJ183">
        <v>183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ROW(Source!A87)</f>
        <v>87</v>
      </c>
      <c r="B184">
        <v>37316309</v>
      </c>
      <c r="C184">
        <v>37316305</v>
      </c>
      <c r="D184">
        <v>32327136</v>
      </c>
      <c r="E184">
        <v>1</v>
      </c>
      <c r="F184">
        <v>1</v>
      </c>
      <c r="G184">
        <v>1</v>
      </c>
      <c r="H184">
        <v>3</v>
      </c>
      <c r="I184" t="s">
        <v>92</v>
      </c>
      <c r="J184" t="s">
        <v>157</v>
      </c>
      <c r="K184" t="s">
        <v>93</v>
      </c>
      <c r="L184">
        <v>1348</v>
      </c>
      <c r="N184">
        <v>1009</v>
      </c>
      <c r="O184" t="s">
        <v>67</v>
      </c>
      <c r="P184" t="s">
        <v>67</v>
      </c>
      <c r="Q184">
        <v>1000</v>
      </c>
      <c r="X184">
        <v>100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G184">
        <v>100</v>
      </c>
      <c r="AH184">
        <v>2</v>
      </c>
      <c r="AI184">
        <v>37316307</v>
      </c>
      <c r="AJ184">
        <v>184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ROW(Source!A90)</f>
        <v>90</v>
      </c>
      <c r="B185">
        <v>37316314</v>
      </c>
      <c r="C185">
        <v>37316311</v>
      </c>
      <c r="D185">
        <v>9670109</v>
      </c>
      <c r="E185">
        <v>1</v>
      </c>
      <c r="F185">
        <v>1</v>
      </c>
      <c r="G185">
        <v>1</v>
      </c>
      <c r="H185">
        <v>1</v>
      </c>
      <c r="I185" t="s">
        <v>371</v>
      </c>
      <c r="K185" t="s">
        <v>372</v>
      </c>
      <c r="L185">
        <v>1369</v>
      </c>
      <c r="N185">
        <v>1013</v>
      </c>
      <c r="O185" t="s">
        <v>257</v>
      </c>
      <c r="P185" t="s">
        <v>257</v>
      </c>
      <c r="Q185">
        <v>1</v>
      </c>
      <c r="X185">
        <v>1.03</v>
      </c>
      <c r="Y185">
        <v>0</v>
      </c>
      <c r="Z185">
        <v>0</v>
      </c>
      <c r="AA185">
        <v>0</v>
      </c>
      <c r="AB185">
        <v>7.19</v>
      </c>
      <c r="AC185">
        <v>0</v>
      </c>
      <c r="AD185">
        <v>1</v>
      </c>
      <c r="AE185">
        <v>1</v>
      </c>
      <c r="AG185">
        <v>1.03</v>
      </c>
      <c r="AH185">
        <v>2</v>
      </c>
      <c r="AI185">
        <v>37316312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ROW(Source!A90)</f>
        <v>90</v>
      </c>
      <c r="B186">
        <v>37316315</v>
      </c>
      <c r="C186">
        <v>37316311</v>
      </c>
      <c r="D186">
        <v>32270718</v>
      </c>
      <c r="E186">
        <v>1</v>
      </c>
      <c r="F186">
        <v>1</v>
      </c>
      <c r="G186">
        <v>1</v>
      </c>
      <c r="H186">
        <v>3</v>
      </c>
      <c r="I186" t="s">
        <v>373</v>
      </c>
      <c r="J186" t="s">
        <v>374</v>
      </c>
      <c r="K186" t="s">
        <v>375</v>
      </c>
      <c r="L186">
        <v>1354</v>
      </c>
      <c r="N186">
        <v>1010</v>
      </c>
      <c r="O186" t="s">
        <v>376</v>
      </c>
      <c r="P186" t="s">
        <v>376</v>
      </c>
      <c r="Q186">
        <v>1</v>
      </c>
      <c r="X186">
        <v>20</v>
      </c>
      <c r="Y186">
        <v>0.82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G186">
        <v>20</v>
      </c>
      <c r="AH186">
        <v>2</v>
      </c>
      <c r="AI186">
        <v>37316313</v>
      </c>
      <c r="AJ186">
        <v>186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ROW(Source!A91)</f>
        <v>91</v>
      </c>
      <c r="B187">
        <v>37316314</v>
      </c>
      <c r="C187">
        <v>37316311</v>
      </c>
      <c r="D187">
        <v>9670109</v>
      </c>
      <c r="E187">
        <v>1</v>
      </c>
      <c r="F187">
        <v>1</v>
      </c>
      <c r="G187">
        <v>1</v>
      </c>
      <c r="H187">
        <v>1</v>
      </c>
      <c r="I187" t="s">
        <v>371</v>
      </c>
      <c r="K187" t="s">
        <v>372</v>
      </c>
      <c r="L187">
        <v>1369</v>
      </c>
      <c r="N187">
        <v>1013</v>
      </c>
      <c r="O187" t="s">
        <v>257</v>
      </c>
      <c r="P187" t="s">
        <v>257</v>
      </c>
      <c r="Q187">
        <v>1</v>
      </c>
      <c r="X187">
        <v>1.03</v>
      </c>
      <c r="Y187">
        <v>0</v>
      </c>
      <c r="Z187">
        <v>0</v>
      </c>
      <c r="AA187">
        <v>0</v>
      </c>
      <c r="AB187">
        <v>7.19</v>
      </c>
      <c r="AC187">
        <v>0</v>
      </c>
      <c r="AD187">
        <v>1</v>
      </c>
      <c r="AE187">
        <v>1</v>
      </c>
      <c r="AG187">
        <v>1.03</v>
      </c>
      <c r="AH187">
        <v>2</v>
      </c>
      <c r="AI187">
        <v>37316312</v>
      </c>
      <c r="AJ187">
        <v>187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ROW(Source!A91)</f>
        <v>91</v>
      </c>
      <c r="B188">
        <v>37316315</v>
      </c>
      <c r="C188">
        <v>37316311</v>
      </c>
      <c r="D188">
        <v>32270718</v>
      </c>
      <c r="E188">
        <v>1</v>
      </c>
      <c r="F188">
        <v>1</v>
      </c>
      <c r="G188">
        <v>1</v>
      </c>
      <c r="H188">
        <v>3</v>
      </c>
      <c r="I188" t="s">
        <v>373</v>
      </c>
      <c r="J188" t="s">
        <v>374</v>
      </c>
      <c r="K188" t="s">
        <v>375</v>
      </c>
      <c r="L188">
        <v>1354</v>
      </c>
      <c r="N188">
        <v>1010</v>
      </c>
      <c r="O188" t="s">
        <v>376</v>
      </c>
      <c r="P188" t="s">
        <v>376</v>
      </c>
      <c r="Q188">
        <v>1</v>
      </c>
      <c r="X188">
        <v>20</v>
      </c>
      <c r="Y188">
        <v>0.82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G188">
        <v>20</v>
      </c>
      <c r="AH188">
        <v>2</v>
      </c>
      <c r="AI188">
        <v>37316313</v>
      </c>
      <c r="AJ188">
        <v>188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ROW(Source!A92)</f>
        <v>92</v>
      </c>
      <c r="B189">
        <v>37316319</v>
      </c>
      <c r="C189">
        <v>37316316</v>
      </c>
      <c r="D189">
        <v>9670109</v>
      </c>
      <c r="E189">
        <v>1</v>
      </c>
      <c r="F189">
        <v>1</v>
      </c>
      <c r="G189">
        <v>1</v>
      </c>
      <c r="H189">
        <v>1</v>
      </c>
      <c r="I189" t="s">
        <v>371</v>
      </c>
      <c r="K189" t="s">
        <v>372</v>
      </c>
      <c r="L189">
        <v>1369</v>
      </c>
      <c r="N189">
        <v>1013</v>
      </c>
      <c r="O189" t="s">
        <v>257</v>
      </c>
      <c r="P189" t="s">
        <v>257</v>
      </c>
      <c r="Q189">
        <v>1</v>
      </c>
      <c r="X189">
        <v>0.5777</v>
      </c>
      <c r="Y189">
        <v>0</v>
      </c>
      <c r="Z189">
        <v>0</v>
      </c>
      <c r="AA189">
        <v>0</v>
      </c>
      <c r="AB189">
        <v>7.19</v>
      </c>
      <c r="AC189">
        <v>0</v>
      </c>
      <c r="AD189">
        <v>1</v>
      </c>
      <c r="AE189">
        <v>1</v>
      </c>
      <c r="AG189">
        <v>0.5777</v>
      </c>
      <c r="AH189">
        <v>2</v>
      </c>
      <c r="AI189">
        <v>37316317</v>
      </c>
      <c r="AJ189">
        <v>189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ROW(Source!A92)</f>
        <v>92</v>
      </c>
      <c r="B190">
        <v>37316320</v>
      </c>
      <c r="C190">
        <v>37316316</v>
      </c>
      <c r="D190">
        <v>26838701</v>
      </c>
      <c r="E190">
        <v>1</v>
      </c>
      <c r="F190">
        <v>1</v>
      </c>
      <c r="G190">
        <v>1</v>
      </c>
      <c r="H190">
        <v>2</v>
      </c>
      <c r="I190" t="s">
        <v>377</v>
      </c>
      <c r="J190" t="s">
        <v>378</v>
      </c>
      <c r="K190" t="s">
        <v>379</v>
      </c>
      <c r="L190">
        <v>1368</v>
      </c>
      <c r="N190">
        <v>1011</v>
      </c>
      <c r="O190" t="s">
        <v>261</v>
      </c>
      <c r="P190" t="s">
        <v>261</v>
      </c>
      <c r="Q190">
        <v>1</v>
      </c>
      <c r="X190">
        <v>0.29</v>
      </c>
      <c r="Y190">
        <v>0</v>
      </c>
      <c r="Z190">
        <v>111</v>
      </c>
      <c r="AA190">
        <v>11.6</v>
      </c>
      <c r="AB190">
        <v>0</v>
      </c>
      <c r="AC190">
        <v>0</v>
      </c>
      <c r="AD190">
        <v>1</v>
      </c>
      <c r="AE190">
        <v>0</v>
      </c>
      <c r="AG190">
        <v>0.29</v>
      </c>
      <c r="AH190">
        <v>2</v>
      </c>
      <c r="AI190">
        <v>37316318</v>
      </c>
      <c r="AJ190">
        <v>190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ROW(Source!A93)</f>
        <v>93</v>
      </c>
      <c r="B191">
        <v>37316319</v>
      </c>
      <c r="C191">
        <v>37316316</v>
      </c>
      <c r="D191">
        <v>9670109</v>
      </c>
      <c r="E191">
        <v>1</v>
      </c>
      <c r="F191">
        <v>1</v>
      </c>
      <c r="G191">
        <v>1</v>
      </c>
      <c r="H191">
        <v>1</v>
      </c>
      <c r="I191" t="s">
        <v>371</v>
      </c>
      <c r="K191" t="s">
        <v>372</v>
      </c>
      <c r="L191">
        <v>1369</v>
      </c>
      <c r="N191">
        <v>1013</v>
      </c>
      <c r="O191" t="s">
        <v>257</v>
      </c>
      <c r="P191" t="s">
        <v>257</v>
      </c>
      <c r="Q191">
        <v>1</v>
      </c>
      <c r="X191">
        <v>0.5777</v>
      </c>
      <c r="Y191">
        <v>0</v>
      </c>
      <c r="Z191">
        <v>0</v>
      </c>
      <c r="AA191">
        <v>0</v>
      </c>
      <c r="AB191">
        <v>7.19</v>
      </c>
      <c r="AC191">
        <v>0</v>
      </c>
      <c r="AD191">
        <v>1</v>
      </c>
      <c r="AE191">
        <v>1</v>
      </c>
      <c r="AG191">
        <v>0.5777</v>
      </c>
      <c r="AH191">
        <v>2</v>
      </c>
      <c r="AI191">
        <v>37316317</v>
      </c>
      <c r="AJ191">
        <v>191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ROW(Source!A93)</f>
        <v>93</v>
      </c>
      <c r="B192">
        <v>37316320</v>
      </c>
      <c r="C192">
        <v>37316316</v>
      </c>
      <c r="D192">
        <v>26838701</v>
      </c>
      <c r="E192">
        <v>1</v>
      </c>
      <c r="F192">
        <v>1</v>
      </c>
      <c r="G192">
        <v>1</v>
      </c>
      <c r="H192">
        <v>2</v>
      </c>
      <c r="I192" t="s">
        <v>377</v>
      </c>
      <c r="J192" t="s">
        <v>378</v>
      </c>
      <c r="K192" t="s">
        <v>379</v>
      </c>
      <c r="L192">
        <v>1368</v>
      </c>
      <c r="N192">
        <v>1011</v>
      </c>
      <c r="O192" t="s">
        <v>261</v>
      </c>
      <c r="P192" t="s">
        <v>261</v>
      </c>
      <c r="Q192">
        <v>1</v>
      </c>
      <c r="X192">
        <v>0.29</v>
      </c>
      <c r="Y192">
        <v>0</v>
      </c>
      <c r="Z192">
        <v>111</v>
      </c>
      <c r="AA192">
        <v>11.6</v>
      </c>
      <c r="AB192">
        <v>0</v>
      </c>
      <c r="AC192">
        <v>0</v>
      </c>
      <c r="AD192">
        <v>1</v>
      </c>
      <c r="AE192">
        <v>0</v>
      </c>
      <c r="AG192">
        <v>0.29</v>
      </c>
      <c r="AH192">
        <v>2</v>
      </c>
      <c r="AI192">
        <v>37316318</v>
      </c>
      <c r="AJ192">
        <v>192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ROW(Source!A94)</f>
        <v>94</v>
      </c>
      <c r="B193">
        <v>37316323</v>
      </c>
      <c r="C193">
        <v>37316321</v>
      </c>
      <c r="D193">
        <v>26838694</v>
      </c>
      <c r="E193">
        <v>1</v>
      </c>
      <c r="F193">
        <v>1</v>
      </c>
      <c r="G193">
        <v>1</v>
      </c>
      <c r="H193">
        <v>2</v>
      </c>
      <c r="I193" t="s">
        <v>288</v>
      </c>
      <c r="J193" t="s">
        <v>380</v>
      </c>
      <c r="K193" t="s">
        <v>290</v>
      </c>
      <c r="L193">
        <v>1368</v>
      </c>
      <c r="N193">
        <v>1011</v>
      </c>
      <c r="O193" t="s">
        <v>261</v>
      </c>
      <c r="P193" t="s">
        <v>261</v>
      </c>
      <c r="Q193">
        <v>1</v>
      </c>
      <c r="X193">
        <v>0.7622</v>
      </c>
      <c r="Y193">
        <v>0</v>
      </c>
      <c r="Z193">
        <v>87.17</v>
      </c>
      <c r="AA193">
        <v>11.6</v>
      </c>
      <c r="AB193">
        <v>0</v>
      </c>
      <c r="AC193">
        <v>0</v>
      </c>
      <c r="AD193">
        <v>1</v>
      </c>
      <c r="AE193">
        <v>0</v>
      </c>
      <c r="AG193">
        <v>0.7622</v>
      </c>
      <c r="AH193">
        <v>2</v>
      </c>
      <c r="AI193">
        <v>37316322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ROW(Source!A95)</f>
        <v>95</v>
      </c>
      <c r="B194">
        <v>37316323</v>
      </c>
      <c r="C194">
        <v>37316321</v>
      </c>
      <c r="D194">
        <v>26838694</v>
      </c>
      <c r="E194">
        <v>1</v>
      </c>
      <c r="F194">
        <v>1</v>
      </c>
      <c r="G194">
        <v>1</v>
      </c>
      <c r="H194">
        <v>2</v>
      </c>
      <c r="I194" t="s">
        <v>288</v>
      </c>
      <c r="J194" t="s">
        <v>380</v>
      </c>
      <c r="K194" t="s">
        <v>290</v>
      </c>
      <c r="L194">
        <v>1368</v>
      </c>
      <c r="N194">
        <v>1011</v>
      </c>
      <c r="O194" t="s">
        <v>261</v>
      </c>
      <c r="P194" t="s">
        <v>261</v>
      </c>
      <c r="Q194">
        <v>1</v>
      </c>
      <c r="X194">
        <v>0.7622</v>
      </c>
      <c r="Y194">
        <v>0</v>
      </c>
      <c r="Z194">
        <v>87.17</v>
      </c>
      <c r="AA194">
        <v>11.6</v>
      </c>
      <c r="AB194">
        <v>0</v>
      </c>
      <c r="AC194">
        <v>0</v>
      </c>
      <c r="AD194">
        <v>1</v>
      </c>
      <c r="AE194">
        <v>0</v>
      </c>
      <c r="AG194">
        <v>0.7622</v>
      </c>
      <c r="AH194">
        <v>2</v>
      </c>
      <c r="AI194">
        <v>37316322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2017-09-29T12:33:23Z</dcterms:modified>
  <cp:category/>
  <cp:version/>
  <cp:contentType/>
  <cp:contentStatus/>
</cp:coreProperties>
</file>