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Смета для ТЕР МО 421пр (12" sheetId="1" r:id="rId1"/>
    <sheet name="Дефектная ведомость" sheetId="2" r:id="rId2"/>
    <sheet name="Source" sheetId="3" r:id="rId3"/>
    <sheet name="SourceObSm" sheetId="4" r:id="rId4"/>
    <sheet name="SmtRes" sheetId="5" r:id="rId5"/>
    <sheet name="EtalonRes" sheetId="6" r:id="rId6"/>
  </sheets>
  <definedNames>
    <definedName name="_xlnm.Print_Titles" localSheetId="1">'Дефектная ведомость'!$18:$18</definedName>
    <definedName name="_xlnm.Print_Titles" localSheetId="0">'Смета для ТЕР МО 421пр (12'!$46:$46</definedName>
    <definedName name="_xlnm.Print_Area" localSheetId="1">'Дефектная ведомость'!$A$1:$E$64</definedName>
    <definedName name="_xlnm.Print_Area" localSheetId="0">'Смета для ТЕР МО 421пр (12'!$A$1:$L$423</definedName>
  </definedNames>
  <calcPr fullCalcOnLoad="1"/>
</workbook>
</file>

<file path=xl/sharedStrings.xml><?xml version="1.0" encoding="utf-8"?>
<sst xmlns="http://schemas.openxmlformats.org/spreadsheetml/2006/main" count="8864" uniqueCount="699">
  <si>
    <t>Smeta.RU  (495) 974-1589</t>
  </si>
  <si>
    <t>_PS_</t>
  </si>
  <si>
    <t>Smeta.RU</t>
  </si>
  <si>
    <t/>
  </si>
  <si>
    <t>Устройство эвакуационной лестницы с 3 этажа КОНа</t>
  </si>
  <si>
    <t>Степанова А.М.</t>
  </si>
  <si>
    <t>Ведущий инженер РеСО</t>
  </si>
  <si>
    <t>Покшин В.И.</t>
  </si>
  <si>
    <t>Заведующий РеСО</t>
  </si>
  <si>
    <t>Муравьев К.В.</t>
  </si>
  <si>
    <t>Главный инженер</t>
  </si>
  <si>
    <t>ИПУ РАН</t>
  </si>
  <si>
    <t>Сметные нормы списания</t>
  </si>
  <si>
    <t>Коды ценников</t>
  </si>
  <si>
    <t>ФЕР-2020 И9 приказы НР № 812/пр, СП № 774/пр</t>
  </si>
  <si>
    <t>Версия 1.3.2 ГСН (ГЭСН, ФЕР) и ТЕР (Методики НР (812/пр и 636/пр) и СП (774/пр) с 22.10.2021 г.)</t>
  </si>
  <si>
    <t>ФЕР-2020 - изменения И9</t>
  </si>
  <si>
    <t>Поправки для ГСН (ФЕР) 2020 от 10.01.2022 г И9 Строительство</t>
  </si>
  <si>
    <t>ГСН</t>
  </si>
  <si>
    <t>Новый раздел</t>
  </si>
  <si>
    <t>Демонтаж</t>
  </si>
  <si>
    <t>1</t>
  </si>
  <si>
    <t>68-38-1</t>
  </si>
  <si>
    <t>Демонтаж металлических ограждений высотой до 1 м</t>
  </si>
  <si>
    <t>100 м</t>
  </si>
  <si>
    <t>ФЕРр-2001 доп. 4, 68-38-1, приказ Минстроя России № 636/пр от 20.10.2020</t>
  </si>
  <si>
    <t>Ремонтно-строительные работы</t>
  </si>
  <si>
    <t>Благоустройство</t>
  </si>
  <si>
    <t>рФЕР-68</t>
  </si>
  <si>
    <t>Пр/812-102.0-1</t>
  </si>
  <si>
    <t>Пр/774-102.0</t>
  </si>
  <si>
    <t>1,1</t>
  </si>
  <si>
    <t>01.7.17.06</t>
  </si>
  <si>
    <t>Диски отрезные</t>
  </si>
  <si>
    <t>ШТ</t>
  </si>
  <si>
    <t>2</t>
  </si>
  <si>
    <t>46-04-008-02</t>
  </si>
  <si>
    <t>Разборка покрытий кровель: из листовой стали</t>
  </si>
  <si>
    <t>100 м2</t>
  </si>
  <si>
    <t>ФЕР-2001, 46-04-008-02, приказ Минстроя России № 876/пр от 26.12.2019</t>
  </si>
  <si>
    <t>Общестроительные работы</t>
  </si>
  <si>
    <t>Работы по реконструкции зданий и сооружений</t>
  </si>
  <si>
    <t>Работы по реконструкции зданий и сооружений: разборка отдельных конструктивных элементов здания (сооружения), а также зданий (сооружений) в целом</t>
  </si>
  <si>
    <t>ФЕР-46</t>
  </si>
  <si>
    <t>Пр/812-040.2-1</t>
  </si>
  <si>
    <t>Пр/774-040.2</t>
  </si>
  <si>
    <t>3</t>
  </si>
  <si>
    <t>58-1-1</t>
  </si>
  <si>
    <t>Разборка деревянных элементов конструкций крыш: обрешетки из брусков с прозорами</t>
  </si>
  <si>
    <t>ФЕРр-2001, 58-1-1, приказ Минстроя России № 876/пр от 26.12.2019</t>
  </si>
  <si>
    <t>Крыши, кровли</t>
  </si>
  <si>
    <t>рФЕР-58</t>
  </si>
  <si>
    <t>Пр/812-092.0-1</t>
  </si>
  <si>
    <t>Пр/774-092.0</t>
  </si>
  <si>
    <t>Крыши, кровля</t>
  </si>
  <si>
    <t>3,1</t>
  </si>
  <si>
    <t>999-9900</t>
  </si>
  <si>
    <t>Строительный мусор</t>
  </si>
  <si>
    <t>т</t>
  </si>
  <si>
    <t>4</t>
  </si>
  <si>
    <t>46-04-008-04</t>
  </si>
  <si>
    <t>Разборка покрытий кровель: из профнастила (Применительно)</t>
  </si>
  <si>
    <t>ФЕР-2001, 46-04-008-04, приказ Минстроя России № 876/пр от 26.12.2019</t>
  </si>
  <si>
    <t>4,1</t>
  </si>
  <si>
    <t>5</t>
  </si>
  <si>
    <t>68-14-1</t>
  </si>
  <si>
    <t>Разборка бортовых камней: на бетонном основании</t>
  </si>
  <si>
    <t>ФЕРр-2001, 68-14-1, приказ Минстроя России № 876/пр от 26.12.2019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</si>
  <si>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</si>
  <si>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</si>
  <si>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</si>
  <si>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</si>
  <si>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</si>
  <si>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</si>
  <si>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</si>
  <si>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</si>
  <si>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</si>
  <si>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</si>
  <si>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</si>
  <si>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</si>
  <si>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</si>
  <si>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</si>
  <si>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</si>
  <si>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</si>
  <si>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</si>
  <si>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</si>
  <si>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</si>
  <si>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</si>
  <si>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</si>
  <si>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</si>
  <si>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</si>
  <si>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</si>
  <si>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</si>
  <si>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</si>
  <si>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</si>
  <si>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</si>
  <si>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</si>
  <si>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</si>
  <si>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</si>
  <si>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</si>
  <si>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</si>
  <si>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</si>
  <si>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</si>
  <si>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</si>
  <si>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</si>
  <si>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</si>
  <si>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</si>
  <si>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</si>
  <si>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</si>
  <si>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</si>
  <si>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</si>
  <si>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</si>
  <si>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</si>
  <si>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</si>
  <si>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</si>
  <si>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</si>
  <si>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</si>
  <si>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</si>
  <si>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</si>
  <si>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</si>
  <si>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</si>
  <si>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</si>
  <si>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6</t>
  </si>
  <si>
    <t>01-02-058-02</t>
  </si>
  <si>
    <t>Копание ям вручную без креплений для стоек и столбов: без откосов глубиной до 0,7 м, группа грунтов 2</t>
  </si>
  <si>
    <t>100 м3</t>
  </si>
  <si>
    <t>ФЕР-2001, 01-02-058-02, приказ Минстроя России № 876/пр от 26.12.2019</t>
  </si>
  <si>
    <t>Поправка: МР 519/пр п.6.7.1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t>
  </si>
  <si>
    <t>)*1,25</t>
  </si>
  <si>
    <t>)*1,15</t>
  </si>
  <si>
    <t>Земляные работы</t>
  </si>
  <si>
    <t>Земляные работы, выполняемые: ручным способом</t>
  </si>
  <si>
    <t>ФЕР-01</t>
  </si>
  <si>
    <t>Поправка: МР 519/пр п.6.7.1</t>
  </si>
  <si>
    <t>Пр/812-001.2-1</t>
  </si>
  <si>
    <t>Пр/774-001.2</t>
  </si>
  <si>
    <t>7</t>
  </si>
  <si>
    <t>06-01-001-20</t>
  </si>
  <si>
    <t>Устройство ленточных фундаментов: бетонных</t>
  </si>
  <si>
    <t>ФЕР-2001, 06-01-001-20, приказ Минстроя России № 876/пр от 26.12.2019</t>
  </si>
  <si>
    <t>Бетонные и железобетонные монолитные конструкции и работы в строительстве</t>
  </si>
  <si>
    <t>ФЕР-06</t>
  </si>
  <si>
    <t>Пр/812-006.0-1</t>
  </si>
  <si>
    <t>Пр/774-006.0</t>
  </si>
  <si>
    <t>7,1</t>
  </si>
  <si>
    <t>04.1.02.05-0007</t>
  </si>
  <si>
    <t>Смеси бетонные тяжелого бетона (БСТ), класс В20 (М250)</t>
  </si>
  <si>
    <t>м3</t>
  </si>
  <si>
    <t>ФССЦ-2001, 04.1.02.05-0007, приказ Минстроя России № 876/пр от 26.12.2019</t>
  </si>
  <si>
    <t>8</t>
  </si>
  <si>
    <t>46-03-013-01</t>
  </si>
  <si>
    <t>Сверление вертикальных отверстий в бетонных конструкциях полов перфоратором глубиной 200 мм диаметром: до 20 мм</t>
  </si>
  <si>
    <t>100 отверстий</t>
  </si>
  <si>
    <t>ФЕР-2001, 46-03-013-01, приказ Минстроя России № 876/пр от 26.12.2019</t>
  </si>
  <si>
    <t>Работы по реконструкции зданий и сооружений: усиление и замена существующих конструкций, возведение отдельных конструктивных элементов</t>
  </si>
  <si>
    <t>Пр/812-040.1-1</t>
  </si>
  <si>
    <t>Пр/774-040.1</t>
  </si>
  <si>
    <t>8,1</t>
  </si>
  <si>
    <t>01.7.03.04-0001-4</t>
  </si>
  <si>
    <t>Затраты на электроэнергию, потребляемую ручным инструментом ( 2 % от ОЗП)</t>
  </si>
  <si>
    <t>РУБ</t>
  </si>
  <si>
    <t>ФССЦ-2001, 01.7.03.04-0001-4, приказ Минстроя России № 294/пр от 01.06.2020 (см. тех.часть)</t>
  </si>
  <si>
    <t>8,2</t>
  </si>
  <si>
    <t>01.7.17.09-0062</t>
  </si>
  <si>
    <t>Сверло кольцевое алмазное, диаметр 20 мм</t>
  </si>
  <si>
    <t>ФССЦ-2001, 01.7.17.09-0062, приказ Минстроя России № 876/пр от 26.12.2019</t>
  </si>
  <si>
    <t>9</t>
  </si>
  <si>
    <t>06-03-004-01</t>
  </si>
  <si>
    <t>Установка анкерных болтов: в готовые гнезда с заделкой длиной до 1 м</t>
  </si>
  <si>
    <t>ФЕР-2001 доп. 3, 06-03-004-01, приказ Минстроя России № 352/пр от 30.06.2020</t>
  </si>
  <si>
    <t>10</t>
  </si>
  <si>
    <t>09-03-029-01</t>
  </si>
  <si>
    <t>Монтаж лестниц прямолинейных и криволинейных, пожарных с ограждением</t>
  </si>
  <si>
    <t>ФЕР-2001, 09-03-029-01, приказ Минстроя России № 876/пр от 26.12.2019</t>
  </si>
  <si>
    <t>Строительные металлические конструкции</t>
  </si>
  <si>
    <t>ФЕР-09</t>
  </si>
  <si>
    <t>Пр/812-009.0-1</t>
  </si>
  <si>
    <t>Пр/774-009.0</t>
  </si>
  <si>
    <t>10,1</t>
  </si>
  <si>
    <t>07.2.05.01-0032</t>
  </si>
  <si>
    <t>Ограждения лестничных проемов, лестничные марши, пожарные лестницы</t>
  </si>
  <si>
    <t>ФССЦ-2001, 07.2.05.01-0032, приказ Минстроя России № 876/пр от 26.12.2019</t>
  </si>
  <si>
    <t>11</t>
  </si>
  <si>
    <t>09-03-030-01</t>
  </si>
  <si>
    <t>Монтаж площадок с настилом и ограждением из листовой, рифленой, просечной и круглой стали</t>
  </si>
  <si>
    <t>ФЕР-2001, 09-03-030-01, приказ Минстроя России № 876/пр от 26.12.2019</t>
  </si>
  <si>
    <t>11,1</t>
  </si>
  <si>
    <t>07.2.05.01-0041</t>
  </si>
  <si>
    <t>Площадки площадью до 2 м2</t>
  </si>
  <si>
    <t>м2</t>
  </si>
  <si>
    <t>ФССЦ-2001, 07.2.05.01-0041, приказ Минстроя России № 876/пр от 26.12.2019</t>
  </si>
  <si>
    <t>11,2</t>
  </si>
  <si>
    <t>07.2.05.01-0042</t>
  </si>
  <si>
    <t>Площадки площадью от 2 до 4 м2</t>
  </si>
  <si>
    <t>ФССЦ-2001, 07.2.05.01-0042, приказ Минстроя России № 876/пр от 26.12.2019</t>
  </si>
  <si>
    <t>11,3</t>
  </si>
  <si>
    <t>07.2.05.01-0043</t>
  </si>
  <si>
    <t>Площадки площадью свыше 4 м2</t>
  </si>
  <si>
    <t>ФССЦ-2001, 07.2.05.01-0043, приказ Минстроя России № 876/пр от 26.12.2019</t>
  </si>
  <si>
    <t>11,4</t>
  </si>
  <si>
    <t>12</t>
  </si>
  <si>
    <t>13-06-003-01</t>
  </si>
  <si>
    <t>Очистка поверхности щетками</t>
  </si>
  <si>
    <t>ФЕР-2001, 13-06-003-01, приказ Минстроя России № 876/пр от 26.12.2019</t>
  </si>
  <si>
    <t>Защита строительных конструкций и оборудования от коррозии</t>
  </si>
  <si>
    <t>Защита строительных конструкций</t>
  </si>
  <si>
    <t>ФЕР-13</t>
  </si>
  <si>
    <t>Пр/812-013.0-1</t>
  </si>
  <si>
    <t>Пр/774-013.0</t>
  </si>
  <si>
    <t>13</t>
  </si>
  <si>
    <t>13-07-001-02</t>
  </si>
  <si>
    <t>Обезжиривание поверхностей металлоконструкций уайт-спиритом (Применительно)</t>
  </si>
  <si>
    <t>ФЕР-2001, 13-07-001-02, приказ Минстроя России № 876/пр от 26.12.2019</t>
  </si>
  <si>
    <t>14</t>
  </si>
  <si>
    <t>13-03-002-01</t>
  </si>
  <si>
    <t>Огрунтовка металлических поверхностей за один раз: грунтовкой ХС-068</t>
  </si>
  <si>
    <t>ФЕР-2001, 13-03-002-01, приказ Минстроя России № 876/пр от 26.12.2019</t>
  </si>
  <si>
    <t>15</t>
  </si>
  <si>
    <t>13-03-004-27</t>
  </si>
  <si>
    <t>Окраска металлических огрунтованных поверхностей: краской ЦХСК-1467</t>
  </si>
  <si>
    <t>ФЕР-2001, 13-03-004-27, приказ Минстроя России № 876/пр от 26.12.2019</t>
  </si>
  <si>
    <t>16</t>
  </si>
  <si>
    <t>12-01-007-08</t>
  </si>
  <si>
    <t>Устройство кровель из оцинкованной стали: без настенных желобов</t>
  </si>
  <si>
    <t>ФЕР-2001, 12-01-007-08, приказ Минстроя России № 876/пр от 26.12.2019</t>
  </si>
  <si>
    <t>Кровли</t>
  </si>
  <si>
    <t>ФЕР-12</t>
  </si>
  <si>
    <t>Пр/812-012.0-1</t>
  </si>
  <si>
    <t>Пр/774-012.0</t>
  </si>
  <si>
    <t>17</t>
  </si>
  <si>
    <t>12-01-034-01</t>
  </si>
  <si>
    <t>Устройство обрешетки: сплошной из досок</t>
  </si>
  <si>
    <t>ФЕР-2001, 12-01-034-01, приказ Минстроя России № 876/пр от 26.12.2019</t>
  </si>
  <si>
    <t>18</t>
  </si>
  <si>
    <t>12-01-033-01</t>
  </si>
  <si>
    <t>Монтаж кровли из профилированного листа для объектов непроизводственного назначения: простой</t>
  </si>
  <si>
    <t>ФЕР-2001, 12-01-033-01, приказ Минстроя России № 876/пр от 26.12.2019</t>
  </si>
  <si>
    <t>18,1</t>
  </si>
  <si>
    <t>01.7.03.04-0001-3</t>
  </si>
  <si>
    <t>Затраты на электроэнергию, потребляемую ручным инструментом ( 1 % от ОЗП)</t>
  </si>
  <si>
    <t>ФССЦ-2001, 01.7.03.04-0001-3, приказ Минстроя России № 294/пр от 01.06.2020 (см. тех.часть)</t>
  </si>
  <si>
    <t>18,2</t>
  </si>
  <si>
    <t>08.3.09.01-0001</t>
  </si>
  <si>
    <t>Профилированный лист оцинкованный: Н57-750-0,6</t>
  </si>
  <si>
    <t>ФССЦ-2001, 08.3.09.01-0001, приказ Минстроя России № 876/пр от 26.12.2019</t>
  </si>
  <si>
    <t>19</t>
  </si>
  <si>
    <t>12-01-004-05</t>
  </si>
  <si>
    <t>Устройство примыканий кровель из наплавляемых материалов к стенам и парапетам высотой: более 600 мм с одним фартуком</t>
  </si>
  <si>
    <t>ФЕР-2001, 12-01-004-05, приказ Минстроя России № 876/пр от 26.12.2019</t>
  </si>
  <si>
    <t>20</t>
  </si>
  <si>
    <t>07-01-037-03</t>
  </si>
  <si>
    <t>Герметизация мастикой швов: горизонтальных</t>
  </si>
  <si>
    <t>ФЕР-2001, 07-01-037-03, приказ Минстроя России № 876/пр от 26.12.2019</t>
  </si>
  <si>
    <t>Бетонные и железобетонные сборные конструкции и работы в строительстве</t>
  </si>
  <si>
    <t>ФЕР-07</t>
  </si>
  <si>
    <t>Пр/812-007.0-1</t>
  </si>
  <si>
    <t>Пр/774-007.0</t>
  </si>
  <si>
    <t>20,1</t>
  </si>
  <si>
    <t>01.7.06.01-0012</t>
  </si>
  <si>
    <t>Лента герметизирующая самоклеящая Герлен-Д шириной: 100 мм толщиной 3 мм</t>
  </si>
  <si>
    <t>кг</t>
  </si>
  <si>
    <t>ФССЦ-2001, 01.7.06.01-0012, приказ Минстроя России № 876/пр от 26.12.2019</t>
  </si>
  <si>
    <t>20,2</t>
  </si>
  <si>
    <t>14.5.04.08-0012</t>
  </si>
  <si>
    <t>Мастика сланцевая уплотняющая неотверждающаяся для уплотнения и герметизации стеклянного ограждения теплиц и парников</t>
  </si>
  <si>
    <t>ФССЦ-2001, 14.5.04.08-0012, приказ Минстроя России № 876/пр от 26.12.2019</t>
  </si>
  <si>
    <t>Разные работы</t>
  </si>
  <si>
    <t>21</t>
  </si>
  <si>
    <t>69-15-1</t>
  </si>
  <si>
    <t>Затаривание строительного мусора в мешки</t>
  </si>
  <si>
    <t>ФЕРр-2001, 69-15-1, приказ Минстроя России № 876/пр от 26.12.2019</t>
  </si>
  <si>
    <t>Прочие ремонтно-строительные работы</t>
  </si>
  <si>
    <t>рФЕР-69</t>
  </si>
  <si>
    <t>Пр/812-103.0-1</t>
  </si>
  <si>
    <t>Пр/774-103.0</t>
  </si>
  <si>
    <t>22</t>
  </si>
  <si>
    <t>т01-01-01-041</t>
  </si>
  <si>
    <t>Погрузочные работы при автомобильных перевозках мусора строительного с погрузкой вручную</t>
  </si>
  <si>
    <t>1 Т ГРУЗА</t>
  </si>
  <si>
    <t>ФССЦпг-2001, т01-01-01-041, приказ Минстроя России №876/пр от 26.12.2019</t>
  </si>
  <si>
    <t>Погрузочно-разгрузочные работы</t>
  </si>
  <si>
    <t>ФССЦпр  пог. а/п (2011,изм. 4-6)</t>
  </si>
  <si>
    <t>23</t>
  </si>
  <si>
    <t>т03-02-01-050</t>
  </si>
  <si>
    <t>Перевозка грузов I класса автомобилями бортовыми грузоподъемностью до 5 т на расстояние до 50 км (Приказ от 06.11.2020 № МКЭ-ОД/20-68 прил. 2 по ЮЗАО - 50 км) Применительно</t>
  </si>
  <si>
    <t>ФССЦпг-2001, т03-02-01-050, приказ Минстроя России №876/пр от 26.12.2019</t>
  </si>
  <si>
    <t>Перевозка грузов авто/транспортом</t>
  </si>
  <si>
    <t>Перевозка строительных грузов автомобильным транспортом</t>
  </si>
  <si>
    <t>ФССЦпр , изм. 7</t>
  </si>
  <si>
    <t>Всего материалов</t>
  </si>
  <si>
    <t>итог1</t>
  </si>
  <si>
    <t>итого по разделу</t>
  </si>
  <si>
    <t>Непредвид.расх</t>
  </si>
  <si>
    <t>Резерв средств на непр. расходы 2% (Приказ Минстроя России № 421-пр от 04.08.2020 п. 179а)</t>
  </si>
  <si>
    <t>Итого с непредвид.расх</t>
  </si>
  <si>
    <t>Итого с непр.расходами</t>
  </si>
  <si>
    <t>итог 2</t>
  </si>
  <si>
    <t>НДС 20%</t>
  </si>
  <si>
    <t>Всего по смете</t>
  </si>
  <si>
    <t>Итого по смете</t>
  </si>
  <si>
    <t>Итого</t>
  </si>
  <si>
    <t>Непредвид.расходы</t>
  </si>
  <si>
    <t>Итог</t>
  </si>
  <si>
    <t>Итого1</t>
  </si>
  <si>
    <t>Итого2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</si>
  <si>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</si>
  <si>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</si>
  <si>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</si>
  <si>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</si>
  <si>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</si>
  <si>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</si>
  <si>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</si>
  <si>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</si>
  <si>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</si>
  <si>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</si>
  <si>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</si>
  <si>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</si>
  <si>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</si>
  <si>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</si>
  <si>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</si>
  <si>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</si>
  <si>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</si>
  <si>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</si>
  <si>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</si>
  <si>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</si>
  <si>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</si>
  <si>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</si>
  <si>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</si>
  <si>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АЭС</t>
  </si>
  <si>
    <t>При определении сметной стоимости строительства объектов капитального строительства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</si>
  <si>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</si>
  <si>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</si>
  <si>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</si>
  <si>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</si>
  <si>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</si>
  <si>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</si>
  <si>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</si>
  <si>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</si>
  <si>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</si>
  <si>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</si>
  <si>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</si>
  <si>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</si>
  <si>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</si>
  <si>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</si>
  <si>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</si>
  <si>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</si>
  <si>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</si>
  <si>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</si>
  <si>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</si>
  <si>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</si>
  <si>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</si>
  <si>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</si>
  <si>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</si>
  <si>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</si>
  <si>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</si>
  <si>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</si>
  <si>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</si>
  <si>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</si>
  <si>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</si>
  <si>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</si>
  <si>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</si>
  <si>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</si>
  <si>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</si>
  <si>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Базовый уровень цен</t>
  </si>
  <si>
    <t>Новый уровень цен</t>
  </si>
  <si>
    <t>Сборник индексов</t>
  </si>
  <si>
    <t>Индексы к ФЕР-2020 (Стройинформресурс)</t>
  </si>
  <si>
    <t>_OBSM_</t>
  </si>
  <si>
    <t>1-100-30</t>
  </si>
  <si>
    <t>Затраты труда рабочих (Средний разряд - 3)</t>
  </si>
  <si>
    <t>чел.-ч.</t>
  </si>
  <si>
    <t>4-100-00</t>
  </si>
  <si>
    <t>Затраты труда машинистов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</si>
  <si>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</si>
  <si>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</si>
  <si>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</si>
  <si>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маш.-ч.</t>
  </si>
  <si>
    <t>01.7.03.04-0001</t>
  </si>
  <si>
    <t>ФССЦ-2001, 01.7.03.04-0001, приказ Минстроя России № 876/пр от 26.12.2019</t>
  </si>
  <si>
    <t>Электроэнергия</t>
  </si>
  <si>
    <t>КВТ-Ч</t>
  </si>
  <si>
    <t>1-100-20</t>
  </si>
  <si>
    <t>Затраты труда рабочих (Средний разряд - 2)</t>
  </si>
  <si>
    <t>91.06.03-055</t>
  </si>
  <si>
    <t>ФСЭМ-2001, 91.06.03-055 , приказ Минстроя России № 876/пр от 26.12.2019</t>
  </si>
  <si>
    <t>Лебедки электрические тяговым усилием 19,62 кН (2 т)</t>
  </si>
  <si>
    <t>1-100-22</t>
  </si>
  <si>
    <t>Затраты труда рабочих (Средний разряд - 2,2)</t>
  </si>
  <si>
    <t>91.05.01-017</t>
  </si>
  <si>
    <t>ФСЭМ-2001, 91.05.01-017 , приказ Минстроя России № 876/пр от 26.12.2019</t>
  </si>
  <si>
    <t>Краны башенные, грузоподъемность 8 т</t>
  </si>
  <si>
    <t>1-100-31</t>
  </si>
  <si>
    <t>Затраты труда рабочих (Средний разряд - 3,1)</t>
  </si>
  <si>
    <t>91.18.01-007</t>
  </si>
  <si>
    <t>ФСЭМ-2001, 91.18.01-007 , приказ Минстроя России № 876/пр от 26.12.2019</t>
  </si>
  <si>
    <t>Компрессоры передвижные с двигателем внутреннего сгорания, давление до 686 кПа (7 ат), производительность до 5 м3/мин</t>
  </si>
  <si>
    <t>91.21.10-003</t>
  </si>
  <si>
    <t>ФСЭМ-2001, 91.21.10-003 , приказ Минстроя России № 876/пр от 26.12.2019</t>
  </si>
  <si>
    <t>Молотки при работе от передвижных компрессорных станций отбойные пневматические</t>
  </si>
  <si>
    <t>91.05.05-015</t>
  </si>
  <si>
    <t>ФСЭМ-2001, 91.05.05-015 , приказ Минстроя России № 876/пр от 26.12.2019</t>
  </si>
  <si>
    <t>Краны на автомобильном ходу, грузоподъемность 16 т</t>
  </si>
  <si>
    <t>91.06.05-011</t>
  </si>
  <si>
    <t>ФСЭМ-2001, 91.06.05-011 , приказ Минстроя России № 876/пр от 26.12.2019</t>
  </si>
  <si>
    <t>Погрузчики, грузоподъемность 5 т</t>
  </si>
  <si>
    <t>91.07.04-001</t>
  </si>
  <si>
    <t>ФСЭМ-2001, 91.07.04-001 , приказ Минстроя России № 876/пр от 26.12.2019</t>
  </si>
  <si>
    <t>Вибраторы глубинные</t>
  </si>
  <si>
    <t>01.7.03.01-0001</t>
  </si>
  <si>
    <t>ФССЦ-2001, 01.7.03.01-0001, приказ Минстроя России № 876/пр от 26.12.2019</t>
  </si>
  <si>
    <t>Вода</t>
  </si>
  <si>
    <t>01.7.07.12-0024</t>
  </si>
  <si>
    <t>ФССЦ-2001, 01.7.07.12-0024, приказ Минстроя России № 876/пр от 26.12.2019</t>
  </si>
  <si>
    <t>Пленка полиэтиленовая, толщина 0,15 мм</t>
  </si>
  <si>
    <t>01.7.15.06-0111</t>
  </si>
  <si>
    <t>ФССЦ-2001, 01.7.15.06-0111, приказ Минстроя России № 876/пр от 26.12.2019</t>
  </si>
  <si>
    <t>Гвозди строительные</t>
  </si>
  <si>
    <t>03.1.02.03-0011</t>
  </si>
  <si>
    <t>ФССЦ-2001, 03.1.02.03-0011, приказ Минстроя России № 876/пр от 26.12.2019</t>
  </si>
  <si>
    <t>Известь строительная негашеная комовая, сорт I</t>
  </si>
  <si>
    <t>08.3.03.06-0002</t>
  </si>
  <si>
    <t>ФССЦ-2001, 08.3.03.06-0002, приказ Минстроя России № 876/пр от 26.12.2019</t>
  </si>
  <si>
    <t>Проволока горячекатаная в мотках, диаметр 6,3-6,5 мм</t>
  </si>
  <si>
    <t>11.1.03.06-0095</t>
  </si>
  <si>
    <t>ФССЦ-2001, 11.1.03.06-0095, приказ Минстроя России № 876/пр от 26.12.2019</t>
  </si>
  <si>
    <t>Доска обрезная, хвойных пород, ширина 75-150 мм, толщина 44 мм и более, длина 4-6,5 м, сорт III</t>
  </si>
  <si>
    <t>11.2.13.04-0011</t>
  </si>
  <si>
    <t>ФССЦ-2001, 11.2.13.04-0011, приказ Минстроя России № 876/пр от 26.12.2019</t>
  </si>
  <si>
    <t>Щиты из досок, толщина 25 мм</t>
  </si>
  <si>
    <t>1-100-33</t>
  </si>
  <si>
    <t>Затраты труда рабочих (Средний разряд - 3,3)</t>
  </si>
  <si>
    <t>07.2.07.02-0001</t>
  </si>
  <si>
    <t>ФССЦ-2001, 07.2.07.02-0001, приказ Минстроя России № 876/пр от 26.12.2019</t>
  </si>
  <si>
    <t>Кондуктор инвентарный металлический</t>
  </si>
  <si>
    <t>08.4.01.01-0022</t>
  </si>
  <si>
    <t>ФССЦ-2001, 08.4.01.01-0022, приказ Минстроя России № 876/пр от 26.12.2019</t>
  </si>
  <si>
    <t>Детали анкерные с резьбой из прямых или гнутых круглых стержней</t>
  </si>
  <si>
    <t>1-100-38</t>
  </si>
  <si>
    <t>Затраты труда рабочих (Средний разряд - 3,8)</t>
  </si>
  <si>
    <t>91.05.02-005</t>
  </si>
  <si>
    <t>ФСЭМ-2001, 91.05.02-005 , приказ Минстроя России № 876/пр от 26.12.2019</t>
  </si>
  <si>
    <t>Краны козловые, грузоподъемность 32 т</t>
  </si>
  <si>
    <t>91.05.06-012</t>
  </si>
  <si>
    <t>ФСЭМ-2001, 91.05.06-012 , приказ Минстроя России № 876/пр от 26.12.2019</t>
  </si>
  <si>
    <t>Краны на гусеничном ходу, грузоподъемность до 16 т</t>
  </si>
  <si>
    <t>91.06.01-003</t>
  </si>
  <si>
    <t>ФСЭМ-2001, 91.06.01-003 , приказ Минстроя России № 876/пр от 26.12.2019</t>
  </si>
  <si>
    <t>Домкраты гидравлические, грузоподъемность 63-100 т</t>
  </si>
  <si>
    <t>91.17.04-042</t>
  </si>
  <si>
    <t>ФСЭМ-2001, 91.17.04-042 , приказ Минстроя России № 876/пр от 26.12.2019</t>
  </si>
  <si>
    <t>Аппараты для газовой сварки и резки</t>
  </si>
  <si>
    <t>91.17.04-171</t>
  </si>
  <si>
    <t>ФСЭМ-2001, 91.17.04-171 , приказ Минстроя России № 876/пр от 26.12.2019</t>
  </si>
  <si>
    <t>Преобразователи сварочные номинальным сварочным током 315-500 А</t>
  </si>
  <si>
    <t>01.3.02.08-0001</t>
  </si>
  <si>
    <t>ФССЦ-2001, 01.3.02.08-0001, приказ Минстроя России № 876/пр от 26.12.2019</t>
  </si>
  <si>
    <t>Кислород газообразный технический</t>
  </si>
  <si>
    <t>01.3.02.09-0022</t>
  </si>
  <si>
    <t>ФССЦ-2001, 01.3.02.09-0022, приказ Минстроя России № 876/пр от 26.12.2019</t>
  </si>
  <si>
    <t>Пропан-бутан смесь техническая</t>
  </si>
  <si>
    <t>01.7.11.07-0036</t>
  </si>
  <si>
    <t>ФССЦ-2001, 01.7.11.07-0036, приказ Минстроя России № 876/пр от 26.12.2019</t>
  </si>
  <si>
    <t>Электроды сварочные Э46, диаметр 4 мм</t>
  </si>
  <si>
    <t>01.7.20.08-0071</t>
  </si>
  <si>
    <t>ФССЦ-2001, 01.7.20.08-0071, приказ Минстроя России № 876/пр от 26.12.2019</t>
  </si>
  <si>
    <t>Канат пеньковый пропитанный</t>
  </si>
  <si>
    <t>07.2.07.12-0020</t>
  </si>
  <si>
    <t>ФССЦ-2001, 07.2.07.12-0020, приказ Минстроя России № 876/пр от 26.12.2019</t>
  </si>
  <si>
    <t>Элементы конструктивные зданий и сооружений с преобладанием горячекатаных профилей, средняя масса сборочной единицы от 0,1 до 0,5 т</t>
  </si>
  <si>
    <t>08.2.02.11-0007</t>
  </si>
  <si>
    <t>ФССЦ-2001, 08.2.02.11-0007, приказ Минстроя России № 876/пр от 26.12.2019</t>
  </si>
  <si>
    <t>Канат двойной свивки ТК, конструкции 6х19(1+6+12)+1 о.с., оцинкованный, из проволок марки В, маркировочная группа 1770 н/мм2, диаметр 5,5 мм</t>
  </si>
  <si>
    <t>10 м</t>
  </si>
  <si>
    <t>08.3.11.01-0091</t>
  </si>
  <si>
    <t>ФССЦ-2001, 08.3.11.01-0091, приказ Минстроя России № 876/пр от 26.12.2019</t>
  </si>
  <si>
    <t>Швеллеры № 40, марка стали Ст0</t>
  </si>
  <si>
    <t>11.1.03.01-0077</t>
  </si>
  <si>
    <t>ФССЦ-2001, 11.1.03.01-0077, приказ Минстроя России № 876/пр от 26.12.2019</t>
  </si>
  <si>
    <t>Бруски обрезные, хвойных пород, длина 4-6,5 м, ширина 75-150 мм, толщина 40-75 мм, сорт I</t>
  </si>
  <si>
    <t>14.4.01.01-0003</t>
  </si>
  <si>
    <t>ФССЦ-2001, 14.4.01.01-0003, приказ Минстроя России № 876/пр от 26.12.2019</t>
  </si>
  <si>
    <t>Грунтовка ГФ-021</t>
  </si>
  <si>
    <t>14.5.09.07-0030</t>
  </si>
  <si>
    <t>ФССЦ-2001, 14.5.09.07-0030, приказ Минстроя России № 876/пр от 26.12.2019</t>
  </si>
  <si>
    <t>Растворитель Р-4</t>
  </si>
  <si>
    <t>1-100-36</t>
  </si>
  <si>
    <t>Затраты труда рабочих (Средний разряд - 3,6)</t>
  </si>
  <si>
    <t>1-100-32</t>
  </si>
  <si>
    <t>Затраты труда рабочих (Средний разряд - 3,2)</t>
  </si>
  <si>
    <t>91.06.03-060</t>
  </si>
  <si>
    <t>ФСЭМ-2001, 91.06.03-060 , приказ Минстроя России № 876/пр от 26.12.2019</t>
  </si>
  <si>
    <t>Лебедки электрические тяговым усилием до 5,79 кН (0,59 т)</t>
  </si>
  <si>
    <t>01.7.20.08-0051</t>
  </si>
  <si>
    <t>ФССЦ-2001, 01.7.20.08-0051, приказ Минстроя России № 876/пр от 26.12.2019</t>
  </si>
  <si>
    <t>Ветошь</t>
  </si>
  <si>
    <t>14.5.09.11-0102</t>
  </si>
  <si>
    <t>ФССЦ-2001, 14.5.09.11-0102, приказ Минстроя России № 876/пр от 26.12.2019</t>
  </si>
  <si>
    <t>Уайт-спирит</t>
  </si>
  <si>
    <t>1-100-49</t>
  </si>
  <si>
    <t>Затраты труда рабочих (Средний разряд - 4,9)</t>
  </si>
  <si>
    <t>91.21.01-012</t>
  </si>
  <si>
    <t>ФСЭМ-2001, 91.21.01-012 , приказ Минстроя России № 876/пр от 26.12.2019</t>
  </si>
  <si>
    <t>Агрегаты окрасочные высокого давления для окраски поверхностей конструкций, мощность 1 кВт</t>
  </si>
  <si>
    <t>14.4.01.19-0004</t>
  </si>
  <si>
    <t>ФССЦ-2001, 14.4.01.19-0004, приказ Минстроя России № 876/пр от 26.12.2019</t>
  </si>
  <si>
    <t>Грунтовка химстойкая на основе сополимера виниловых смол, красно-коричневая</t>
  </si>
  <si>
    <t>1-100-35</t>
  </si>
  <si>
    <t>Затраты труда рабочих (Средний разряд - 3,5)</t>
  </si>
  <si>
    <t>14.4.01.20-0001</t>
  </si>
  <si>
    <t>ФССЦ-2001, 14.4.01.20-0001, приказ Минстроя России № 876/пр от 26.12.2019</t>
  </si>
  <si>
    <t>Грунт-краска антикоррозионная цинконаполненная на основе цинка и модифицированного химически стойкого каучука</t>
  </si>
  <si>
    <t>01.7.15.06-0146</t>
  </si>
  <si>
    <t>ФССЦ-2001, 01.7.15.06-0146, приказ Минстроя России № 876/пр от 26.12.2019</t>
  </si>
  <si>
    <t>Гвозди толевые круглые, размер 3,0x40 мм</t>
  </si>
  <si>
    <t>08.1.02.11-0001</t>
  </si>
  <si>
    <t>ФССЦ-2001, 08.1.02.11-0001, приказ Минстроя России № 876/пр от 26.12.2019</t>
  </si>
  <si>
    <t>Поковки из квадратных заготовок, масса 1,8 кг</t>
  </si>
  <si>
    <t>08.3.05.05-0053</t>
  </si>
  <si>
    <t>ФССЦ-2001, 08.3.05.05-0053, приказ Минстроя России № 876/пр от 26.12.2019</t>
  </si>
  <si>
    <t>Сталь листовая оцинкованная, толщина 0,7 мм</t>
  </si>
  <si>
    <t>11.1.03.06-0094</t>
  </si>
  <si>
    <t>ФССЦ-2001, 11.1.03.06-0094, приказ Минстроя России № 876/пр от 26.12.2019</t>
  </si>
  <si>
    <t>Доска обрезная, хвойных пород, ширина 75-150 мм, толщина 44 мм и более, длина 4-6,5 м, сорт II</t>
  </si>
  <si>
    <t>1-100-25</t>
  </si>
  <si>
    <t>Затраты труда рабочих (Средний разряд - 2,5)</t>
  </si>
  <si>
    <t>11.1.03.06-0087</t>
  </si>
  <si>
    <t>ФССЦ-2001, 11.1.03.06-0087, приказ Минстроя России № 876/пр от 26.12.2019</t>
  </si>
  <si>
    <t>Доска обрезная, хвойных пород, ширина 75-150 мм, толщина 25 мм, длина 4-6,5 м, сорт III</t>
  </si>
  <si>
    <t>01.7.15.04-0045</t>
  </si>
  <si>
    <t>ФССЦ-2001, 01.7.15.04-0045, приказ Минстроя России № 876/пр от 26.12.2019</t>
  </si>
  <si>
    <t>Винты самонарезающие для крепления профилированного настила и панелей к несущим конструкциям</t>
  </si>
  <si>
    <t>01.7.15.08-0011</t>
  </si>
  <si>
    <t>ФССЦ-2001, 01.7.15.08-0011, приказ Минстроя России № 876/пр от 26.12.2019</t>
  </si>
  <si>
    <t>Заклепки комбинированные для соединения профилированного стального настила и разнообразных листовых деталей</t>
  </si>
  <si>
    <t>01.7.07.10-0001</t>
  </si>
  <si>
    <t>ФССЦ-2001, 01.7.07.10-0001, приказ Минстроя России № 876/пр от 26.12.2019</t>
  </si>
  <si>
    <t>Патроны для строительно-монтажного пистолета</t>
  </si>
  <si>
    <t>1000 ШТ</t>
  </si>
  <si>
    <t>01.7.15.07-0052</t>
  </si>
  <si>
    <t>ФССЦ-2001, 01.7.15.07-0052, приказ Минстроя России № 876/пр от 26.12.2019</t>
  </si>
  <si>
    <t>Дюбели с калиброванной головкой (в обоймах) с цинковым хроматированным покрытием, размер 3x58,5 мм</t>
  </si>
  <si>
    <t>04.3.01.09-0014</t>
  </si>
  <si>
    <t>ФССЦ-2001, 04.3.01.09-0014, приказ Минстроя России № 876/пр от 26.12.2019</t>
  </si>
  <si>
    <t>Раствор готовый кладочный, цементный, М100</t>
  </si>
  <si>
    <t>08.3.07.01-0076</t>
  </si>
  <si>
    <t>ФССЦ-2001, 08.3.07.01-0076, приказ Минстроя России № 876/пр от 26.12.2019</t>
  </si>
  <si>
    <t>Прокат полосовой, горячекатаный, марка стали Ст3сп, ширина 50-200 мм, толщина 4-5 мм</t>
  </si>
  <si>
    <t>14.5.04.07-0012</t>
  </si>
  <si>
    <t>ФССЦ-2001, 14.5.04.07-0012, приказ Минстроя России № 876/пр от 26.12.2019</t>
  </si>
  <si>
    <t>Мастика тиоколовая строительного назначения двухкомпонентная холодного отверждения</t>
  </si>
  <si>
    <t>91.06.09-011</t>
  </si>
  <si>
    <t>ФСЭМ-2001, 91.06.09-011 , приказ Минстроя России № 876/пр от 26.12.2019</t>
  </si>
  <si>
    <t>Люльки</t>
  </si>
  <si>
    <t>1-100-10</t>
  </si>
  <si>
    <t>Рабочий среднего разряда 1</t>
  </si>
  <si>
    <t>01.7.20.03-0003</t>
  </si>
  <si>
    <t>ФССЦ-2001, 01.7.20.03-0003, приказ Минстроя России № 876/пр от 26.12.2019</t>
  </si>
  <si>
    <t>Мешки полипропиленовые (50 кг)</t>
  </si>
  <si>
    <t>100 ШТ</t>
  </si>
  <si>
    <t>04.1.02.05</t>
  </si>
  <si>
    <t>Смеси бетонные тяжелого бетона</t>
  </si>
  <si>
    <t>01.7.17.09</t>
  </si>
  <si>
    <t>Сверла, буры</t>
  </si>
  <si>
    <t>01.7.15.03-0042</t>
  </si>
  <si>
    <t>ФССЦ-2001, 01.7.15.03-0042, приказ Минстроя России № 876/пр от 26.12.2019</t>
  </si>
  <si>
    <t>Болты с гайками и шайбами строительные</t>
  </si>
  <si>
    <t>07.2.05.01</t>
  </si>
  <si>
    <t>Лестницы маршевые, ширина 6 мм</t>
  </si>
  <si>
    <t>08.1.02.07</t>
  </si>
  <si>
    <t>Дополнительные элементы кровли из профлиста: коньки, разжелобки и проч.</t>
  </si>
  <si>
    <t>08.3.09.01</t>
  </si>
  <si>
    <t>Стальной гнутый профиль (профилированный настил)</t>
  </si>
  <si>
    <t>12.1.02.15</t>
  </si>
  <si>
    <t>Материалы рулонные кровельные наплавляемые</t>
  </si>
  <si>
    <t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t>
  </si>
  <si>
    <t>"СОГЛАСОВАНО"</t>
  </si>
  <si>
    <t>"УТВЕРЖДАЮ"</t>
  </si>
  <si>
    <t>"_____"________________ 2022 г.</t>
  </si>
  <si>
    <t>Главный инженер ИПУ РАН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</si>
  <si>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</si>
  <si>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</si>
  <si>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</si>
  <si>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</si>
  <si>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</si>
  <si>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</si>
  <si>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</si>
  <si>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</si>
  <si>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</si>
  <si>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</si>
  <si>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</si>
  <si>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</si>
  <si>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</si>
  <si>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</si>
  <si>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</si>
  <si>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</si>
  <si>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</si>
  <si>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</si>
  <si>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</si>
  <si>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</si>
  <si>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</si>
  <si>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</si>
  <si>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</si>
  <si>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</si>
  <si>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</si>
  <si>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</si>
  <si>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</si>
  <si>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</si>
  <si>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</si>
  <si>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</si>
  <si>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</si>
  <si>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</rPr>
      <t>нтов</t>
    </r>
  </si>
  <si>
    <t>всего</t>
  </si>
  <si>
    <t>Наименование программного продукта: Программа для ЭВМ «Программа: «SmetaRu» версия 11»</t>
  </si>
  <si>
    <t>Базисно-индексный</t>
  </si>
  <si>
    <t>Составлена в ценах июнь 2022 года (1.01.2000)</t>
  </si>
  <si>
    <t>Раздел: Демонтаж</t>
  </si>
  <si>
    <t>ОТ</t>
  </si>
  <si>
    <t>ЭМ</t>
  </si>
  <si>
    <t>в т.ч. ОТм</t>
  </si>
  <si>
    <t>М</t>
  </si>
  <si>
    <t>ЗТ</t>
  </si>
  <si>
    <t>чел-ч</t>
  </si>
  <si>
    <t>ЗТм</t>
  </si>
  <si>
    <t>Итого по расценке</t>
  </si>
  <si>
    <t>ФОТ</t>
  </si>
  <si>
    <t>НР Благоустройство</t>
  </si>
  <si>
    <t>%</t>
  </si>
  <si>
    <t>СП Благоустройство</t>
  </si>
  <si>
    <t>Всего по позиции</t>
  </si>
  <si>
    <t>НР Работы по реконструкции зданий и сооружений: разборка отдельных конструктивных элементов здания (сооружения), а также зданий (сооружений) в целом</t>
  </si>
  <si>
    <t>СП Работы по реконструкции зданий и сооружений: разборка отдельных конструктивных элементов здания (сооружения), а также зданий (сооружений) в целом</t>
  </si>
  <si>
    <t>НР Крыши, кровля</t>
  </si>
  <si>
    <t>СП Крыши, кровля</t>
  </si>
  <si>
    <t>Итого прямые затраты по разделу (в базисном и текущем уровнях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</si>
  <si>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</si>
  <si>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</si>
  <si>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</si>
  <si>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</si>
  <si>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</si>
  <si>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и текущем уровне цен)(справочно)</t>
  </si>
  <si>
    <t>Итого накладные расходы (в базисном и текущем уровне цен)</t>
  </si>
  <si>
    <t>Итого сметная прибыль (в базисном и текущем уровне цен)</t>
  </si>
  <si>
    <t>Итого оборудование (в базисном и текущем уровне цен)</t>
  </si>
  <si>
    <t>Итого прочие затраты (в базисном и текущем уровне цен)</t>
  </si>
  <si>
    <t>Итого по разделу (в базисном и текущем уровне цен)</t>
  </si>
  <si>
    <t>справочно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</si>
  <si>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</si>
  <si>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</si>
  <si>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Монтаж</t>
  </si>
  <si>
    <r>
      <t>Копание ям вручную без креплений для стоек и столбов: без откосов глубиной до 0,7 м, группа грунтов 2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</si>
  <si>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t>НР Земляные работы, выполняемые: ручным способом</t>
  </si>
  <si>
    <t>СП Земляные работы, выполняемые: ручным способом</t>
  </si>
  <si>
    <r>
      <t>Устройство ленточных фундаментов: бетонных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</si>
  <si>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t>НР Бетонные и железобетонные монолитные конструкции и работы в строительстве</t>
  </si>
  <si>
    <t>СП Бетонные и железобетонные монолитные конструкции и работы в строительстве</t>
  </si>
  <si>
    <t>НР Работы по реконструкции зданий и сооружений: усиление и замена существующих конструкций, возведение отдельных конструктивных элементов</t>
  </si>
  <si>
    <t>СП Работы по реконструкции зданий и сооружений: усиление и замена существующих конструкций, возведение отдельных конструктивных элементов</t>
  </si>
  <si>
    <r>
      <t>Установка анкерных болтов: в готовые гнезда с заделкой длиной до 1 м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</si>
  <si>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r>
      <t>Монтаж лестниц прямолинейных и криволинейных, пожарных с ограждением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</si>
  <si>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t>НР Строительные металлические конструкции</t>
  </si>
  <si>
    <t>СП Строительные металлические конструкции</t>
  </si>
  <si>
    <r>
      <t>Монтаж площадок с настилом и ограждением из листовой, рифленой, просечной и круглой стали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</si>
  <si>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r>
      <t>Очистка поверхности щетками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</si>
  <si>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t>НР Защита строительных конструкций и оборудования от коррозии</t>
  </si>
  <si>
    <t>СП Защита строительных конструкций и оборудования от коррозии</t>
  </si>
  <si>
    <r>
      <t>Обезжиривание поверхностей металлоконструкций уайт-спиритом (Применительно)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</si>
  <si>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r>
      <t>Огрунтовка металлических поверхностей за один раз: грунтовкой ХС-068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</si>
  <si>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r>
      <t>Окраска металлических огрунтованных поверхностей: краской ЦХСК-1467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</si>
  <si>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r>
      <t>Устройство кровель из оцинкованной стали: без настенных желобов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</si>
  <si>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t>НР Кровли</t>
  </si>
  <si>
    <t>СП Кровли</t>
  </si>
  <si>
    <r>
      <t>Устройство обрешетки: сплошной из досок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</si>
  <si>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r>
      <t>Монтаж кровли из профилированного листа для объектов непроизводственного назначения: простой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</si>
  <si>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r>
      <t>Устройство примыканий кровель из наплавляемых материалов к стенам и парапетам высотой: более 600 мм с одним фартуком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</si>
  <si>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r>
      <t>Герметизация мастикой швов: горизонтальных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</si>
  <si>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t>НР Бетонные и железобетонные сборные конструкции и работы в строительстве</t>
  </si>
  <si>
    <t>СП Бетонные и железобетонные сборные конструкции и работы в строительстве</t>
  </si>
  <si>
    <t>Раздел: Разные работы</t>
  </si>
  <si>
    <t>НР Прочие ремонтно-строительные работы</t>
  </si>
  <si>
    <t>СП Прочие ремонтно-строительные работы</t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</si>
  <si>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</si>
  <si>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</si>
  <si>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</si>
  <si>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</si>
  <si>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</si>
  <si>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</si>
  <si>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</si>
  <si>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 xml:space="preserve">Составил   </t>
  </si>
  <si>
    <t>[должность,подпись(инициалы,фамилия)]</t>
  </si>
  <si>
    <t xml:space="preserve">Проверил   </t>
  </si>
  <si>
    <t>___________________________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</si>
  <si>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</si>
  <si>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</si>
  <si>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</si>
  <si>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</si>
  <si>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Примечание</t>
  </si>
  <si>
    <t>Заказчик _________________</t>
  </si>
  <si>
    <t>Подрядчик _________________</t>
  </si>
  <si>
    <t>Реализация выполнения работ по обеспечению пожарной безопасности объекта ИПУ РАН (эвакуационный выход) по адресу: г. Москва, ул. Профсоюзная, д. 65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</si>
</sst>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\ #,##0.00"/>
    <numFmt numFmtId="165" formatCode="#,##0.0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6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14" fontId="1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Alignment="1">
      <alignment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4" fontId="15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5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20" fillId="0" borderId="0" xfId="0" applyFont="1" applyAlignment="1">
      <alignment vertical="top" wrapText="1"/>
    </xf>
    <xf numFmtId="0" fontId="0" fillId="0" borderId="10" xfId="0" applyBorder="1" applyAlignment="1">
      <alignment/>
    </xf>
    <xf numFmtId="164" fontId="15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16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left" vertical="top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15" fillId="0" borderId="0" xfId="0" applyNumberFormat="1" applyFont="1" applyAlignment="1">
      <alignment/>
    </xf>
    <xf numFmtId="4" fontId="17" fillId="0" borderId="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Fill="1" applyAlignment="1">
      <alignment/>
    </xf>
    <xf numFmtId="4" fontId="0" fillId="0" borderId="11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right"/>
    </xf>
    <xf numFmtId="4" fontId="15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0" xfId="0" applyNumberFormat="1" applyFont="1" applyAlignment="1">
      <alignment wrapText="1"/>
    </xf>
    <xf numFmtId="4" fontId="0" fillId="0" borderId="0" xfId="0" applyNumberFormat="1" applyFont="1" applyFill="1" applyAlignment="1">
      <alignment/>
    </xf>
    <xf numFmtId="3" fontId="16" fillId="0" borderId="0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horizontal="center"/>
    </xf>
    <xf numFmtId="165" fontId="15" fillId="0" borderId="0" xfId="0" applyNumberFormat="1" applyFont="1" applyAlignment="1">
      <alignment horizontal="right"/>
    </xf>
    <xf numFmtId="0" fontId="23" fillId="0" borderId="10" xfId="0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0" fontId="16" fillId="0" borderId="14" xfId="0" applyFont="1" applyBorder="1" applyAlignment="1">
      <alignment horizontal="center" vertical="top" wrapText="1"/>
    </xf>
    <xf numFmtId="4" fontId="16" fillId="0" borderId="14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4" fontId="15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8" fillId="0" borderId="10" xfId="0" applyFont="1" applyBorder="1" applyAlignment="1">
      <alignment horizontal="center" wrapText="1"/>
    </xf>
    <xf numFmtId="4" fontId="18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164" fontId="17" fillId="0" borderId="14" xfId="0" applyNumberFormat="1" applyFont="1" applyBorder="1" applyAlignment="1">
      <alignment horizontal="right"/>
    </xf>
    <xf numFmtId="4" fontId="17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4" fontId="15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422"/>
  <sheetViews>
    <sheetView tabSelected="1" zoomScalePageLayoutView="0" workbookViewId="0" topLeftCell="A307">
      <selection activeCell="K28" sqref="K28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40.7109375" style="0" customWidth="1"/>
    <col min="4" max="4" width="10.7109375" style="0" customWidth="1"/>
    <col min="5" max="5" width="14.7109375" style="90" customWidth="1"/>
    <col min="6" max="6" width="14.7109375" style="0" customWidth="1"/>
    <col min="7" max="7" width="14.7109375" style="90" customWidth="1"/>
    <col min="8" max="12" width="14.7109375" style="0" customWidth="1"/>
    <col min="15" max="93" width="0" style="0" hidden="1" customWidth="1"/>
    <col min="94" max="94" width="190.7109375" style="0" hidden="1" customWidth="1"/>
    <col min="95" max="95" width="109.7109375" style="0" hidden="1" customWidth="1"/>
    <col min="96" max="99" width="0" style="0" hidden="1" customWidth="1"/>
  </cols>
  <sheetData>
    <row r="1" ht="12.75">
      <c r="A1" s="12" t="str">
        <f>Source!B1</f>
        <v>Smeta.RU  (495) 974-1589</v>
      </c>
    </row>
    <row r="3" spans="1:12" ht="16.5">
      <c r="A3" s="13"/>
      <c r="B3" s="119" t="s">
        <v>575</v>
      </c>
      <c r="C3" s="119"/>
      <c r="D3" s="119"/>
      <c r="E3" s="120"/>
      <c r="F3" s="14"/>
      <c r="G3" s="93"/>
      <c r="H3" s="119" t="s">
        <v>576</v>
      </c>
      <c r="I3" s="119"/>
      <c r="J3" s="119"/>
      <c r="K3" s="119"/>
      <c r="L3" s="119"/>
    </row>
    <row r="4" spans="1:12" ht="14.25">
      <c r="A4" s="14"/>
      <c r="B4" s="121"/>
      <c r="C4" s="121"/>
      <c r="D4" s="121"/>
      <c r="E4" s="122"/>
      <c r="F4" s="14"/>
      <c r="G4" s="93"/>
      <c r="H4" s="121" t="s">
        <v>578</v>
      </c>
      <c r="I4" s="121"/>
      <c r="J4" s="121"/>
      <c r="K4" s="121"/>
      <c r="L4" s="121"/>
    </row>
    <row r="5" spans="1:12" ht="14.25">
      <c r="A5" s="15"/>
      <c r="B5" s="15"/>
      <c r="C5" s="16"/>
      <c r="D5" s="16"/>
      <c r="E5" s="91"/>
      <c r="F5" s="14"/>
      <c r="G5" s="93"/>
      <c r="H5" s="17"/>
      <c r="I5" s="16"/>
      <c r="J5" s="16"/>
      <c r="K5" s="16"/>
      <c r="L5" s="17"/>
    </row>
    <row r="6" spans="1:12" ht="14.25">
      <c r="A6" s="17"/>
      <c r="B6" s="121" t="str">
        <f>CONCATENATE("______________________ ",IF(Source!AL12&lt;&gt;"",Source!AL12,""))</f>
        <v>______________________ </v>
      </c>
      <c r="C6" s="121"/>
      <c r="D6" s="121"/>
      <c r="E6" s="122"/>
      <c r="F6" s="14"/>
      <c r="G6" s="93"/>
      <c r="H6" s="121" t="str">
        <f>CONCATENATE("______________________ ",IF(Source!AH12&lt;&gt;"",Source!AH12,""))</f>
        <v>______________________ Муравьев К.В.</v>
      </c>
      <c r="I6" s="121"/>
      <c r="J6" s="121"/>
      <c r="K6" s="121"/>
      <c r="L6" s="121"/>
    </row>
    <row r="7" spans="1:12" ht="14.25">
      <c r="A7" s="18"/>
      <c r="B7" s="113" t="s">
        <v>577</v>
      </c>
      <c r="C7" s="113"/>
      <c r="D7" s="113"/>
      <c r="E7" s="114"/>
      <c r="F7" s="14"/>
      <c r="G7" s="93"/>
      <c r="H7" s="113" t="s">
        <v>577</v>
      </c>
      <c r="I7" s="113"/>
      <c r="J7" s="113"/>
      <c r="K7" s="113"/>
      <c r="L7" s="113"/>
    </row>
    <row r="10" spans="1:94" ht="38.25">
      <c r="A10" s="115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  <c r="B10" s="115"/>
      <c r="C10" s="115"/>
      <c r="D10" s="115"/>
      <c r="E10" s="116"/>
      <c r="F10" s="115"/>
      <c r="G10" s="116"/>
      <c r="H10" s="115"/>
      <c r="I10" s="115"/>
      <c r="J10" s="115"/>
      <c r="K10" s="115"/>
      <c r="L10" s="115"/>
      <c r="CP10" s="73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</row>
    <row r="11" spans="1:11" ht="12.75">
      <c r="A11" s="11"/>
      <c r="B11" s="11"/>
      <c r="D11" s="19"/>
      <c r="E11" s="92"/>
      <c r="F11" s="19"/>
      <c r="G11" s="92"/>
      <c r="H11" s="19"/>
      <c r="I11" s="19"/>
      <c r="J11" s="19"/>
      <c r="K11" s="19"/>
    </row>
    <row r="12" spans="1:11" ht="12.75">
      <c r="A12" s="115" t="s">
        <v>612</v>
      </c>
      <c r="B12" s="115"/>
      <c r="C12" s="115"/>
      <c r="D12" s="115"/>
      <c r="E12" s="116"/>
      <c r="F12" s="115"/>
      <c r="G12" s="116"/>
      <c r="H12" s="115"/>
      <c r="I12" s="115"/>
      <c r="J12" s="115"/>
      <c r="K12" s="115"/>
    </row>
    <row r="15" spans="1:12" ht="15.75">
      <c r="A15" s="18"/>
      <c r="B15" s="117"/>
      <c r="C15" s="117"/>
      <c r="D15" s="117"/>
      <c r="E15" s="118"/>
      <c r="F15" s="117"/>
      <c r="G15" s="118"/>
      <c r="H15" s="117"/>
      <c r="I15" s="117"/>
      <c r="J15" s="117"/>
      <c r="K15" s="117"/>
      <c r="L15" s="18"/>
    </row>
    <row r="16" spans="1:12" ht="14.25">
      <c r="A16" s="20"/>
      <c r="B16" s="109" t="s">
        <v>579</v>
      </c>
      <c r="C16" s="109"/>
      <c r="D16" s="109"/>
      <c r="E16" s="110"/>
      <c r="F16" s="109"/>
      <c r="G16" s="110"/>
      <c r="H16" s="109"/>
      <c r="I16" s="109"/>
      <c r="J16" s="109"/>
      <c r="K16" s="109"/>
      <c r="L16" s="18"/>
    </row>
    <row r="17" spans="1:12" ht="14.25">
      <c r="A17" s="14"/>
      <c r="B17" s="14"/>
      <c r="C17" s="14"/>
      <c r="D17" s="14"/>
      <c r="E17" s="93"/>
      <c r="F17" s="14"/>
      <c r="G17" s="93"/>
      <c r="H17" s="14"/>
      <c r="I17" s="14"/>
      <c r="J17" s="14"/>
      <c r="K17" s="14"/>
      <c r="L17" s="14"/>
    </row>
    <row r="18" spans="1:12" ht="36.75" customHeight="1">
      <c r="A18" s="14"/>
      <c r="B18" s="107" t="s">
        <v>698</v>
      </c>
      <c r="C18" s="107"/>
      <c r="D18" s="107"/>
      <c r="E18" s="108"/>
      <c r="F18" s="107"/>
      <c r="G18" s="108"/>
      <c r="H18" s="107"/>
      <c r="I18" s="107"/>
      <c r="J18" s="107"/>
      <c r="K18" s="107"/>
      <c r="L18" s="14"/>
    </row>
    <row r="19" spans="1:12" ht="14.25">
      <c r="A19" s="14"/>
      <c r="B19" s="109" t="s">
        <v>580</v>
      </c>
      <c r="C19" s="109"/>
      <c r="D19" s="109"/>
      <c r="E19" s="110"/>
      <c r="F19" s="109"/>
      <c r="G19" s="110"/>
      <c r="H19" s="109"/>
      <c r="I19" s="109"/>
      <c r="J19" s="109"/>
      <c r="K19" s="109"/>
      <c r="L19" s="14"/>
    </row>
    <row r="20" spans="1:12" ht="14.25">
      <c r="A20" s="14"/>
      <c r="B20" s="14"/>
      <c r="C20" s="14"/>
      <c r="D20" s="14"/>
      <c r="E20" s="93"/>
      <c r="F20" s="21"/>
      <c r="G20" s="102"/>
      <c r="H20" s="21" t="s">
        <v>3</v>
      </c>
      <c r="I20" s="21"/>
      <c r="J20" s="21"/>
      <c r="K20" s="21"/>
      <c r="L20" s="21"/>
    </row>
    <row r="21" spans="1:12" ht="15.75">
      <c r="A21" s="22"/>
      <c r="B21" s="111" t="str">
        <f>CONCATENATE("ЛОКАЛЬНАЯ СМЕТА № ",Source!F20," ",Source!CM20)</f>
        <v>ЛОКАЛЬНАЯ СМЕТА №  </v>
      </c>
      <c r="C21" s="111"/>
      <c r="D21" s="111"/>
      <c r="E21" s="112"/>
      <c r="F21" s="111"/>
      <c r="G21" s="112"/>
      <c r="H21" s="111"/>
      <c r="I21" s="111"/>
      <c r="J21" s="111"/>
      <c r="K21" s="111"/>
      <c r="L21" s="22"/>
    </row>
    <row r="22" spans="1:12" ht="15">
      <c r="A22" s="22"/>
      <c r="B22" s="23"/>
      <c r="C22" s="23"/>
      <c r="D22" s="23"/>
      <c r="E22" s="94"/>
      <c r="F22" s="23"/>
      <c r="G22" s="94"/>
      <c r="H22" s="23"/>
      <c r="I22" s="23"/>
      <c r="J22" s="23"/>
      <c r="K22" s="23"/>
      <c r="L22" s="22"/>
    </row>
    <row r="23" spans="1:12" ht="18">
      <c r="A23" s="14"/>
      <c r="B23" s="127">
        <f>IF(Source!G20&lt;&gt;"Новая локальная смета",Source!G20,"")</f>
      </c>
      <c r="C23" s="127"/>
      <c r="D23" s="127"/>
      <c r="E23" s="128"/>
      <c r="F23" s="127"/>
      <c r="G23" s="128"/>
      <c r="H23" s="127"/>
      <c r="I23" s="127"/>
      <c r="J23" s="127"/>
      <c r="K23" s="127"/>
      <c r="L23" s="24"/>
    </row>
    <row r="24" spans="1:12" ht="14.25">
      <c r="A24" s="14"/>
      <c r="B24" s="109" t="s">
        <v>581</v>
      </c>
      <c r="C24" s="109"/>
      <c r="D24" s="109"/>
      <c r="E24" s="110"/>
      <c r="F24" s="109"/>
      <c r="G24" s="110"/>
      <c r="H24" s="109"/>
      <c r="I24" s="109"/>
      <c r="J24" s="109"/>
      <c r="K24" s="109"/>
      <c r="L24" s="18"/>
    </row>
    <row r="25" spans="1:12" ht="14.25">
      <c r="A25" s="14"/>
      <c r="B25" s="14"/>
      <c r="C25" s="14"/>
      <c r="D25" s="14"/>
      <c r="E25" s="93"/>
      <c r="F25" s="14"/>
      <c r="G25" s="93"/>
      <c r="H25" s="14"/>
      <c r="I25" s="14"/>
      <c r="J25" s="14"/>
      <c r="K25" s="14"/>
      <c r="L25" s="14"/>
    </row>
    <row r="26" spans="1:12" ht="14.25">
      <c r="A26" s="14"/>
      <c r="B26" s="14"/>
      <c r="C26" s="14"/>
      <c r="D26" s="14"/>
      <c r="E26" s="93"/>
      <c r="F26" s="14"/>
      <c r="G26" s="93"/>
      <c r="H26" s="14"/>
      <c r="I26" s="14"/>
      <c r="J26" s="14"/>
      <c r="K26" s="14"/>
      <c r="L26" s="14"/>
    </row>
    <row r="27" spans="1:12" ht="12.75">
      <c r="A27" s="11" t="s">
        <v>582</v>
      </c>
      <c r="B27" s="11"/>
      <c r="C27" s="25" t="s">
        <v>613</v>
      </c>
      <c r="D27" s="11" t="s">
        <v>583</v>
      </c>
      <c r="E27" s="89"/>
      <c r="F27" s="11"/>
      <c r="G27" s="89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89"/>
      <c r="F28" s="11"/>
      <c r="G28" s="89"/>
      <c r="H28" s="11"/>
      <c r="I28" s="11"/>
      <c r="J28" s="11"/>
      <c r="K28" s="89"/>
      <c r="L28" s="11"/>
    </row>
    <row r="29" spans="1:12" ht="12.75">
      <c r="A29" s="11" t="s">
        <v>584</v>
      </c>
      <c r="B29" s="11"/>
      <c r="C29" s="129"/>
      <c r="D29" s="129"/>
      <c r="E29" s="130"/>
      <c r="F29" s="129"/>
      <c r="G29" s="130"/>
      <c r="H29" s="11"/>
      <c r="I29" s="11"/>
      <c r="J29" s="11"/>
      <c r="K29" s="89"/>
      <c r="L29" s="26"/>
    </row>
    <row r="30" spans="1:12" ht="12.75">
      <c r="A30" s="27"/>
      <c r="B30" s="28"/>
      <c r="C30" s="123" t="s">
        <v>585</v>
      </c>
      <c r="D30" s="123"/>
      <c r="E30" s="124"/>
      <c r="F30" s="123"/>
      <c r="G30" s="124"/>
      <c r="H30" s="29"/>
      <c r="I30" s="104"/>
      <c r="J30" s="29"/>
      <c r="K30" s="29"/>
      <c r="L30" s="29"/>
    </row>
    <row r="31" spans="1:12" ht="14.25">
      <c r="A31" s="14"/>
      <c r="B31" s="14"/>
      <c r="C31" s="14"/>
      <c r="D31" s="14"/>
      <c r="E31" s="93"/>
      <c r="F31" s="14"/>
      <c r="G31" s="93"/>
      <c r="H31" s="14"/>
      <c r="I31" s="14"/>
      <c r="J31" s="14"/>
      <c r="K31" s="14"/>
      <c r="L31" s="14"/>
    </row>
    <row r="32" spans="1:12" ht="14.25">
      <c r="A32" s="30" t="s">
        <v>614</v>
      </c>
      <c r="B32" s="14"/>
      <c r="C32" s="14"/>
      <c r="D32" s="31"/>
      <c r="E32" s="95"/>
      <c r="F32" s="14"/>
      <c r="G32" s="93"/>
      <c r="H32" s="14"/>
      <c r="I32" s="14"/>
      <c r="J32" s="14"/>
      <c r="K32" s="14"/>
      <c r="L32" s="14"/>
    </row>
    <row r="33" spans="1:12" ht="14.25">
      <c r="A33" s="14"/>
      <c r="B33" s="14"/>
      <c r="C33" s="14"/>
      <c r="D33" s="14"/>
      <c r="E33" s="93"/>
      <c r="F33" s="14"/>
      <c r="G33" s="93"/>
      <c r="H33" s="14"/>
      <c r="I33" s="14"/>
      <c r="J33" s="14"/>
      <c r="K33" s="14"/>
      <c r="L33" s="14"/>
    </row>
    <row r="34" spans="1:12" ht="14.25">
      <c r="A34" s="30" t="s">
        <v>586</v>
      </c>
      <c r="B34" s="14"/>
      <c r="C34" s="49">
        <f>C37+C38+C39+C40</f>
        <v>536.22</v>
      </c>
      <c r="D34" s="125">
        <f>D37+D38+D39+D40</f>
        <v>33.58</v>
      </c>
      <c r="E34" s="126"/>
      <c r="F34" s="32" t="s">
        <v>587</v>
      </c>
      <c r="G34" s="96"/>
      <c r="H34" s="33"/>
      <c r="I34" s="33"/>
      <c r="J34" s="33"/>
      <c r="K34" s="14"/>
      <c r="L34" s="14"/>
    </row>
    <row r="35" spans="1:12" ht="14.25">
      <c r="A35" s="14"/>
      <c r="B35" s="14"/>
      <c r="C35" s="42"/>
      <c r="D35" s="50"/>
      <c r="E35" s="96"/>
      <c r="F35" s="32"/>
      <c r="G35" s="103" t="s">
        <v>588</v>
      </c>
      <c r="H35" s="33"/>
      <c r="I35" s="33"/>
      <c r="J35" s="33"/>
      <c r="K35" s="14"/>
      <c r="L35" s="14"/>
    </row>
    <row r="36" spans="1:12" ht="14.25">
      <c r="A36" s="14"/>
      <c r="B36" s="34" t="s">
        <v>589</v>
      </c>
      <c r="C36" s="42"/>
      <c r="D36" s="50"/>
      <c r="E36" s="96"/>
      <c r="F36" s="32"/>
      <c r="G36" s="103" t="s">
        <v>590</v>
      </c>
      <c r="H36" s="33" t="s">
        <v>591</v>
      </c>
      <c r="I36" s="35">
        <f>ROUND(SUM(U47:U415)/1000,2)</f>
        <v>97.06</v>
      </c>
      <c r="J36" s="35">
        <f>ROUND((SUM(Q47:Q415))/1000,2)</f>
        <v>2.53</v>
      </c>
      <c r="K36" s="11" t="s">
        <v>587</v>
      </c>
      <c r="L36" s="14"/>
    </row>
    <row r="37" spans="1:12" ht="14.25">
      <c r="A37" s="14"/>
      <c r="B37" s="30" t="s">
        <v>592</v>
      </c>
      <c r="C37" s="49">
        <f>ROUND((Source!P222)/1000,2)</f>
        <v>536.22</v>
      </c>
      <c r="D37" s="125">
        <f>ROUND((SUM(AN47:AN415)+SUM(AR47:AR415))/1000,2)</f>
        <v>33.58</v>
      </c>
      <c r="E37" s="126"/>
      <c r="F37" s="32" t="s">
        <v>587</v>
      </c>
      <c r="G37" s="103" t="s">
        <v>593</v>
      </c>
      <c r="H37" s="33"/>
      <c r="I37" s="32"/>
      <c r="J37" s="51">
        <f>Source!P227</f>
        <v>286.9236535</v>
      </c>
      <c r="K37" s="11" t="s">
        <v>370</v>
      </c>
      <c r="L37" s="14"/>
    </row>
    <row r="38" spans="1:12" ht="14.25">
      <c r="A38" s="14"/>
      <c r="B38" s="30" t="s">
        <v>594</v>
      </c>
      <c r="C38" s="49">
        <f>ROUND((Source!P223)/1000,2)</f>
        <v>0</v>
      </c>
      <c r="D38" s="125">
        <f>ROUND((SUM(AX47:AX415)+SUM(BB47:BB415))/1000,2)</f>
        <v>0</v>
      </c>
      <c r="E38" s="126"/>
      <c r="F38" s="32" t="s">
        <v>587</v>
      </c>
      <c r="G38" s="103" t="s">
        <v>595</v>
      </c>
      <c r="H38" s="33"/>
      <c r="I38" s="32"/>
      <c r="J38" s="51">
        <f>Source!P228</f>
        <v>13.0243225</v>
      </c>
      <c r="K38" s="11" t="s">
        <v>370</v>
      </c>
      <c r="L38" s="14"/>
    </row>
    <row r="39" spans="1:12" ht="14.25">
      <c r="A39" s="14"/>
      <c r="B39" s="30" t="s">
        <v>596</v>
      </c>
      <c r="C39" s="49">
        <f>ROUND((Source!P214)/1000,2)</f>
        <v>0</v>
      </c>
      <c r="D39" s="125">
        <f>ROUND((SUM(BH47:BH415)+SUM(BI47:BI415))/1000,2)</f>
        <v>0</v>
      </c>
      <c r="E39" s="126"/>
      <c r="F39" s="32" t="s">
        <v>587</v>
      </c>
      <c r="G39" s="103" t="s">
        <v>597</v>
      </c>
      <c r="H39" s="33"/>
      <c r="I39" s="32"/>
      <c r="J39" s="36"/>
      <c r="K39" s="14"/>
      <c r="L39" s="14"/>
    </row>
    <row r="40" spans="1:12" ht="14.25">
      <c r="A40" s="14"/>
      <c r="B40" s="30" t="s">
        <v>598</v>
      </c>
      <c r="C40" s="49">
        <f>ROUND((Source!P224+Source!P225)/1000,2)</f>
        <v>0</v>
      </c>
      <c r="D40" s="125">
        <f>ROUND((SUM(BM47:BM415)+SUM(BN47:BN415)+SUM(BO47:BO415)+SUM(BP47:BP415))/1000,2)</f>
        <v>0</v>
      </c>
      <c r="E40" s="126"/>
      <c r="F40" s="32" t="s">
        <v>587</v>
      </c>
      <c r="G40" s="103" t="s">
        <v>599</v>
      </c>
      <c r="H40" s="33"/>
      <c r="I40" s="32">
        <f>Source!I20</f>
        <v>0</v>
      </c>
      <c r="J40" s="37">
        <f>Source!H20</f>
      </c>
      <c r="K40" s="14"/>
      <c r="L40" s="14"/>
    </row>
    <row r="41" spans="1:12" ht="14.25">
      <c r="A41" s="14"/>
      <c r="B41" s="14"/>
      <c r="C41" s="14"/>
      <c r="D41" s="33"/>
      <c r="E41" s="96"/>
      <c r="F41" s="33"/>
      <c r="G41" s="96"/>
      <c r="H41" s="33"/>
      <c r="I41" s="33"/>
      <c r="J41" s="33"/>
      <c r="K41" s="14"/>
      <c r="L41" s="14"/>
    </row>
    <row r="42" spans="1:12" ht="12.75">
      <c r="A42" s="133" t="s">
        <v>600</v>
      </c>
      <c r="B42" s="133" t="s">
        <v>601</v>
      </c>
      <c r="C42" s="133" t="s">
        <v>602</v>
      </c>
      <c r="D42" s="133" t="s">
        <v>603</v>
      </c>
      <c r="E42" s="136" t="s">
        <v>604</v>
      </c>
      <c r="F42" s="137"/>
      <c r="G42" s="138"/>
      <c r="H42" s="145" t="s">
        <v>605</v>
      </c>
      <c r="I42" s="137"/>
      <c r="J42" s="146"/>
      <c r="K42" s="133" t="s">
        <v>606</v>
      </c>
      <c r="L42" s="133" t="s">
        <v>607</v>
      </c>
    </row>
    <row r="43" spans="1:12" ht="12.75">
      <c r="A43" s="134"/>
      <c r="B43" s="134"/>
      <c r="C43" s="134"/>
      <c r="D43" s="134"/>
      <c r="E43" s="139"/>
      <c r="F43" s="140"/>
      <c r="G43" s="141"/>
      <c r="H43" s="147"/>
      <c r="I43" s="140"/>
      <c r="J43" s="148"/>
      <c r="K43" s="134"/>
      <c r="L43" s="134"/>
    </row>
    <row r="44" spans="1:12" ht="12.75">
      <c r="A44" s="134"/>
      <c r="B44" s="134"/>
      <c r="C44" s="134"/>
      <c r="D44" s="134"/>
      <c r="E44" s="142"/>
      <c r="F44" s="143"/>
      <c r="G44" s="144"/>
      <c r="H44" s="149"/>
      <c r="I44" s="143"/>
      <c r="J44" s="150"/>
      <c r="K44" s="134"/>
      <c r="L44" s="134"/>
    </row>
    <row r="45" spans="1:12" ht="25.5">
      <c r="A45" s="135"/>
      <c r="B45" s="135"/>
      <c r="C45" s="135"/>
      <c r="D45" s="135"/>
      <c r="E45" s="97" t="s">
        <v>608</v>
      </c>
      <c r="F45" s="38" t="s">
        <v>609</v>
      </c>
      <c r="G45" s="97" t="s">
        <v>610</v>
      </c>
      <c r="H45" s="38" t="s">
        <v>608</v>
      </c>
      <c r="I45" s="38" t="s">
        <v>609</v>
      </c>
      <c r="J45" s="38" t="s">
        <v>611</v>
      </c>
      <c r="K45" s="135"/>
      <c r="L45" s="135"/>
    </row>
    <row r="46" spans="1:12" ht="14.25">
      <c r="A46" s="39">
        <v>1</v>
      </c>
      <c r="B46" s="39">
        <v>2</v>
      </c>
      <c r="C46" s="39">
        <v>3</v>
      </c>
      <c r="D46" s="39">
        <v>4</v>
      </c>
      <c r="E46" s="105">
        <v>5</v>
      </c>
      <c r="F46" s="39">
        <v>6</v>
      </c>
      <c r="G46" s="105">
        <v>7</v>
      </c>
      <c r="H46" s="39">
        <v>8</v>
      </c>
      <c r="I46" s="39">
        <v>9</v>
      </c>
      <c r="J46" s="39">
        <v>10</v>
      </c>
      <c r="K46" s="40">
        <v>11</v>
      </c>
      <c r="L46" s="41">
        <v>12</v>
      </c>
    </row>
    <row r="48" spans="1:12" ht="16.5">
      <c r="A48" s="155" t="s">
        <v>615</v>
      </c>
      <c r="B48" s="155"/>
      <c r="C48" s="155"/>
      <c r="D48" s="155"/>
      <c r="E48" s="156"/>
      <c r="F48" s="155"/>
      <c r="G48" s="156"/>
      <c r="H48" s="155"/>
      <c r="I48" s="155"/>
      <c r="J48" s="155"/>
      <c r="K48" s="155"/>
      <c r="L48" s="155"/>
    </row>
    <row r="49" spans="1:56" ht="28.5">
      <c r="A49" s="70">
        <v>1</v>
      </c>
      <c r="B49" s="70" t="str">
        <f>Source!F29</f>
        <v>68-38-1</v>
      </c>
      <c r="C49" s="70" t="str">
        <f>Source!G29</f>
        <v>Демонтаж металлических ограждений высотой до 1 м</v>
      </c>
      <c r="D49" s="53" t="str">
        <f>Source!DW29</f>
        <v>100 м</v>
      </c>
      <c r="E49" s="98">
        <f>Source!K29</f>
        <v>0.015</v>
      </c>
      <c r="F49" s="54"/>
      <c r="G49" s="98">
        <f>Source!I29</f>
        <v>0.015</v>
      </c>
      <c r="H49" s="48"/>
      <c r="I49" s="55"/>
      <c r="J49" s="48"/>
      <c r="K49" s="55"/>
      <c r="L49" s="48"/>
      <c r="AG49">
        <f>ROUND((Source!AT29/100)*((ROUND(Source!AF29*Source!I29,2)+ROUND(Source!AE29*Source!I29,2))),2)</f>
        <v>3.91</v>
      </c>
      <c r="AH49">
        <f>Source!X29</f>
        <v>149.88</v>
      </c>
      <c r="AI49">
        <f>ROUND((Source!AU29/100)*((ROUND(Source!AF29*Source!I29,2)+ROUND(Source!AE29*Source!I29,2))),2)</f>
        <v>2.07</v>
      </c>
      <c r="AJ49">
        <f>Source!Y29</f>
        <v>79.35</v>
      </c>
      <c r="AS49">
        <f>IF(Source!BI29&lt;=1,AH49,0)</f>
        <v>149.88</v>
      </c>
      <c r="AT49">
        <f>IF(Source!BI29&lt;=1,AJ49,0)</f>
        <v>79.35</v>
      </c>
      <c r="BC49">
        <f>IF(Source!BI29=2,AH49,0)</f>
        <v>0</v>
      </c>
      <c r="BD49">
        <f>IF(Source!BI29=2,AJ49,0)</f>
        <v>0</v>
      </c>
    </row>
    <row r="51" ht="12.75">
      <c r="C51" s="43" t="str">
        <f>"Объем: "&amp;Source!K29&amp;"=1,5/"&amp;"100"</f>
        <v>Объем: 0,015=1,5/100</v>
      </c>
    </row>
    <row r="52" spans="1:12" ht="14.25">
      <c r="A52" s="70"/>
      <c r="B52" s="71">
        <v>1</v>
      </c>
      <c r="C52" s="70" t="s">
        <v>616</v>
      </c>
      <c r="D52" s="53"/>
      <c r="E52" s="98"/>
      <c r="F52" s="54"/>
      <c r="G52" s="98"/>
      <c r="H52" s="48">
        <f>Source!AO29</f>
        <v>251.89</v>
      </c>
      <c r="I52" s="55"/>
      <c r="J52" s="48">
        <f>ROUND(Source!AF29*Source!I29,2)</f>
        <v>3.78</v>
      </c>
      <c r="K52" s="55">
        <f>IF(Source!BA29&lt;&gt;0,Source!BA29,1)</f>
        <v>38.36</v>
      </c>
      <c r="L52" s="48">
        <f>Source!S29</f>
        <v>144.94</v>
      </c>
    </row>
    <row r="53" spans="1:12" ht="14.25">
      <c r="A53" s="70"/>
      <c r="B53" s="71">
        <v>3</v>
      </c>
      <c r="C53" s="70" t="s">
        <v>617</v>
      </c>
      <c r="D53" s="53"/>
      <c r="E53" s="98"/>
      <c r="F53" s="54"/>
      <c r="G53" s="98"/>
      <c r="H53" s="48">
        <f>Source!AM29</f>
        <v>19.71</v>
      </c>
      <c r="I53" s="55"/>
      <c r="J53" s="48">
        <f>ROUND(Source!AD29*Source!I29,2)</f>
        <v>0.3</v>
      </c>
      <c r="K53" s="55">
        <f>IF(Source!BB29&lt;&gt;0,Source!BB29,1)</f>
        <v>12.68</v>
      </c>
      <c r="L53" s="48">
        <f>Source!Q29</f>
        <v>3.75</v>
      </c>
    </row>
    <row r="54" spans="1:12" ht="14.25">
      <c r="A54" s="70"/>
      <c r="B54" s="71">
        <v>2</v>
      </c>
      <c r="C54" s="70" t="s">
        <v>618</v>
      </c>
      <c r="D54" s="53"/>
      <c r="E54" s="98"/>
      <c r="F54" s="54"/>
      <c r="G54" s="98"/>
      <c r="H54" s="48">
        <f>Source!AN29</f>
        <v>3.48</v>
      </c>
      <c r="I54" s="55"/>
      <c r="J54" s="56">
        <f>ROUND(Source!AE29*Source!I29,2)</f>
        <v>0.05</v>
      </c>
      <c r="K54" s="55">
        <f>IF(Source!BS29&lt;&gt;0,Source!BS29,1)</f>
        <v>38.36</v>
      </c>
      <c r="L54" s="56">
        <f>Source!R29</f>
        <v>2</v>
      </c>
    </row>
    <row r="55" spans="1:12" ht="14.25">
      <c r="A55" s="70"/>
      <c r="B55" s="71">
        <v>4</v>
      </c>
      <c r="C55" s="70" t="s">
        <v>619</v>
      </c>
      <c r="D55" s="53"/>
      <c r="E55" s="98"/>
      <c r="F55" s="54"/>
      <c r="G55" s="98"/>
      <c r="H55" s="48">
        <f>Source!AL29</f>
        <v>1.45</v>
      </c>
      <c r="I55" s="55"/>
      <c r="J55" s="48">
        <f>ROUND(Source!AC29*Source!I29,2)</f>
        <v>0.02</v>
      </c>
      <c r="K55" s="55">
        <f>IF(Source!BC29&lt;&gt;0,Source!BC29,1)</f>
        <v>12.05</v>
      </c>
      <c r="L55" s="48">
        <f>Source!P29</f>
        <v>0.26</v>
      </c>
    </row>
    <row r="56" spans="1:12" ht="14.25">
      <c r="A56" s="70"/>
      <c r="B56" s="70" t="str">
        <f>EtalonRes!I10</f>
        <v>01.7.17.06</v>
      </c>
      <c r="C56" s="70" t="str">
        <f>EtalonRes!K10</f>
        <v>Диски отрезные</v>
      </c>
      <c r="D56" s="53" t="str">
        <f>EtalonRes!P10</f>
        <v>ШТ</v>
      </c>
      <c r="E56" s="98">
        <f>EtalonRes!X10</f>
        <v>0</v>
      </c>
      <c r="F56" s="54"/>
      <c r="G56" s="98">
        <f>ROUND(EtalonRes!AG10*Source!I29,7)</f>
        <v>0</v>
      </c>
      <c r="H56" s="48"/>
      <c r="I56" s="55"/>
      <c r="J56" s="48"/>
      <c r="K56" s="55"/>
      <c r="L56" s="48"/>
    </row>
    <row r="57" spans="1:12" ht="14.25">
      <c r="A57" s="70"/>
      <c r="B57" s="70"/>
      <c r="C57" s="70" t="s">
        <v>620</v>
      </c>
      <c r="D57" s="53" t="s">
        <v>621</v>
      </c>
      <c r="E57" s="98">
        <f>Source!AQ29</f>
        <v>29.53</v>
      </c>
      <c r="F57" s="54"/>
      <c r="G57" s="98">
        <f>ROUND(Source!U29,7)</f>
        <v>0.44295</v>
      </c>
      <c r="H57" s="48"/>
      <c r="I57" s="55"/>
      <c r="J57" s="48"/>
      <c r="K57" s="55"/>
      <c r="L57" s="48"/>
    </row>
    <row r="58" spans="1:12" ht="14.25">
      <c r="A58" s="70"/>
      <c r="B58" s="70"/>
      <c r="C58" s="72" t="s">
        <v>622</v>
      </c>
      <c r="D58" s="57" t="s">
        <v>621</v>
      </c>
      <c r="E58" s="99">
        <f>Source!AR29</f>
        <v>0.3</v>
      </c>
      <c r="F58" s="58"/>
      <c r="G58" s="99">
        <f>ROUND(Source!V29,7)</f>
        <v>0.0045</v>
      </c>
      <c r="H58" s="59"/>
      <c r="I58" s="60"/>
      <c r="J58" s="59"/>
      <c r="K58" s="60"/>
      <c r="L58" s="59"/>
    </row>
    <row r="59" spans="1:12" ht="14.25">
      <c r="A59" s="70"/>
      <c r="B59" s="70"/>
      <c r="C59" s="70" t="s">
        <v>623</v>
      </c>
      <c r="D59" s="53"/>
      <c r="E59" s="98"/>
      <c r="F59" s="54"/>
      <c r="G59" s="98"/>
      <c r="H59" s="48">
        <f>H52+H53+H55</f>
        <v>273.04999999999995</v>
      </c>
      <c r="I59" s="55"/>
      <c r="J59" s="48">
        <f>J52+J53+J55</f>
        <v>4.1</v>
      </c>
      <c r="K59" s="55"/>
      <c r="L59" s="48">
        <f>L52+L53+L55</f>
        <v>148.95</v>
      </c>
    </row>
    <row r="60" spans="1:12" ht="14.25">
      <c r="A60" s="70"/>
      <c r="B60" s="70"/>
      <c r="C60" s="70" t="s">
        <v>624</v>
      </c>
      <c r="D60" s="53"/>
      <c r="E60" s="98"/>
      <c r="F60" s="54"/>
      <c r="G60" s="98"/>
      <c r="H60" s="48"/>
      <c r="I60" s="55"/>
      <c r="J60" s="48">
        <f>SUM(Q49:Q63)+SUM(V49:V63)+SUM(X49:X63)+SUM(Y49:Y63)</f>
        <v>3.8299999999999996</v>
      </c>
      <c r="K60" s="55"/>
      <c r="L60" s="48">
        <f>SUM(U49:U63)+SUM(W49:W63)+SUM(Z49:Z63)+SUM(AA49:AA63)</f>
        <v>146.94</v>
      </c>
    </row>
    <row r="61" spans="1:12" ht="14.25">
      <c r="A61" s="70"/>
      <c r="B61" s="70" t="s">
        <v>29</v>
      </c>
      <c r="C61" s="70" t="s">
        <v>625</v>
      </c>
      <c r="D61" s="53" t="s">
        <v>626</v>
      </c>
      <c r="E61" s="98">
        <f>Source!BZ29</f>
        <v>102</v>
      </c>
      <c r="F61" s="54"/>
      <c r="G61" s="98">
        <f>Source!AT29</f>
        <v>102</v>
      </c>
      <c r="H61" s="48"/>
      <c r="I61" s="55"/>
      <c r="J61" s="48">
        <f>SUM(AG49:AG63)</f>
        <v>3.91</v>
      </c>
      <c r="K61" s="55"/>
      <c r="L61" s="48">
        <f>SUM(AH49:AH63)</f>
        <v>149.88</v>
      </c>
    </row>
    <row r="62" spans="1:12" ht="14.25">
      <c r="A62" s="72"/>
      <c r="B62" s="72" t="s">
        <v>30</v>
      </c>
      <c r="C62" s="72" t="s">
        <v>627</v>
      </c>
      <c r="D62" s="57" t="s">
        <v>626</v>
      </c>
      <c r="E62" s="99">
        <f>Source!CA29</f>
        <v>54</v>
      </c>
      <c r="F62" s="58"/>
      <c r="G62" s="99">
        <f>Source!AU29</f>
        <v>54</v>
      </c>
      <c r="H62" s="59"/>
      <c r="I62" s="60"/>
      <c r="J62" s="59">
        <f>SUM(AI49:AI63)</f>
        <v>2.07</v>
      </c>
      <c r="K62" s="60"/>
      <c r="L62" s="59">
        <f>SUM(AJ49:AJ63)</f>
        <v>79.35</v>
      </c>
    </row>
    <row r="63" spans="3:53" ht="15">
      <c r="C63" s="131" t="s">
        <v>628</v>
      </c>
      <c r="D63" s="131"/>
      <c r="E63" s="132"/>
      <c r="F63" s="131"/>
      <c r="G63" s="132"/>
      <c r="H63" s="131"/>
      <c r="I63" s="131">
        <f>J52+J53+J55+J61+J62</f>
        <v>10.08</v>
      </c>
      <c r="J63" s="131"/>
      <c r="K63" s="131">
        <f>L52+L53+L55+L61+L62</f>
        <v>378.17999999999995</v>
      </c>
      <c r="L63" s="131"/>
      <c r="O63" s="45">
        <f>I63</f>
        <v>10.08</v>
      </c>
      <c r="P63" s="45">
        <f>K63</f>
        <v>378.17999999999995</v>
      </c>
      <c r="Q63" s="45">
        <f>J52</f>
        <v>3.78</v>
      </c>
      <c r="R63" s="45">
        <f>J52</f>
        <v>3.78</v>
      </c>
      <c r="U63" s="45">
        <f>L52</f>
        <v>144.94</v>
      </c>
      <c r="X63" s="45">
        <f>J54</f>
        <v>0.05</v>
      </c>
      <c r="Z63" s="45">
        <f>L54</f>
        <v>2</v>
      </c>
      <c r="AB63" s="45">
        <f>J53</f>
        <v>0.3</v>
      </c>
      <c r="AD63" s="45">
        <f>L53</f>
        <v>3.75</v>
      </c>
      <c r="AF63" s="45">
        <f>J55</f>
        <v>0.02</v>
      </c>
      <c r="AN63">
        <f>IF(Source!BI29&lt;=1,J52+J53+J55+J61+J62,0)</f>
        <v>10.08</v>
      </c>
      <c r="AO63">
        <f>IF(Source!BI29&lt;=1,J55,0)</f>
        <v>0.02</v>
      </c>
      <c r="AP63">
        <f>IF(Source!BI29&lt;=1,J53,0)</f>
        <v>0.3</v>
      </c>
      <c r="AQ63">
        <f>IF(Source!BI29&lt;=1,J52,0)</f>
        <v>3.78</v>
      </c>
      <c r="AX63">
        <f>IF(Source!BI29=2,J52+J53+J55+J61+J62,0)</f>
        <v>0</v>
      </c>
      <c r="AY63">
        <f>IF(Source!BI29=2,J55,0)</f>
        <v>0</v>
      </c>
      <c r="AZ63">
        <f>IF(Source!BI29=2,J53,0)</f>
        <v>0</v>
      </c>
      <c r="BA63">
        <f>IF(Source!BI29=2,J52,0)</f>
        <v>0</v>
      </c>
    </row>
    <row r="64" spans="1:56" ht="28.5">
      <c r="A64" s="70">
        <v>2</v>
      </c>
      <c r="B64" s="70" t="str">
        <f>Source!F33</f>
        <v>46-04-008-02</v>
      </c>
      <c r="C64" s="70" t="str">
        <f>Source!G33</f>
        <v>Разборка покрытий кровель: из листовой стали</v>
      </c>
      <c r="D64" s="53" t="str">
        <f>Source!DW33</f>
        <v>100 м2</v>
      </c>
      <c r="E64" s="98">
        <f>Source!K33</f>
        <v>0.125</v>
      </c>
      <c r="F64" s="54"/>
      <c r="G64" s="98">
        <f>Source!I33</f>
        <v>0.125</v>
      </c>
      <c r="H64" s="48"/>
      <c r="I64" s="55"/>
      <c r="J64" s="48"/>
      <c r="K64" s="55"/>
      <c r="L64" s="48"/>
      <c r="AG64">
        <f>ROUND((Source!AT33/100)*((ROUND(Source!AF33*Source!I33,2)+ROUND(Source!AE33*Source!I33,2))),2)</f>
        <v>7.62</v>
      </c>
      <c r="AH64">
        <f>Source!X33</f>
        <v>292</v>
      </c>
      <c r="AI64">
        <f>ROUND((Source!AU33/100)*((ROUND(Source!AF33*Source!I33,2)+ROUND(Source!AE33*Source!I33,2))),2)</f>
        <v>4.35</v>
      </c>
      <c r="AJ64">
        <f>Source!Y33</f>
        <v>166.86</v>
      </c>
      <c r="AS64">
        <f>IF(Source!BI33&lt;=1,AH64,0)</f>
        <v>292</v>
      </c>
      <c r="AT64">
        <f>IF(Source!BI33&lt;=1,AJ64,0)</f>
        <v>166.86</v>
      </c>
      <c r="BC64">
        <f>IF(Source!BI33=2,AH64,0)</f>
        <v>0</v>
      </c>
      <c r="BD64">
        <f>IF(Source!BI33=2,AJ64,0)</f>
        <v>0</v>
      </c>
    </row>
    <row r="66" ht="12.75">
      <c r="C66" s="43" t="str">
        <f>"Объем: "&amp;Source!K33&amp;"=12,5/"&amp;"100"</f>
        <v>Объем: 0,125=12,5/100</v>
      </c>
    </row>
    <row r="67" spans="1:12" ht="14.25">
      <c r="A67" s="70"/>
      <c r="B67" s="71">
        <v>1</v>
      </c>
      <c r="C67" s="70" t="s">
        <v>616</v>
      </c>
      <c r="D67" s="53"/>
      <c r="E67" s="98"/>
      <c r="F67" s="54"/>
      <c r="G67" s="98"/>
      <c r="H67" s="48">
        <f>Source!AO33</f>
        <v>66.92</v>
      </c>
      <c r="I67" s="55"/>
      <c r="J67" s="48">
        <f>ROUND(Source!AF33*Source!I33,2)</f>
        <v>8.37</v>
      </c>
      <c r="K67" s="55">
        <f>IF(Source!BA33&lt;&gt;0,Source!BA33,1)</f>
        <v>38.36</v>
      </c>
      <c r="L67" s="48">
        <f>Source!S33</f>
        <v>320.88</v>
      </c>
    </row>
    <row r="68" spans="1:12" ht="14.25">
      <c r="A68" s="70"/>
      <c r="B68" s="71">
        <v>3</v>
      </c>
      <c r="C68" s="70" t="s">
        <v>617</v>
      </c>
      <c r="D68" s="53"/>
      <c r="E68" s="98"/>
      <c r="F68" s="54"/>
      <c r="G68" s="98"/>
      <c r="H68" s="48">
        <f>Source!AM33</f>
        <v>12.52</v>
      </c>
      <c r="I68" s="55"/>
      <c r="J68" s="48">
        <f>ROUND(Source!AD33*Source!I33,2)</f>
        <v>1.57</v>
      </c>
      <c r="K68" s="55">
        <f>IF(Source!BB33&lt;&gt;0,Source!BB33,1)</f>
        <v>5.83</v>
      </c>
      <c r="L68" s="48">
        <f>Source!Q33</f>
        <v>9.12</v>
      </c>
    </row>
    <row r="69" spans="1:12" ht="14.25">
      <c r="A69" s="70"/>
      <c r="B69" s="70"/>
      <c r="C69" s="72" t="s">
        <v>620</v>
      </c>
      <c r="D69" s="57" t="s">
        <v>621</v>
      </c>
      <c r="E69" s="99">
        <f>Source!AQ33</f>
        <v>8.58</v>
      </c>
      <c r="F69" s="58"/>
      <c r="G69" s="99">
        <f>ROUND(Source!U33,7)</f>
        <v>1.0725</v>
      </c>
      <c r="H69" s="59"/>
      <c r="I69" s="60"/>
      <c r="J69" s="59"/>
      <c r="K69" s="60"/>
      <c r="L69" s="59"/>
    </row>
    <row r="70" spans="1:12" ht="14.25">
      <c r="A70" s="70"/>
      <c r="B70" s="70"/>
      <c r="C70" s="70" t="s">
        <v>623</v>
      </c>
      <c r="D70" s="53"/>
      <c r="E70" s="98"/>
      <c r="F70" s="54"/>
      <c r="G70" s="98"/>
      <c r="H70" s="48">
        <f>H67+H68</f>
        <v>79.44</v>
      </c>
      <c r="I70" s="55"/>
      <c r="J70" s="48">
        <f>J67+J68</f>
        <v>9.94</v>
      </c>
      <c r="K70" s="55"/>
      <c r="L70" s="48">
        <f>L67+L68</f>
        <v>330</v>
      </c>
    </row>
    <row r="71" spans="1:12" ht="14.25">
      <c r="A71" s="70"/>
      <c r="B71" s="70"/>
      <c r="C71" s="70" t="s">
        <v>624</v>
      </c>
      <c r="D71" s="53"/>
      <c r="E71" s="98"/>
      <c r="F71" s="54"/>
      <c r="G71" s="98"/>
      <c r="H71" s="48"/>
      <c r="I71" s="55"/>
      <c r="J71" s="48">
        <f>SUM(Q64:Q74)+SUM(V64:V74)+SUM(X64:X74)+SUM(Y64:Y74)</f>
        <v>8.37</v>
      </c>
      <c r="K71" s="55"/>
      <c r="L71" s="48">
        <f>SUM(U64:U74)+SUM(W64:W74)+SUM(Z64:Z74)+SUM(AA64:AA74)</f>
        <v>320.88</v>
      </c>
    </row>
    <row r="72" spans="1:12" ht="71.25">
      <c r="A72" s="70"/>
      <c r="B72" s="70" t="s">
        <v>44</v>
      </c>
      <c r="C72" s="70" t="s">
        <v>629</v>
      </c>
      <c r="D72" s="53" t="s">
        <v>626</v>
      </c>
      <c r="E72" s="98">
        <f>Source!BZ33</f>
        <v>91</v>
      </c>
      <c r="F72" s="54"/>
      <c r="G72" s="98">
        <f>Source!AT33</f>
        <v>91</v>
      </c>
      <c r="H72" s="48"/>
      <c r="I72" s="55"/>
      <c r="J72" s="48">
        <f>SUM(AG64:AG74)</f>
        <v>7.62</v>
      </c>
      <c r="K72" s="55"/>
      <c r="L72" s="48">
        <f>SUM(AH64:AH74)</f>
        <v>292</v>
      </c>
    </row>
    <row r="73" spans="1:12" ht="71.25">
      <c r="A73" s="72"/>
      <c r="B73" s="72" t="s">
        <v>45</v>
      </c>
      <c r="C73" s="72" t="s">
        <v>630</v>
      </c>
      <c r="D73" s="57" t="s">
        <v>626</v>
      </c>
      <c r="E73" s="99">
        <f>Source!CA33</f>
        <v>52</v>
      </c>
      <c r="F73" s="58"/>
      <c r="G73" s="99">
        <f>Source!AU33</f>
        <v>52</v>
      </c>
      <c r="H73" s="59"/>
      <c r="I73" s="60"/>
      <c r="J73" s="59">
        <f>SUM(AI64:AI74)</f>
        <v>4.35</v>
      </c>
      <c r="K73" s="60"/>
      <c r="L73" s="59">
        <f>SUM(AJ64:AJ74)</f>
        <v>166.86</v>
      </c>
    </row>
    <row r="74" spans="3:53" ht="15">
      <c r="C74" s="131" t="s">
        <v>628</v>
      </c>
      <c r="D74" s="131"/>
      <c r="E74" s="132"/>
      <c r="F74" s="131"/>
      <c r="G74" s="132"/>
      <c r="H74" s="131"/>
      <c r="I74" s="131">
        <f>J67+J68+J72+J73</f>
        <v>21.909999999999997</v>
      </c>
      <c r="J74" s="131"/>
      <c r="K74" s="131">
        <f>L67+L68+L72+L73</f>
        <v>788.86</v>
      </c>
      <c r="L74" s="131"/>
      <c r="O74" s="45">
        <f>I74</f>
        <v>21.909999999999997</v>
      </c>
      <c r="P74" s="45">
        <f>K74</f>
        <v>788.86</v>
      </c>
      <c r="Q74" s="45">
        <f>J67</f>
        <v>8.37</v>
      </c>
      <c r="R74" s="45">
        <f>J67</f>
        <v>8.37</v>
      </c>
      <c r="U74" s="45">
        <f>L67</f>
        <v>320.88</v>
      </c>
      <c r="X74">
        <f>0</f>
        <v>0</v>
      </c>
      <c r="Z74">
        <f>0</f>
        <v>0</v>
      </c>
      <c r="AB74" s="45">
        <f>J68</f>
        <v>1.57</v>
      </c>
      <c r="AD74" s="45">
        <f>L68</f>
        <v>9.12</v>
      </c>
      <c r="AF74">
        <f>0</f>
        <v>0</v>
      </c>
      <c r="AN74">
        <f>IF(Source!BI33&lt;=1,J67+J68+J72+J73,0)</f>
        <v>21.909999999999997</v>
      </c>
      <c r="AO74">
        <f>IF(Source!BI33&lt;=1,0,0)</f>
        <v>0</v>
      </c>
      <c r="AP74">
        <f>IF(Source!BI33&lt;=1,J68,0)</f>
        <v>1.57</v>
      </c>
      <c r="AQ74">
        <f>IF(Source!BI33&lt;=1,J67,0)</f>
        <v>8.37</v>
      </c>
      <c r="AX74">
        <f>IF(Source!BI33=2,J67+J68+J72+J73,0)</f>
        <v>0</v>
      </c>
      <c r="AY74">
        <f>IF(Source!BI33=2,0,0)</f>
        <v>0</v>
      </c>
      <c r="AZ74">
        <f>IF(Source!BI33=2,J68,0)</f>
        <v>0</v>
      </c>
      <c r="BA74">
        <f>IF(Source!BI33=2,J67,0)</f>
        <v>0</v>
      </c>
    </row>
    <row r="75" spans="1:56" ht="42.75">
      <c r="A75" s="70">
        <v>3</v>
      </c>
      <c r="B75" s="70" t="str">
        <f>Source!F35</f>
        <v>58-1-1</v>
      </c>
      <c r="C75" s="70" t="str">
        <f>Source!G35</f>
        <v>Разборка деревянных элементов конструкций крыш: обрешетки из брусков с прозорами</v>
      </c>
      <c r="D75" s="53" t="str">
        <f>Source!DW35</f>
        <v>100 м2</v>
      </c>
      <c r="E75" s="98">
        <f>Source!K35</f>
        <v>0.04</v>
      </c>
      <c r="F75" s="54"/>
      <c r="G75" s="98">
        <f>Source!I35</f>
        <v>0.04</v>
      </c>
      <c r="H75" s="48"/>
      <c r="I75" s="55"/>
      <c r="J75" s="48"/>
      <c r="K75" s="55"/>
      <c r="L75" s="48"/>
      <c r="AG75">
        <f>ROUND((Source!AT35/100)*((ROUND(Source!AF35*Source!I35,2)+ROUND(Source!AE35*Source!I35,2))),2)</f>
        <v>4.55</v>
      </c>
      <c r="AH75">
        <f>Source!X35</f>
        <v>174.81</v>
      </c>
      <c r="AI75">
        <f>ROUND((Source!AU35/100)*((ROUND(Source!AF35*Source!I35,2)+ROUND(Source!AE35*Source!I35,2))),2)</f>
        <v>2.33</v>
      </c>
      <c r="AJ75">
        <f>Source!Y35</f>
        <v>89.35</v>
      </c>
      <c r="AS75">
        <f>IF(Source!BI35&lt;=1,AH75,0)</f>
        <v>174.81</v>
      </c>
      <c r="AT75">
        <f>IF(Source!BI35&lt;=1,AJ75,0)</f>
        <v>89.35</v>
      </c>
      <c r="BC75">
        <f>IF(Source!BI35=2,AH75,0)</f>
        <v>0</v>
      </c>
      <c r="BD75">
        <f>IF(Source!BI35=2,AJ75,0)</f>
        <v>0</v>
      </c>
    </row>
    <row r="77" ht="12.75">
      <c r="C77" s="43" t="str">
        <f>"Объем: "&amp;Source!K35&amp;"=4/"&amp;"100"</f>
        <v>Объем: 0,04=4/100</v>
      </c>
    </row>
    <row r="78" spans="1:12" ht="14.25">
      <c r="A78" s="70"/>
      <c r="B78" s="71">
        <v>1</v>
      </c>
      <c r="C78" s="70" t="s">
        <v>616</v>
      </c>
      <c r="D78" s="53"/>
      <c r="E78" s="98"/>
      <c r="F78" s="54"/>
      <c r="G78" s="98"/>
      <c r="H78" s="48">
        <f>Source!AO35</f>
        <v>120.37</v>
      </c>
      <c r="I78" s="55"/>
      <c r="J78" s="48">
        <f>ROUND(Source!AF35*Source!I35,2)</f>
        <v>4.81</v>
      </c>
      <c r="K78" s="55">
        <f>IF(Source!BA35&lt;&gt;0,Source!BA35,1)</f>
        <v>38.36</v>
      </c>
      <c r="L78" s="48">
        <f>Source!S35</f>
        <v>184.7</v>
      </c>
    </row>
    <row r="79" spans="1:12" ht="14.25">
      <c r="A79" s="70"/>
      <c r="B79" s="71">
        <v>3</v>
      </c>
      <c r="C79" s="70" t="s">
        <v>617</v>
      </c>
      <c r="D79" s="53"/>
      <c r="E79" s="98"/>
      <c r="F79" s="54"/>
      <c r="G79" s="98"/>
      <c r="H79" s="48">
        <f>Source!AM35</f>
        <v>39.74</v>
      </c>
      <c r="I79" s="55"/>
      <c r="J79" s="48">
        <f>ROUND(Source!AD35*Source!I35,2)</f>
        <v>1.59</v>
      </c>
      <c r="K79" s="55">
        <f>IF(Source!BB35&lt;&gt;0,Source!BB35,1)</f>
        <v>11.2</v>
      </c>
      <c r="L79" s="48">
        <f>Source!Q35</f>
        <v>17.8</v>
      </c>
    </row>
    <row r="80" spans="1:12" ht="14.25">
      <c r="A80" s="70"/>
      <c r="B80" s="71">
        <v>2</v>
      </c>
      <c r="C80" s="70" t="s">
        <v>618</v>
      </c>
      <c r="D80" s="53"/>
      <c r="E80" s="98"/>
      <c r="F80" s="54"/>
      <c r="G80" s="98"/>
      <c r="H80" s="48">
        <f>Source!AN35</f>
        <v>6.21</v>
      </c>
      <c r="I80" s="55"/>
      <c r="J80" s="56">
        <f>ROUND(Source!AE35*Source!I35,2)</f>
        <v>0.25</v>
      </c>
      <c r="K80" s="55">
        <f>IF(Source!BS35&lt;&gt;0,Source!BS35,1)</f>
        <v>38.36</v>
      </c>
      <c r="L80" s="56">
        <f>Source!R35</f>
        <v>9.53</v>
      </c>
    </row>
    <row r="81" spans="1:12" ht="14.25">
      <c r="A81" s="70"/>
      <c r="B81" s="70"/>
      <c r="C81" s="70" t="s">
        <v>620</v>
      </c>
      <c r="D81" s="53" t="s">
        <v>621</v>
      </c>
      <c r="E81" s="98">
        <f>Source!AQ35</f>
        <v>15.16</v>
      </c>
      <c r="F81" s="54"/>
      <c r="G81" s="98">
        <f>ROUND(Source!U35,7)</f>
        <v>0.6064</v>
      </c>
      <c r="H81" s="48"/>
      <c r="I81" s="55"/>
      <c r="J81" s="48"/>
      <c r="K81" s="55"/>
      <c r="L81" s="48"/>
    </row>
    <row r="82" spans="1:12" ht="14.25">
      <c r="A82" s="70"/>
      <c r="B82" s="70"/>
      <c r="C82" s="72" t="s">
        <v>622</v>
      </c>
      <c r="D82" s="57" t="s">
        <v>621</v>
      </c>
      <c r="E82" s="99">
        <f>Source!AR35</f>
        <v>0.46</v>
      </c>
      <c r="F82" s="58"/>
      <c r="G82" s="99">
        <f>ROUND(Source!V35,7)</f>
        <v>0.0184</v>
      </c>
      <c r="H82" s="59"/>
      <c r="I82" s="60"/>
      <c r="J82" s="59"/>
      <c r="K82" s="60"/>
      <c r="L82" s="59"/>
    </row>
    <row r="83" spans="1:12" ht="14.25">
      <c r="A83" s="70"/>
      <c r="B83" s="70"/>
      <c r="C83" s="70" t="s">
        <v>623</v>
      </c>
      <c r="D83" s="53"/>
      <c r="E83" s="98"/>
      <c r="F83" s="54"/>
      <c r="G83" s="98"/>
      <c r="H83" s="48">
        <f>H78+H79</f>
        <v>160.11</v>
      </c>
      <c r="I83" s="55"/>
      <c r="J83" s="48">
        <f>J78+J79</f>
        <v>6.3999999999999995</v>
      </c>
      <c r="K83" s="55"/>
      <c r="L83" s="48">
        <f>L78+L79</f>
        <v>202.5</v>
      </c>
    </row>
    <row r="84" spans="1:56" ht="14.25">
      <c r="A84" s="70" t="s">
        <v>55</v>
      </c>
      <c r="B84" s="70" t="str">
        <f>Source!F37</f>
        <v>999-9900</v>
      </c>
      <c r="C84" s="70" t="str">
        <f>Source!G37</f>
        <v>Строительный мусор</v>
      </c>
      <c r="D84" s="53" t="str">
        <f>Source!DW37</f>
        <v>т</v>
      </c>
      <c r="E84" s="98">
        <f>SmtRes!AT22</f>
        <v>1.4</v>
      </c>
      <c r="F84" s="54"/>
      <c r="G84" s="98">
        <f>Source!I37</f>
        <v>0.055999999999999994</v>
      </c>
      <c r="H84" s="48">
        <f>Source!AL37+Source!AO37+Source!AM37</f>
        <v>0</v>
      </c>
      <c r="I84" s="55"/>
      <c r="J84" s="48">
        <f>ROUND(Source!AC37*Source!I37,2)+ROUND(Source!AD37*Source!I37,2)+ROUND(Source!AF37*Source!I37,2)</f>
        <v>0</v>
      </c>
      <c r="K84" s="55"/>
      <c r="L84" s="48"/>
      <c r="AF84" s="45">
        <f>J84</f>
        <v>0</v>
      </c>
      <c r="AG84">
        <f>ROUND((Source!AT37/100)*((ROUND(Source!AF37*Source!I37,2)+ROUND(Source!AE37*Source!I37,2))),2)</f>
        <v>0</v>
      </c>
      <c r="AH84">
        <f>Source!X37</f>
        <v>0</v>
      </c>
      <c r="AI84">
        <f>ROUND((Source!AU37/100)*((ROUND(Source!AF37*Source!I37,2)+ROUND(Source!AE37*Source!I37,2))),2)</f>
        <v>0</v>
      </c>
      <c r="AJ84">
        <f>Source!Y37</f>
        <v>0</v>
      </c>
      <c r="AN84">
        <f>IF(Source!BI37&lt;=1,J84,0)</f>
        <v>0</v>
      </c>
      <c r="AO84">
        <f>IF(Source!BI37&lt;=1,J84,0)</f>
        <v>0</v>
      </c>
      <c r="AS84">
        <f>IF(Source!BI37&lt;=1,AH84,0)</f>
        <v>0</v>
      </c>
      <c r="AT84">
        <f>IF(Source!BI37&lt;=1,AJ84,0)</f>
        <v>0</v>
      </c>
      <c r="AX84">
        <f>IF(Source!BI37=2,J84,0)</f>
        <v>0</v>
      </c>
      <c r="AY84">
        <f>IF(Source!BI37=2,J84,0)</f>
        <v>0</v>
      </c>
      <c r="BC84">
        <f>IF(Source!BI37=2,AH84,0)</f>
        <v>0</v>
      </c>
      <c r="BD84">
        <f>IF(Source!BI37=2,AJ84,0)</f>
        <v>0</v>
      </c>
    </row>
    <row r="85" spans="1:12" ht="14.25">
      <c r="A85" s="70"/>
      <c r="B85" s="70"/>
      <c r="C85" s="70" t="s">
        <v>624</v>
      </c>
      <c r="D85" s="53"/>
      <c r="E85" s="98"/>
      <c r="F85" s="54"/>
      <c r="G85" s="98"/>
      <c r="H85" s="48"/>
      <c r="I85" s="55"/>
      <c r="J85" s="48">
        <f>SUM(Q75:Q88)+SUM(V75:V88)+SUM(X75:X88)+SUM(Y75:Y88)</f>
        <v>5.06</v>
      </c>
      <c r="K85" s="55"/>
      <c r="L85" s="48">
        <f>SUM(U75:U88)+SUM(W75:W88)+SUM(Z75:Z88)+SUM(AA75:AA88)</f>
        <v>194.23</v>
      </c>
    </row>
    <row r="86" spans="1:12" ht="14.25">
      <c r="A86" s="70"/>
      <c r="B86" s="70" t="s">
        <v>52</v>
      </c>
      <c r="C86" s="70" t="s">
        <v>631</v>
      </c>
      <c r="D86" s="53" t="s">
        <v>626</v>
      </c>
      <c r="E86" s="98">
        <f>Source!BZ35</f>
        <v>90</v>
      </c>
      <c r="F86" s="54"/>
      <c r="G86" s="98">
        <f>Source!AT35</f>
        <v>90</v>
      </c>
      <c r="H86" s="48"/>
      <c r="I86" s="55"/>
      <c r="J86" s="48">
        <f>SUM(AG75:AG88)</f>
        <v>4.55</v>
      </c>
      <c r="K86" s="55"/>
      <c r="L86" s="48">
        <f>SUM(AH75:AH88)</f>
        <v>174.81</v>
      </c>
    </row>
    <row r="87" spans="1:12" ht="14.25">
      <c r="A87" s="72"/>
      <c r="B87" s="72" t="s">
        <v>53</v>
      </c>
      <c r="C87" s="72" t="s">
        <v>632</v>
      </c>
      <c r="D87" s="57" t="s">
        <v>626</v>
      </c>
      <c r="E87" s="99">
        <f>Source!CA35</f>
        <v>46</v>
      </c>
      <c r="F87" s="58"/>
      <c r="G87" s="99">
        <f>Source!AU35</f>
        <v>46</v>
      </c>
      <c r="H87" s="59"/>
      <c r="I87" s="60"/>
      <c r="J87" s="59">
        <f>SUM(AI75:AI88)</f>
        <v>2.33</v>
      </c>
      <c r="K87" s="60"/>
      <c r="L87" s="59">
        <f>SUM(AJ75:AJ88)</f>
        <v>89.35</v>
      </c>
    </row>
    <row r="88" spans="3:53" ht="15">
      <c r="C88" s="131" t="s">
        <v>628</v>
      </c>
      <c r="D88" s="131"/>
      <c r="E88" s="132"/>
      <c r="F88" s="131"/>
      <c r="G88" s="132"/>
      <c r="H88" s="131"/>
      <c r="I88" s="131">
        <f>J78+J79+J86+J87+SUM(J84:J84)</f>
        <v>13.28</v>
      </c>
      <c r="J88" s="131"/>
      <c r="K88" s="131">
        <f>L78+L79+L86+L87+SUM(L84:L84)</f>
        <v>466.65999999999997</v>
      </c>
      <c r="L88" s="131"/>
      <c r="O88" s="45">
        <f>I88</f>
        <v>13.28</v>
      </c>
      <c r="P88" s="45">
        <f>K88</f>
        <v>466.65999999999997</v>
      </c>
      <c r="Q88" s="45">
        <f>J78</f>
        <v>4.81</v>
      </c>
      <c r="R88" s="45">
        <f>J78</f>
        <v>4.81</v>
      </c>
      <c r="U88" s="45">
        <f>L78</f>
        <v>184.7</v>
      </c>
      <c r="X88" s="45">
        <f>J80</f>
        <v>0.25</v>
      </c>
      <c r="Z88" s="45">
        <f>L80</f>
        <v>9.53</v>
      </c>
      <c r="AB88" s="45">
        <f>J79</f>
        <v>1.59</v>
      </c>
      <c r="AD88" s="45">
        <f>L79</f>
        <v>17.8</v>
      </c>
      <c r="AF88">
        <f>0</f>
        <v>0</v>
      </c>
      <c r="AN88">
        <f>IF(Source!BI35&lt;=1,J78+J79+J86+J87,0)</f>
        <v>13.28</v>
      </c>
      <c r="AO88">
        <f>IF(Source!BI35&lt;=1,0,0)</f>
        <v>0</v>
      </c>
      <c r="AP88">
        <f>IF(Source!BI35&lt;=1,J79,0)</f>
        <v>1.59</v>
      </c>
      <c r="AQ88">
        <f>IF(Source!BI35&lt;=1,J78,0)</f>
        <v>4.81</v>
      </c>
      <c r="AX88">
        <f>IF(Source!BI35=2,J78+J79+J86+J87,0)</f>
        <v>0</v>
      </c>
      <c r="AY88">
        <f>IF(Source!BI35=2,0,0)</f>
        <v>0</v>
      </c>
      <c r="AZ88">
        <f>IF(Source!BI35=2,J79,0)</f>
        <v>0</v>
      </c>
      <c r="BA88">
        <f>IF(Source!BI35=2,J78,0)</f>
        <v>0</v>
      </c>
    </row>
    <row r="89" spans="1:56" ht="28.5">
      <c r="A89" s="70">
        <v>4</v>
      </c>
      <c r="B89" s="70" t="str">
        <f>Source!F39</f>
        <v>46-04-008-04</v>
      </c>
      <c r="C89" s="70" t="str">
        <f>Source!G39</f>
        <v>Разборка покрытий кровель: из профнастила (Применительно)</v>
      </c>
      <c r="D89" s="53" t="str">
        <f>Source!DW39</f>
        <v>100 м2</v>
      </c>
      <c r="E89" s="98">
        <f>Source!K39</f>
        <v>0.04</v>
      </c>
      <c r="F89" s="54"/>
      <c r="G89" s="98">
        <f>Source!I39</f>
        <v>0.04</v>
      </c>
      <c r="H89" s="48"/>
      <c r="I89" s="55"/>
      <c r="J89" s="48"/>
      <c r="K89" s="55"/>
      <c r="L89" s="48"/>
      <c r="AG89">
        <f>ROUND((Source!AT39/100)*((ROUND(Source!AF39*Source!I39,2)+ROUND(Source!AE39*Source!I39,2))),2)</f>
        <v>4.51</v>
      </c>
      <c r="AH89">
        <f>Source!X39</f>
        <v>173.17</v>
      </c>
      <c r="AI89">
        <f>ROUND((Source!AU39/100)*((ROUND(Source!AF39*Source!I39,2)+ROUND(Source!AE39*Source!I39,2))),2)</f>
        <v>2.58</v>
      </c>
      <c r="AJ89">
        <f>Source!Y39</f>
        <v>98.96</v>
      </c>
      <c r="AS89">
        <f>IF(Source!BI39&lt;=1,AH89,0)</f>
        <v>173.17</v>
      </c>
      <c r="AT89">
        <f>IF(Source!BI39&lt;=1,AJ89,0)</f>
        <v>98.96</v>
      </c>
      <c r="BC89">
        <f>IF(Source!BI39=2,AH89,0)</f>
        <v>0</v>
      </c>
      <c r="BD89">
        <f>IF(Source!BI39=2,AJ89,0)</f>
        <v>0</v>
      </c>
    </row>
    <row r="91" ht="12.75">
      <c r="C91" s="43" t="str">
        <f>"Объем: "&amp;Source!K39&amp;"=4/"&amp;"100"</f>
        <v>Объем: 0,04=4/100</v>
      </c>
    </row>
    <row r="92" spans="1:12" ht="14.25">
      <c r="A92" s="70"/>
      <c r="B92" s="71">
        <v>1</v>
      </c>
      <c r="C92" s="70" t="s">
        <v>616</v>
      </c>
      <c r="D92" s="53"/>
      <c r="E92" s="98"/>
      <c r="F92" s="54"/>
      <c r="G92" s="98"/>
      <c r="H92" s="48">
        <f>Source!AO39</f>
        <v>124.02</v>
      </c>
      <c r="I92" s="55"/>
      <c r="J92" s="48">
        <f>ROUND(Source!AF39*Source!I39,2)</f>
        <v>4.96</v>
      </c>
      <c r="K92" s="55">
        <f>IF(Source!BA39&lt;&gt;0,Source!BA39,1)</f>
        <v>38.36</v>
      </c>
      <c r="L92" s="48">
        <f>Source!S39</f>
        <v>190.3</v>
      </c>
    </row>
    <row r="93" spans="1:12" ht="14.25">
      <c r="A93" s="70"/>
      <c r="B93" s="71">
        <v>3</v>
      </c>
      <c r="C93" s="70" t="s">
        <v>617</v>
      </c>
      <c r="D93" s="53"/>
      <c r="E93" s="98"/>
      <c r="F93" s="54"/>
      <c r="G93" s="98"/>
      <c r="H93" s="48">
        <f>Source!AM39</f>
        <v>30.64</v>
      </c>
      <c r="I93" s="55"/>
      <c r="J93" s="48">
        <f>ROUND(Source!AD39*Source!I39,2)</f>
        <v>1.23</v>
      </c>
      <c r="K93" s="55">
        <f>IF(Source!BB39&lt;&gt;0,Source!BB39,1)</f>
        <v>5.83</v>
      </c>
      <c r="L93" s="48">
        <f>Source!Q39</f>
        <v>7.15</v>
      </c>
    </row>
    <row r="94" spans="1:12" ht="14.25">
      <c r="A94" s="70"/>
      <c r="B94" s="70"/>
      <c r="C94" s="72" t="s">
        <v>620</v>
      </c>
      <c r="D94" s="57" t="s">
        <v>621</v>
      </c>
      <c r="E94" s="99">
        <f>Source!AQ39</f>
        <v>15.9</v>
      </c>
      <c r="F94" s="58"/>
      <c r="G94" s="99">
        <f>ROUND(Source!U39,7)</f>
        <v>0.636</v>
      </c>
      <c r="H94" s="59"/>
      <c r="I94" s="60"/>
      <c r="J94" s="59"/>
      <c r="K94" s="60"/>
      <c r="L94" s="59"/>
    </row>
    <row r="95" spans="1:12" ht="14.25">
      <c r="A95" s="70"/>
      <c r="B95" s="70"/>
      <c r="C95" s="70" t="s">
        <v>623</v>
      </c>
      <c r="D95" s="53"/>
      <c r="E95" s="98"/>
      <c r="F95" s="54"/>
      <c r="G95" s="98"/>
      <c r="H95" s="48">
        <f>H92+H93</f>
        <v>154.66</v>
      </c>
      <c r="I95" s="55"/>
      <c r="J95" s="48">
        <f>J92+J93</f>
        <v>6.1899999999999995</v>
      </c>
      <c r="K95" s="55"/>
      <c r="L95" s="48">
        <f>L92+L93</f>
        <v>197.45000000000002</v>
      </c>
    </row>
    <row r="96" spans="1:56" ht="14.25">
      <c r="A96" s="70" t="s">
        <v>63</v>
      </c>
      <c r="B96" s="70" t="str">
        <f>Source!F41</f>
        <v>999-9900</v>
      </c>
      <c r="C96" s="70" t="str">
        <f>Source!G41</f>
        <v>Строительный мусор</v>
      </c>
      <c r="D96" s="53" t="str">
        <f>Source!DW41</f>
        <v>т</v>
      </c>
      <c r="E96" s="98">
        <f>SmtRes!AT28</f>
        <v>2.18</v>
      </c>
      <c r="F96" s="54"/>
      <c r="G96" s="98">
        <f>Source!I41</f>
        <v>0.08720000000000001</v>
      </c>
      <c r="H96" s="48">
        <f>Source!AL41+Source!AO41+Source!AM41</f>
        <v>0</v>
      </c>
      <c r="I96" s="55"/>
      <c r="J96" s="48">
        <f>ROUND(Source!AC41*Source!I41,2)+ROUND(Source!AD41*Source!I41,2)+ROUND(Source!AF41*Source!I41,2)</f>
        <v>0</v>
      </c>
      <c r="K96" s="55"/>
      <c r="L96" s="48"/>
      <c r="AF96" s="45">
        <f>J96</f>
        <v>0</v>
      </c>
      <c r="AG96">
        <f>ROUND((Source!AT41/100)*((ROUND(Source!AF41*Source!I41,2)+ROUND(Source!AE41*Source!I41,2))),2)</f>
        <v>0</v>
      </c>
      <c r="AH96">
        <f>Source!X41</f>
        <v>0</v>
      </c>
      <c r="AI96">
        <f>ROUND((Source!AU41/100)*((ROUND(Source!AF41*Source!I41,2)+ROUND(Source!AE41*Source!I41,2))),2)</f>
        <v>0</v>
      </c>
      <c r="AJ96">
        <f>Source!Y41</f>
        <v>0</v>
      </c>
      <c r="AN96">
        <f>IF(Source!BI41&lt;=1,J96,0)</f>
        <v>0</v>
      </c>
      <c r="AO96">
        <f>IF(Source!BI41&lt;=1,J96,0)</f>
        <v>0</v>
      </c>
      <c r="AS96">
        <f>IF(Source!BI41&lt;=1,AH96,0)</f>
        <v>0</v>
      </c>
      <c r="AT96">
        <f>IF(Source!BI41&lt;=1,AJ96,0)</f>
        <v>0</v>
      </c>
      <c r="AX96">
        <f>IF(Source!BI41=2,J96,0)</f>
        <v>0</v>
      </c>
      <c r="AY96">
        <f>IF(Source!BI41=2,J96,0)</f>
        <v>0</v>
      </c>
      <c r="BC96">
        <f>IF(Source!BI41=2,AH96,0)</f>
        <v>0</v>
      </c>
      <c r="BD96">
        <f>IF(Source!BI41=2,AJ96,0)</f>
        <v>0</v>
      </c>
    </row>
    <row r="97" spans="1:12" ht="14.25">
      <c r="A97" s="70"/>
      <c r="B97" s="70"/>
      <c r="C97" s="70" t="s">
        <v>624</v>
      </c>
      <c r="D97" s="53"/>
      <c r="E97" s="98"/>
      <c r="F97" s="54"/>
      <c r="G97" s="98"/>
      <c r="H97" s="48"/>
      <c r="I97" s="55"/>
      <c r="J97" s="48">
        <f>SUM(Q89:Q100)+SUM(V89:V100)+SUM(X89:X100)+SUM(Y89:Y100)</f>
        <v>4.96</v>
      </c>
      <c r="K97" s="55"/>
      <c r="L97" s="48">
        <f>SUM(U89:U100)+SUM(W89:W100)+SUM(Z89:Z100)+SUM(AA89:AA100)</f>
        <v>190.3</v>
      </c>
    </row>
    <row r="98" spans="1:12" ht="71.25">
      <c r="A98" s="70"/>
      <c r="B98" s="70" t="s">
        <v>44</v>
      </c>
      <c r="C98" s="70" t="s">
        <v>629</v>
      </c>
      <c r="D98" s="53" t="s">
        <v>626</v>
      </c>
      <c r="E98" s="98">
        <f>Source!BZ39</f>
        <v>91</v>
      </c>
      <c r="F98" s="54"/>
      <c r="G98" s="98">
        <f>Source!AT39</f>
        <v>91</v>
      </c>
      <c r="H98" s="48"/>
      <c r="I98" s="55"/>
      <c r="J98" s="48">
        <f>SUM(AG89:AG100)</f>
        <v>4.51</v>
      </c>
      <c r="K98" s="55"/>
      <c r="L98" s="48">
        <f>SUM(AH89:AH100)</f>
        <v>173.17</v>
      </c>
    </row>
    <row r="99" spans="1:12" ht="71.25">
      <c r="A99" s="72"/>
      <c r="B99" s="72" t="s">
        <v>45</v>
      </c>
      <c r="C99" s="72" t="s">
        <v>630</v>
      </c>
      <c r="D99" s="57" t="s">
        <v>626</v>
      </c>
      <c r="E99" s="99">
        <f>Source!CA39</f>
        <v>52</v>
      </c>
      <c r="F99" s="58"/>
      <c r="G99" s="99">
        <f>Source!AU39</f>
        <v>52</v>
      </c>
      <c r="H99" s="59"/>
      <c r="I99" s="60"/>
      <c r="J99" s="59">
        <f>SUM(AI89:AI100)</f>
        <v>2.58</v>
      </c>
      <c r="K99" s="60"/>
      <c r="L99" s="59">
        <f>SUM(AJ89:AJ100)</f>
        <v>98.96</v>
      </c>
    </row>
    <row r="100" spans="3:53" ht="15">
      <c r="C100" s="131" t="s">
        <v>628</v>
      </c>
      <c r="D100" s="131"/>
      <c r="E100" s="132"/>
      <c r="F100" s="131"/>
      <c r="G100" s="132"/>
      <c r="H100" s="131"/>
      <c r="I100" s="131">
        <f>J92+J93+J98+J99+SUM(J96:J96)</f>
        <v>13.28</v>
      </c>
      <c r="J100" s="131"/>
      <c r="K100" s="131">
        <f>L92+L93+L98+L99+SUM(L96:L96)</f>
        <v>469.58</v>
      </c>
      <c r="L100" s="131"/>
      <c r="O100" s="45">
        <f>I100</f>
        <v>13.28</v>
      </c>
      <c r="P100" s="45">
        <f>K100</f>
        <v>469.58</v>
      </c>
      <c r="Q100" s="45">
        <f>J92</f>
        <v>4.96</v>
      </c>
      <c r="R100" s="45">
        <f>J92</f>
        <v>4.96</v>
      </c>
      <c r="U100" s="45">
        <f>L92</f>
        <v>190.3</v>
      </c>
      <c r="X100">
        <f>0</f>
        <v>0</v>
      </c>
      <c r="Z100">
        <f>0</f>
        <v>0</v>
      </c>
      <c r="AB100" s="45">
        <f>J93</f>
        <v>1.23</v>
      </c>
      <c r="AD100" s="45">
        <f>L93</f>
        <v>7.15</v>
      </c>
      <c r="AF100">
        <f>0</f>
        <v>0</v>
      </c>
      <c r="AN100">
        <f>IF(Source!BI39&lt;=1,J92+J93+J98+J99,0)</f>
        <v>13.28</v>
      </c>
      <c r="AO100">
        <f>IF(Source!BI39&lt;=1,0,0)</f>
        <v>0</v>
      </c>
      <c r="AP100">
        <f>IF(Source!BI39&lt;=1,J93,0)</f>
        <v>1.23</v>
      </c>
      <c r="AQ100">
        <f>IF(Source!BI39&lt;=1,J92,0)</f>
        <v>4.96</v>
      </c>
      <c r="AX100">
        <f>IF(Source!BI39=2,J92+J93+J98+J99,0)</f>
        <v>0</v>
      </c>
      <c r="AY100">
        <f>IF(Source!BI39=2,0,0)</f>
        <v>0</v>
      </c>
      <c r="AZ100">
        <f>IF(Source!BI39=2,J93,0)</f>
        <v>0</v>
      </c>
      <c r="BA100">
        <f>IF(Source!BI39=2,J92,0)</f>
        <v>0</v>
      </c>
    </row>
    <row r="101" spans="1:56" ht="28.5">
      <c r="A101" s="70">
        <v>5</v>
      </c>
      <c r="B101" s="70" t="str">
        <f>Source!F43</f>
        <v>68-14-1</v>
      </c>
      <c r="C101" s="70" t="str">
        <f>Source!G43</f>
        <v>Разборка бортовых камней: на бетонном основании</v>
      </c>
      <c r="D101" s="53" t="str">
        <f>Source!DW43</f>
        <v>100 м</v>
      </c>
      <c r="E101" s="98">
        <f>Source!K43</f>
        <v>0.03</v>
      </c>
      <c r="F101" s="54"/>
      <c r="G101" s="98">
        <f>Source!I43</f>
        <v>0.03</v>
      </c>
      <c r="H101" s="48"/>
      <c r="I101" s="55"/>
      <c r="J101" s="48"/>
      <c r="K101" s="55"/>
      <c r="L101" s="48"/>
      <c r="AG101">
        <f>ROUND((Source!AT43/100)*((ROUND(Source!AF43*Source!I43,2)+ROUND(Source!AE43*Source!I43,2))),2)</f>
        <v>20.94</v>
      </c>
      <c r="AH101">
        <f>Source!X43</f>
        <v>803.28</v>
      </c>
      <c r="AI101">
        <f>ROUND((Source!AU43/100)*((ROUND(Source!AF43*Source!I43,2)+ROUND(Source!AE43*Source!I43,2))),2)</f>
        <v>11.09</v>
      </c>
      <c r="AJ101">
        <f>Source!Y43</f>
        <v>425.27</v>
      </c>
      <c r="AS101">
        <f>IF(Source!BI43&lt;=1,AH101,0)</f>
        <v>803.28</v>
      </c>
      <c r="AT101">
        <f>IF(Source!BI43&lt;=1,AJ101,0)</f>
        <v>425.27</v>
      </c>
      <c r="BC101">
        <f>IF(Source!BI43=2,AH101,0)</f>
        <v>0</v>
      </c>
      <c r="BD101">
        <f>IF(Source!BI43=2,AJ101,0)</f>
        <v>0</v>
      </c>
    </row>
    <row r="103" ht="12.75">
      <c r="C103" s="43" t="str">
        <f>"Объем: "&amp;Source!K43&amp;"=3/"&amp;"100"</f>
        <v>Объем: 0,03=3/100</v>
      </c>
    </row>
    <row r="104" spans="1:12" ht="14.25">
      <c r="A104" s="70"/>
      <c r="B104" s="71">
        <v>1</v>
      </c>
      <c r="C104" s="70" t="s">
        <v>616</v>
      </c>
      <c r="D104" s="53"/>
      <c r="E104" s="98"/>
      <c r="F104" s="54"/>
      <c r="G104" s="98"/>
      <c r="H104" s="48">
        <f>Source!AO43</f>
        <v>589.77</v>
      </c>
      <c r="I104" s="55"/>
      <c r="J104" s="48">
        <f>ROUND(Source!AF43*Source!I43,2)</f>
        <v>17.69</v>
      </c>
      <c r="K104" s="55">
        <f>IF(Source!BA43&lt;&gt;0,Source!BA43,1)</f>
        <v>38.36</v>
      </c>
      <c r="L104" s="48">
        <f>Source!S43</f>
        <v>678.71</v>
      </c>
    </row>
    <row r="105" spans="1:12" ht="14.25">
      <c r="A105" s="70"/>
      <c r="B105" s="71">
        <v>3</v>
      </c>
      <c r="C105" s="70" t="s">
        <v>617</v>
      </c>
      <c r="D105" s="53"/>
      <c r="E105" s="98"/>
      <c r="F105" s="54"/>
      <c r="G105" s="98"/>
      <c r="H105" s="48">
        <f>Source!AM43</f>
        <v>889.15</v>
      </c>
      <c r="I105" s="55"/>
      <c r="J105" s="48">
        <f>ROUND(Source!AD43*Source!I43,2)</f>
        <v>26.67</v>
      </c>
      <c r="K105" s="55">
        <f>IF(Source!BB43&lt;&gt;0,Source!BB43,1)</f>
        <v>9.9</v>
      </c>
      <c r="L105" s="48">
        <f>Source!Q43</f>
        <v>264.08</v>
      </c>
    </row>
    <row r="106" spans="1:12" ht="14.25">
      <c r="A106" s="70"/>
      <c r="B106" s="71">
        <v>2</v>
      </c>
      <c r="C106" s="70" t="s">
        <v>618</v>
      </c>
      <c r="D106" s="53"/>
      <c r="E106" s="98"/>
      <c r="F106" s="54"/>
      <c r="G106" s="98"/>
      <c r="H106" s="48">
        <f>Source!AN43</f>
        <v>94.56</v>
      </c>
      <c r="I106" s="55"/>
      <c r="J106" s="56">
        <f>ROUND(Source!AE43*Source!I43,2)</f>
        <v>2.84</v>
      </c>
      <c r="K106" s="55">
        <f>IF(Source!BS43&lt;&gt;0,Source!BS43,1)</f>
        <v>38.36</v>
      </c>
      <c r="L106" s="56">
        <f>Source!R43</f>
        <v>108.82</v>
      </c>
    </row>
    <row r="107" spans="1:12" ht="14.25">
      <c r="A107" s="70"/>
      <c r="B107" s="70"/>
      <c r="C107" s="70" t="s">
        <v>620</v>
      </c>
      <c r="D107" s="53" t="s">
        <v>621</v>
      </c>
      <c r="E107" s="98">
        <f>Source!AQ43</f>
        <v>68.26</v>
      </c>
      <c r="F107" s="54"/>
      <c r="G107" s="98">
        <f>ROUND(Source!U43,7)</f>
        <v>2.0478</v>
      </c>
      <c r="H107" s="48"/>
      <c r="I107" s="55"/>
      <c r="J107" s="48"/>
      <c r="K107" s="55"/>
      <c r="L107" s="48"/>
    </row>
    <row r="108" spans="1:12" ht="14.25">
      <c r="A108" s="70"/>
      <c r="B108" s="70"/>
      <c r="C108" s="72" t="s">
        <v>622</v>
      </c>
      <c r="D108" s="57" t="s">
        <v>621</v>
      </c>
      <c r="E108" s="99">
        <f>Source!AR43</f>
        <v>9.4</v>
      </c>
      <c r="F108" s="58"/>
      <c r="G108" s="99">
        <f>ROUND(Source!V43,7)</f>
        <v>0.282</v>
      </c>
      <c r="H108" s="59"/>
      <c r="I108" s="60"/>
      <c r="J108" s="59"/>
      <c r="K108" s="60"/>
      <c r="L108" s="59"/>
    </row>
    <row r="109" spans="1:12" ht="14.25">
      <c r="A109" s="70"/>
      <c r="B109" s="70"/>
      <c r="C109" s="70" t="s">
        <v>623</v>
      </c>
      <c r="D109" s="53"/>
      <c r="E109" s="98"/>
      <c r="F109" s="54"/>
      <c r="G109" s="98"/>
      <c r="H109" s="48">
        <f>H104+H105</f>
        <v>1478.92</v>
      </c>
      <c r="I109" s="55"/>
      <c r="J109" s="48">
        <f>J104+J105</f>
        <v>44.36</v>
      </c>
      <c r="K109" s="55"/>
      <c r="L109" s="48">
        <f>L104+L105</f>
        <v>942.79</v>
      </c>
    </row>
    <row r="110" spans="1:12" ht="14.25">
      <c r="A110" s="70"/>
      <c r="B110" s="70"/>
      <c r="C110" s="70" t="s">
        <v>624</v>
      </c>
      <c r="D110" s="53"/>
      <c r="E110" s="98"/>
      <c r="F110" s="54"/>
      <c r="G110" s="98"/>
      <c r="H110" s="48"/>
      <c r="I110" s="55"/>
      <c r="J110" s="48">
        <f>SUM(Q101:Q113)+SUM(V101:V113)+SUM(X101:X113)+SUM(Y101:Y113)</f>
        <v>20.53</v>
      </c>
      <c r="K110" s="55"/>
      <c r="L110" s="48">
        <f>SUM(U101:U113)+SUM(W101:W113)+SUM(Z101:Z113)+SUM(AA101:AA113)</f>
        <v>787.53</v>
      </c>
    </row>
    <row r="111" spans="1:12" ht="14.25">
      <c r="A111" s="70"/>
      <c r="B111" s="70" t="s">
        <v>29</v>
      </c>
      <c r="C111" s="70" t="s">
        <v>625</v>
      </c>
      <c r="D111" s="53" t="s">
        <v>626</v>
      </c>
      <c r="E111" s="98">
        <f>Source!BZ43</f>
        <v>102</v>
      </c>
      <c r="F111" s="54"/>
      <c r="G111" s="98">
        <f>Source!AT43</f>
        <v>102</v>
      </c>
      <c r="H111" s="48"/>
      <c r="I111" s="55"/>
      <c r="J111" s="48">
        <f>SUM(AG101:AG113)</f>
        <v>20.94</v>
      </c>
      <c r="K111" s="55"/>
      <c r="L111" s="48">
        <f>SUM(AH101:AH113)</f>
        <v>803.28</v>
      </c>
    </row>
    <row r="112" spans="1:12" ht="14.25">
      <c r="A112" s="72"/>
      <c r="B112" s="72" t="s">
        <v>30</v>
      </c>
      <c r="C112" s="72" t="s">
        <v>627</v>
      </c>
      <c r="D112" s="57" t="s">
        <v>626</v>
      </c>
      <c r="E112" s="99">
        <f>Source!CA43</f>
        <v>54</v>
      </c>
      <c r="F112" s="58"/>
      <c r="G112" s="99">
        <f>Source!AU43</f>
        <v>54</v>
      </c>
      <c r="H112" s="59"/>
      <c r="I112" s="60"/>
      <c r="J112" s="59">
        <f>SUM(AI101:AI113)</f>
        <v>11.09</v>
      </c>
      <c r="K112" s="60"/>
      <c r="L112" s="59">
        <f>SUM(AJ101:AJ113)</f>
        <v>425.27</v>
      </c>
    </row>
    <row r="113" spans="3:53" ht="15">
      <c r="C113" s="131" t="s">
        <v>628</v>
      </c>
      <c r="D113" s="131"/>
      <c r="E113" s="132"/>
      <c r="F113" s="131"/>
      <c r="G113" s="132"/>
      <c r="H113" s="131"/>
      <c r="I113" s="131">
        <f>J104+J105+J111+J112</f>
        <v>76.39</v>
      </c>
      <c r="J113" s="131"/>
      <c r="K113" s="131">
        <f>L104+L105+L111+L112</f>
        <v>2171.34</v>
      </c>
      <c r="L113" s="131"/>
      <c r="O113" s="45">
        <f>I113</f>
        <v>76.39</v>
      </c>
      <c r="P113" s="45">
        <f>K113</f>
        <v>2171.34</v>
      </c>
      <c r="Q113" s="45">
        <f>J104</f>
        <v>17.69</v>
      </c>
      <c r="R113" s="45">
        <f>J104</f>
        <v>17.69</v>
      </c>
      <c r="U113" s="45">
        <f>L104</f>
        <v>678.71</v>
      </c>
      <c r="X113" s="45">
        <f>J106</f>
        <v>2.84</v>
      </c>
      <c r="Z113" s="45">
        <f>L106</f>
        <v>108.82</v>
      </c>
      <c r="AB113" s="45">
        <f>J105</f>
        <v>26.67</v>
      </c>
      <c r="AD113" s="45">
        <f>L105</f>
        <v>264.08</v>
      </c>
      <c r="AF113">
        <f>0</f>
        <v>0</v>
      </c>
      <c r="AN113">
        <f>IF(Source!BI43&lt;=1,J104+J105+J111+J112,0)</f>
        <v>76.39</v>
      </c>
      <c r="AO113">
        <f>IF(Source!BI43&lt;=1,0,0)</f>
        <v>0</v>
      </c>
      <c r="AP113">
        <f>IF(Source!BI43&lt;=1,J105,0)</f>
        <v>26.67</v>
      </c>
      <c r="AQ113">
        <f>IF(Source!BI43&lt;=1,J104,0)</f>
        <v>17.69</v>
      </c>
      <c r="AX113">
        <f>IF(Source!BI43=2,J104+J105+J111+J112,0)</f>
        <v>0</v>
      </c>
      <c r="AY113">
        <f>IF(Source!BI43=2,0,0)</f>
        <v>0</v>
      </c>
      <c r="AZ113">
        <f>IF(Source!BI43=2,J105,0)</f>
        <v>0</v>
      </c>
      <c r="BA113">
        <f>IF(Source!BI43=2,J104,0)</f>
        <v>0</v>
      </c>
    </row>
    <row r="115" spans="1:95" ht="15">
      <c r="A115" s="62"/>
      <c r="B115" s="63"/>
      <c r="C115" s="153" t="s">
        <v>633</v>
      </c>
      <c r="D115" s="153"/>
      <c r="E115" s="154"/>
      <c r="F115" s="153"/>
      <c r="G115" s="154"/>
      <c r="H115" s="153"/>
      <c r="I115" s="64"/>
      <c r="J115" s="65">
        <f>J117+J118+J119+J120</f>
        <v>70.99</v>
      </c>
      <c r="K115" s="65"/>
      <c r="L115" s="65">
        <f>L117+L118+L119+L120</f>
        <v>1821.6899999999998</v>
      </c>
      <c r="CQ115" s="74" t="s">
        <v>633</v>
      </c>
    </row>
    <row r="116" spans="1:12" ht="14.25">
      <c r="A116" s="66"/>
      <c r="B116" s="67"/>
      <c r="C116" s="161" t="s">
        <v>634</v>
      </c>
      <c r="D116" s="159"/>
      <c r="E116" s="160"/>
      <c r="F116" s="159"/>
      <c r="G116" s="160"/>
      <c r="H116" s="159"/>
      <c r="I116" s="68"/>
      <c r="J116" s="69"/>
      <c r="K116" s="69"/>
      <c r="L116" s="69"/>
    </row>
    <row r="117" spans="1:12" ht="14.25">
      <c r="A117" s="66"/>
      <c r="B117" s="67"/>
      <c r="C117" s="159" t="s">
        <v>635</v>
      </c>
      <c r="D117" s="159"/>
      <c r="E117" s="160"/>
      <c r="F117" s="159"/>
      <c r="G117" s="160"/>
      <c r="H117" s="159"/>
      <c r="I117" s="68"/>
      <c r="J117" s="69">
        <f>SUM(Q48:Q113)</f>
        <v>39.61</v>
      </c>
      <c r="K117" s="69"/>
      <c r="L117" s="69">
        <f>SUM(U48:U113)</f>
        <v>1519.53</v>
      </c>
    </row>
    <row r="118" spans="1:12" ht="14.25">
      <c r="A118" s="66"/>
      <c r="B118" s="67"/>
      <c r="C118" s="159" t="s">
        <v>636</v>
      </c>
      <c r="D118" s="159"/>
      <c r="E118" s="160"/>
      <c r="F118" s="159"/>
      <c r="G118" s="160"/>
      <c r="H118" s="159"/>
      <c r="I118" s="68"/>
      <c r="J118" s="69">
        <f>SUM(AB48:AB113)</f>
        <v>31.36</v>
      </c>
      <c r="K118" s="69"/>
      <c r="L118" s="69">
        <f>SUM(AD48:AD113)</f>
        <v>301.9</v>
      </c>
    </row>
    <row r="119" spans="1:12" ht="14.25">
      <c r="A119" s="66"/>
      <c r="B119" s="67"/>
      <c r="C119" s="159" t="s">
        <v>637</v>
      </c>
      <c r="D119" s="159"/>
      <c r="E119" s="160"/>
      <c r="F119" s="159"/>
      <c r="G119" s="160"/>
      <c r="H119" s="159"/>
      <c r="I119" s="68"/>
      <c r="J119" s="69">
        <f>SUM(AF48:AF113)-J124</f>
        <v>0.02</v>
      </c>
      <c r="K119" s="69"/>
      <c r="L119" s="69">
        <f>Source!P48-L124</f>
        <v>0.26</v>
      </c>
    </row>
    <row r="120" spans="1:12" ht="13.5" customHeight="1" hidden="1">
      <c r="A120" s="66"/>
      <c r="B120" s="67"/>
      <c r="C120" s="159" t="s">
        <v>638</v>
      </c>
      <c r="D120" s="159"/>
      <c r="E120" s="160"/>
      <c r="F120" s="159"/>
      <c r="G120" s="160"/>
      <c r="H120" s="159"/>
      <c r="I120" s="68"/>
      <c r="J120" s="69">
        <f>SUM(AR48:AR113)+SUM(BB48:BB113)+SUM(BI48:BI113)+SUM(BP48:BP113)</f>
        <v>0</v>
      </c>
      <c r="K120" s="69"/>
      <c r="L120" s="69">
        <f>Source!P70</f>
        <v>0</v>
      </c>
    </row>
    <row r="121" spans="1:12" ht="14.25">
      <c r="A121" s="66"/>
      <c r="B121" s="67"/>
      <c r="C121" s="159" t="s">
        <v>639</v>
      </c>
      <c r="D121" s="159"/>
      <c r="E121" s="160"/>
      <c r="F121" s="159"/>
      <c r="G121" s="160"/>
      <c r="H121" s="159"/>
      <c r="I121" s="68"/>
      <c r="J121" s="69">
        <f>SUM(Q48:Q113)+SUM(X48:X113)</f>
        <v>42.75</v>
      </c>
      <c r="K121" s="69"/>
      <c r="L121" s="69">
        <f>SUM(U48:U113)+SUM(Z48:Z113)</f>
        <v>1639.8799999999999</v>
      </c>
    </row>
    <row r="122" spans="1:12" ht="14.25">
      <c r="A122" s="66"/>
      <c r="B122" s="67"/>
      <c r="C122" s="159" t="s">
        <v>640</v>
      </c>
      <c r="D122" s="159"/>
      <c r="E122" s="160"/>
      <c r="F122" s="159"/>
      <c r="G122" s="160"/>
      <c r="H122" s="159"/>
      <c r="I122" s="68"/>
      <c r="J122" s="69">
        <f>SUM(AG48:AG113)</f>
        <v>41.53</v>
      </c>
      <c r="K122" s="69"/>
      <c r="L122" s="69">
        <f>Source!P71</f>
        <v>1593.14</v>
      </c>
    </row>
    <row r="123" spans="1:12" ht="14.25">
      <c r="A123" s="66"/>
      <c r="B123" s="67"/>
      <c r="C123" s="159" t="s">
        <v>641</v>
      </c>
      <c r="D123" s="159"/>
      <c r="E123" s="160"/>
      <c r="F123" s="159"/>
      <c r="G123" s="160"/>
      <c r="H123" s="159"/>
      <c r="I123" s="68"/>
      <c r="J123" s="69">
        <f>SUM(AI48:AI113)</f>
        <v>22.42</v>
      </c>
      <c r="K123" s="69"/>
      <c r="L123" s="69">
        <f>Source!P72</f>
        <v>859.79</v>
      </c>
    </row>
    <row r="124" spans="1:12" ht="13.5" customHeight="1" hidden="1">
      <c r="A124" s="66"/>
      <c r="B124" s="67"/>
      <c r="C124" s="159" t="s">
        <v>642</v>
      </c>
      <c r="D124" s="159"/>
      <c r="E124" s="160"/>
      <c r="F124" s="159"/>
      <c r="G124" s="160"/>
      <c r="H124" s="159"/>
      <c r="I124" s="68"/>
      <c r="J124" s="69">
        <f>SUM(BH48:BH113)</f>
        <v>0</v>
      </c>
      <c r="K124" s="69"/>
      <c r="L124" s="69">
        <f>Source!P54</f>
        <v>0</v>
      </c>
    </row>
    <row r="125" spans="1:12" ht="13.5" customHeight="1" hidden="1">
      <c r="A125" s="66"/>
      <c r="B125" s="67"/>
      <c r="C125" s="159" t="s">
        <v>643</v>
      </c>
      <c r="D125" s="159"/>
      <c r="E125" s="160"/>
      <c r="F125" s="159"/>
      <c r="G125" s="160"/>
      <c r="H125" s="159"/>
      <c r="I125" s="68"/>
      <c r="J125" s="69">
        <f>SUM(BM48:BM113)+SUM(BN48:BN113)+SUM(BO48:BO113)+SUM(BP48:BP113)</f>
        <v>0</v>
      </c>
      <c r="K125" s="69"/>
      <c r="L125" s="69">
        <f>Source!P64</f>
        <v>0</v>
      </c>
    </row>
    <row r="126" spans="1:12" ht="15">
      <c r="A126" s="62"/>
      <c r="B126" s="63"/>
      <c r="C126" s="153" t="s">
        <v>644</v>
      </c>
      <c r="D126" s="153"/>
      <c r="E126" s="154"/>
      <c r="F126" s="153"/>
      <c r="G126" s="154"/>
      <c r="H126" s="153"/>
      <c r="I126" s="64"/>
      <c r="J126" s="65">
        <f>J115+J122+J123+J124</f>
        <v>134.94</v>
      </c>
      <c r="K126" s="65"/>
      <c r="L126" s="65">
        <f>Source!P73</f>
        <v>4274.62</v>
      </c>
    </row>
    <row r="127" spans="1:12" ht="13.5" customHeight="1" hidden="1">
      <c r="A127" s="66"/>
      <c r="B127" s="67"/>
      <c r="C127" s="161" t="s">
        <v>645</v>
      </c>
      <c r="D127" s="159"/>
      <c r="E127" s="160"/>
      <c r="F127" s="159"/>
      <c r="G127" s="160"/>
      <c r="H127" s="159"/>
      <c r="I127" s="68"/>
      <c r="J127" s="69"/>
      <c r="K127" s="69"/>
      <c r="L127" s="69"/>
    </row>
    <row r="128" spans="1:12" ht="13.5" customHeight="1" hidden="1">
      <c r="A128" s="66"/>
      <c r="B128" s="67"/>
      <c r="C128" s="159" t="s">
        <v>646</v>
      </c>
      <c r="D128" s="159"/>
      <c r="E128" s="160"/>
      <c r="F128" s="159"/>
      <c r="G128" s="160"/>
      <c r="H128" s="159"/>
      <c r="I128" s="68"/>
      <c r="J128" s="69"/>
      <c r="K128" s="69"/>
      <c r="L128" s="69">
        <f>SUM(BS48:BS113)</f>
        <v>0</v>
      </c>
    </row>
    <row r="129" spans="1:12" ht="13.5" customHeight="1" hidden="1">
      <c r="A129" s="66"/>
      <c r="B129" s="67"/>
      <c r="C129" s="159" t="s">
        <v>647</v>
      </c>
      <c r="D129" s="159"/>
      <c r="E129" s="160"/>
      <c r="F129" s="159"/>
      <c r="G129" s="160"/>
      <c r="H129" s="159"/>
      <c r="I129" s="68"/>
      <c r="J129" s="69"/>
      <c r="K129" s="69"/>
      <c r="L129" s="69">
        <f>SUM(BT48:BT113)</f>
        <v>0</v>
      </c>
    </row>
    <row r="131" spans="1:12" ht="16.5">
      <c r="A131" s="155" t="s">
        <v>648</v>
      </c>
      <c r="B131" s="155"/>
      <c r="C131" s="155"/>
      <c r="D131" s="155"/>
      <c r="E131" s="156"/>
      <c r="F131" s="155"/>
      <c r="G131" s="156"/>
      <c r="H131" s="155"/>
      <c r="I131" s="155"/>
      <c r="J131" s="155"/>
      <c r="K131" s="155"/>
      <c r="L131" s="155"/>
    </row>
    <row r="132" spans="1:56" ht="119.25">
      <c r="A132" s="70">
        <v>6</v>
      </c>
      <c r="B132" s="70" t="str">
        <f>Source!F80</f>
        <v>01-02-058-02</v>
      </c>
      <c r="C132" s="70" t="s">
        <v>649</v>
      </c>
      <c r="D132" s="53" t="str">
        <f>Source!DW80</f>
        <v>100 м3</v>
      </c>
      <c r="E132" s="106">
        <f>Source!K80</f>
        <v>0.0048</v>
      </c>
      <c r="F132" s="54"/>
      <c r="G132" s="106">
        <f>Source!I80</f>
        <v>0.0048</v>
      </c>
      <c r="H132" s="48"/>
      <c r="I132" s="55"/>
      <c r="J132" s="48"/>
      <c r="K132" s="55"/>
      <c r="L132" s="48"/>
      <c r="AG132">
        <f>ROUND((Source!AT80/100)*((ROUND(Source!AF80*Source!I80,2)+ROUND(Source!AE80*Source!I80,2))),2)</f>
        <v>10.73</v>
      </c>
      <c r="AH132">
        <f>Source!X80</f>
        <v>411.59</v>
      </c>
      <c r="AI132">
        <f>ROUND((Source!AU80/100)*((ROUND(Source!AF80*Source!I80,2)+ROUND(Source!AE80*Source!I80,2))),2)</f>
        <v>4.82</v>
      </c>
      <c r="AJ132">
        <f>Source!Y80</f>
        <v>184.98</v>
      </c>
      <c r="AS132">
        <f>IF(Source!BI80&lt;=1,AH132,0)</f>
        <v>411.59</v>
      </c>
      <c r="AT132">
        <f>IF(Source!BI80&lt;=1,AJ132,0)</f>
        <v>184.98</v>
      </c>
      <c r="BC132">
        <f>IF(Source!BI80=2,AH132,0)</f>
        <v>0</v>
      </c>
      <c r="BD132">
        <f>IF(Source!BI80=2,AJ132,0)</f>
        <v>0</v>
      </c>
    </row>
    <row r="133" ht="25.5">
      <c r="B133" s="46" t="str">
        <f>Source!EO80</f>
        <v>Поправка: МР 519/пр п.6.7.1</v>
      </c>
    </row>
    <row r="134" ht="12.75">
      <c r="C134" s="43" t="str">
        <f>"Объем: "&amp;Source!K80&amp;"=0,48/"&amp;"100"</f>
        <v>Объем: 0,0048=0,48/100</v>
      </c>
    </row>
    <row r="135" spans="1:12" ht="14.25">
      <c r="A135" s="70"/>
      <c r="B135" s="71">
        <v>1</v>
      </c>
      <c r="C135" s="70" t="s">
        <v>616</v>
      </c>
      <c r="D135" s="53"/>
      <c r="E135" s="98"/>
      <c r="F135" s="54"/>
      <c r="G135" s="98"/>
      <c r="H135" s="48">
        <f>Source!AO80</f>
        <v>2184</v>
      </c>
      <c r="I135" s="55">
        <f>ROUND(1.15,7)</f>
        <v>1.15</v>
      </c>
      <c r="J135" s="48">
        <f>ROUND(Source!AF80*Source!I80,2)</f>
        <v>12.06</v>
      </c>
      <c r="K135" s="55">
        <f>IF(Source!BA80&lt;&gt;0,Source!BA80,1)</f>
        <v>38.36</v>
      </c>
      <c r="L135" s="48">
        <f>Source!S80</f>
        <v>462.46</v>
      </c>
    </row>
    <row r="136" spans="1:12" ht="14.25">
      <c r="A136" s="70"/>
      <c r="B136" s="70"/>
      <c r="C136" s="72" t="s">
        <v>620</v>
      </c>
      <c r="D136" s="57" t="s">
        <v>621</v>
      </c>
      <c r="E136" s="99">
        <f>Source!AQ80</f>
        <v>280</v>
      </c>
      <c r="F136" s="58">
        <f>ROUND(1.15,7)</f>
        <v>1.15</v>
      </c>
      <c r="G136" s="99">
        <f>ROUND(Source!U80,7)</f>
        <v>1.5456</v>
      </c>
      <c r="H136" s="59"/>
      <c r="I136" s="60"/>
      <c r="J136" s="59"/>
      <c r="K136" s="60"/>
      <c r="L136" s="59"/>
    </row>
    <row r="137" spans="1:12" ht="14.25">
      <c r="A137" s="70"/>
      <c r="B137" s="70"/>
      <c r="C137" s="70" t="s">
        <v>623</v>
      </c>
      <c r="D137" s="53"/>
      <c r="E137" s="98"/>
      <c r="F137" s="54"/>
      <c r="G137" s="98"/>
      <c r="H137" s="48">
        <f>H135</f>
        <v>2184</v>
      </c>
      <c r="I137" s="55"/>
      <c r="J137" s="48">
        <f>J135</f>
        <v>12.06</v>
      </c>
      <c r="K137" s="55"/>
      <c r="L137" s="48">
        <f>L135</f>
        <v>462.46</v>
      </c>
    </row>
    <row r="138" spans="1:12" ht="14.25">
      <c r="A138" s="70"/>
      <c r="B138" s="70"/>
      <c r="C138" s="70" t="s">
        <v>624</v>
      </c>
      <c r="D138" s="53"/>
      <c r="E138" s="98"/>
      <c r="F138" s="54"/>
      <c r="G138" s="98"/>
      <c r="H138" s="48"/>
      <c r="I138" s="55"/>
      <c r="J138" s="48">
        <f>SUM(Q132:Q141)+SUM(V132:V141)+SUM(X132:X141)+SUM(Y132:Y141)</f>
        <v>12.06</v>
      </c>
      <c r="K138" s="55"/>
      <c r="L138" s="48">
        <f>SUM(U132:U141)+SUM(W132:W141)+SUM(Z132:Z141)+SUM(AA132:AA141)</f>
        <v>462.46</v>
      </c>
    </row>
    <row r="139" spans="1:12" ht="28.5">
      <c r="A139" s="70"/>
      <c r="B139" s="70" t="s">
        <v>134</v>
      </c>
      <c r="C139" s="70" t="s">
        <v>650</v>
      </c>
      <c r="D139" s="53" t="s">
        <v>626</v>
      </c>
      <c r="E139" s="98">
        <f>Source!BZ80</f>
        <v>89</v>
      </c>
      <c r="F139" s="54"/>
      <c r="G139" s="98">
        <f>Source!AT80</f>
        <v>89</v>
      </c>
      <c r="H139" s="48"/>
      <c r="I139" s="55"/>
      <c r="J139" s="48">
        <f>SUM(AG132:AG141)</f>
        <v>10.73</v>
      </c>
      <c r="K139" s="55"/>
      <c r="L139" s="48">
        <f>SUM(AH132:AH141)</f>
        <v>411.59</v>
      </c>
    </row>
    <row r="140" spans="1:12" ht="28.5">
      <c r="A140" s="72"/>
      <c r="B140" s="72" t="s">
        <v>135</v>
      </c>
      <c r="C140" s="72" t="s">
        <v>651</v>
      </c>
      <c r="D140" s="57" t="s">
        <v>626</v>
      </c>
      <c r="E140" s="99">
        <f>Source!CA80</f>
        <v>40</v>
      </c>
      <c r="F140" s="58"/>
      <c r="G140" s="99">
        <f>Source!AU80</f>
        <v>40</v>
      </c>
      <c r="H140" s="59"/>
      <c r="I140" s="60"/>
      <c r="J140" s="59">
        <f>SUM(AI132:AI141)</f>
        <v>4.82</v>
      </c>
      <c r="K140" s="60"/>
      <c r="L140" s="59">
        <f>SUM(AJ132:AJ141)</f>
        <v>184.98</v>
      </c>
    </row>
    <row r="141" spans="3:53" ht="15">
      <c r="C141" s="131" t="s">
        <v>628</v>
      </c>
      <c r="D141" s="131"/>
      <c r="E141" s="132"/>
      <c r="F141" s="131"/>
      <c r="G141" s="132"/>
      <c r="H141" s="131"/>
      <c r="I141" s="131">
        <f>J135+J139+J140</f>
        <v>27.61</v>
      </c>
      <c r="J141" s="131"/>
      <c r="K141" s="131">
        <f>L135+L139+L140</f>
        <v>1059.03</v>
      </c>
      <c r="L141" s="131"/>
      <c r="O141" s="45">
        <f>I141</f>
        <v>27.61</v>
      </c>
      <c r="P141" s="45">
        <f>K141</f>
        <v>1059.03</v>
      </c>
      <c r="Q141" s="45">
        <f>J135</f>
        <v>12.06</v>
      </c>
      <c r="R141" s="45">
        <f>J135</f>
        <v>12.06</v>
      </c>
      <c r="U141" s="45">
        <f>L135</f>
        <v>462.46</v>
      </c>
      <c r="X141">
        <f>0</f>
        <v>0</v>
      </c>
      <c r="Z141">
        <f>0</f>
        <v>0</v>
      </c>
      <c r="AB141">
        <f>0</f>
        <v>0</v>
      </c>
      <c r="AD141">
        <f>0</f>
        <v>0</v>
      </c>
      <c r="AF141">
        <f>0</f>
        <v>0</v>
      </c>
      <c r="AN141">
        <f>IF(Source!BI80&lt;=1,J135+J139+J140,0)</f>
        <v>27.61</v>
      </c>
      <c r="AO141">
        <f>IF(Source!BI80&lt;=1,0,0)</f>
        <v>0</v>
      </c>
      <c r="AP141">
        <f>IF(Source!BI80&lt;=1,0,0)</f>
        <v>0</v>
      </c>
      <c r="AQ141">
        <f>IF(Source!BI80&lt;=1,J135,0)</f>
        <v>12.06</v>
      </c>
      <c r="AX141">
        <f>IF(Source!BI80=2,J135+J139+J140,0)</f>
        <v>0</v>
      </c>
      <c r="AY141">
        <f>IF(Source!BI80=2,0,0)</f>
        <v>0</v>
      </c>
      <c r="AZ141">
        <f>IF(Source!BI80=2,0,0)</f>
        <v>0</v>
      </c>
      <c r="BA141">
        <f>IF(Source!BI80=2,J135,0)</f>
        <v>0</v>
      </c>
    </row>
    <row r="142" spans="1:56" ht="105">
      <c r="A142" s="70">
        <v>7</v>
      </c>
      <c r="B142" s="70" t="str">
        <f>Source!F82</f>
        <v>06-01-001-20</v>
      </c>
      <c r="C142" s="70" t="s">
        <v>652</v>
      </c>
      <c r="D142" s="53" t="str">
        <f>Source!DW82</f>
        <v>100 м3</v>
      </c>
      <c r="E142" s="106">
        <f>Source!K82</f>
        <v>0.0048</v>
      </c>
      <c r="F142" s="54"/>
      <c r="G142" s="106">
        <f>Source!I82</f>
        <v>0.0048</v>
      </c>
      <c r="H142" s="48"/>
      <c r="I142" s="55"/>
      <c r="J142" s="48"/>
      <c r="K142" s="55"/>
      <c r="L142" s="48"/>
      <c r="AG142">
        <f>ROUND((Source!AT82/100)*((ROUND(Source!AF82*Source!I82,2)+ROUND(Source!AE82*Source!I82,2))),2)</f>
        <v>15.57</v>
      </c>
      <c r="AH142">
        <f>Source!X82</f>
        <v>597.11</v>
      </c>
      <c r="AI142">
        <f>ROUND((Source!AU82/100)*((ROUND(Source!AF82*Source!I82,2)+ROUND(Source!AE82*Source!I82,2))),2)</f>
        <v>8.85</v>
      </c>
      <c r="AJ142">
        <f>Source!Y82</f>
        <v>339.53</v>
      </c>
      <c r="AS142">
        <f>IF(Source!BI82&lt;=1,AH142,0)</f>
        <v>597.11</v>
      </c>
      <c r="AT142">
        <f>IF(Source!BI82&lt;=1,AJ142,0)</f>
        <v>339.53</v>
      </c>
      <c r="BC142">
        <f>IF(Source!BI82=2,AH142,0)</f>
        <v>0</v>
      </c>
      <c r="BD142">
        <f>IF(Source!BI82=2,AJ142,0)</f>
        <v>0</v>
      </c>
    </row>
    <row r="143" ht="25.5">
      <c r="B143" s="46" t="str">
        <f>Source!EO82</f>
        <v>Поправка: МР 519/пр п.6.7.1</v>
      </c>
    </row>
    <row r="144" ht="12.75">
      <c r="C144" s="43" t="str">
        <f>"Объем: "&amp;Source!K82&amp;"=0,48/"&amp;"100"</f>
        <v>Объем: 0,0048=0,48/100</v>
      </c>
    </row>
    <row r="145" spans="1:12" ht="14.25">
      <c r="A145" s="70"/>
      <c r="B145" s="71">
        <v>1</v>
      </c>
      <c r="C145" s="70" t="s">
        <v>616</v>
      </c>
      <c r="D145" s="53"/>
      <c r="E145" s="98"/>
      <c r="F145" s="54"/>
      <c r="G145" s="98"/>
      <c r="H145" s="48">
        <f>Source!AO82</f>
        <v>2436.48</v>
      </c>
      <c r="I145" s="55">
        <f>ROUND(1.15,7)</f>
        <v>1.15</v>
      </c>
      <c r="J145" s="48">
        <f>ROUND(Source!AF82*Source!I82,2)</f>
        <v>13.45</v>
      </c>
      <c r="K145" s="55">
        <f>IF(Source!BA82&lt;&gt;0,Source!BA82,1)</f>
        <v>38.36</v>
      </c>
      <c r="L145" s="48">
        <f>Source!S82</f>
        <v>515.92</v>
      </c>
    </row>
    <row r="146" spans="1:12" ht="14.25">
      <c r="A146" s="70"/>
      <c r="B146" s="71">
        <v>3</v>
      </c>
      <c r="C146" s="70" t="s">
        <v>617</v>
      </c>
      <c r="D146" s="53"/>
      <c r="E146" s="98"/>
      <c r="F146" s="54"/>
      <c r="G146" s="98"/>
      <c r="H146" s="48">
        <f>Source!AM82</f>
        <v>1970.58</v>
      </c>
      <c r="I146" s="55">
        <f>ROUND(1.25,7)</f>
        <v>1.25</v>
      </c>
      <c r="J146" s="48">
        <f>ROUND(Source!AD82*Source!I82,2)</f>
        <v>11.82</v>
      </c>
      <c r="K146" s="55">
        <f>IF(Source!BB82&lt;&gt;0,Source!BB82,1)</f>
        <v>11.16</v>
      </c>
      <c r="L146" s="48">
        <f>Source!Q82</f>
        <v>131.95</v>
      </c>
    </row>
    <row r="147" spans="1:12" ht="14.25">
      <c r="A147" s="70"/>
      <c r="B147" s="71">
        <v>2</v>
      </c>
      <c r="C147" s="70" t="s">
        <v>618</v>
      </c>
      <c r="D147" s="53"/>
      <c r="E147" s="98"/>
      <c r="F147" s="54"/>
      <c r="G147" s="98"/>
      <c r="H147" s="48">
        <f>Source!AN82</f>
        <v>301.89</v>
      </c>
      <c r="I147" s="55">
        <f>ROUND(1.25,7)</f>
        <v>1.25</v>
      </c>
      <c r="J147" s="56">
        <f>ROUND(Source!AE82*Source!I82,2)</f>
        <v>1.81</v>
      </c>
      <c r="K147" s="55">
        <f>IF(Source!BS82&lt;&gt;0,Source!BS82,1)</f>
        <v>38.36</v>
      </c>
      <c r="L147" s="56">
        <f>Source!R82</f>
        <v>69.48</v>
      </c>
    </row>
    <row r="148" spans="1:12" ht="14.25">
      <c r="A148" s="70"/>
      <c r="B148" s="71">
        <v>4</v>
      </c>
      <c r="C148" s="70" t="s">
        <v>619</v>
      </c>
      <c r="D148" s="53"/>
      <c r="E148" s="98"/>
      <c r="F148" s="54"/>
      <c r="G148" s="98"/>
      <c r="H148" s="48">
        <f>Source!AL82</f>
        <v>2502.74</v>
      </c>
      <c r="I148" s="55"/>
      <c r="J148" s="48">
        <f>ROUND(Source!AC82*Source!I82,2)</f>
        <v>12.01</v>
      </c>
      <c r="K148" s="55">
        <f>IF(Source!BC82&lt;&gt;0,Source!BC82,1)</f>
        <v>10.95</v>
      </c>
      <c r="L148" s="48">
        <f>Source!P82</f>
        <v>131.54</v>
      </c>
    </row>
    <row r="149" spans="1:12" ht="14.25">
      <c r="A149" s="70"/>
      <c r="B149" s="70" t="str">
        <f>EtalonRes!I65</f>
        <v>04.1.02.05</v>
      </c>
      <c r="C149" s="70" t="str">
        <f>EtalonRes!K65</f>
        <v>Смеси бетонные тяжелого бетона</v>
      </c>
      <c r="D149" s="53" t="str">
        <f>EtalonRes!P65</f>
        <v>м3</v>
      </c>
      <c r="E149" s="98">
        <f>EtalonRes!X65</f>
        <v>102</v>
      </c>
      <c r="F149" s="54"/>
      <c r="G149" s="98">
        <f>ROUND(EtalonRes!AG65*Source!I82,7)</f>
        <v>0.4896</v>
      </c>
      <c r="H149" s="48"/>
      <c r="I149" s="55"/>
      <c r="J149" s="48"/>
      <c r="K149" s="55"/>
      <c r="L149" s="48"/>
    </row>
    <row r="150" spans="1:12" ht="14.25">
      <c r="A150" s="70"/>
      <c r="B150" s="70"/>
      <c r="C150" s="70" t="s">
        <v>620</v>
      </c>
      <c r="D150" s="53" t="s">
        <v>621</v>
      </c>
      <c r="E150" s="98">
        <f>Source!AQ82</f>
        <v>282</v>
      </c>
      <c r="F150" s="54">
        <f>ROUND(1.15,7)</f>
        <v>1.15</v>
      </c>
      <c r="G150" s="98">
        <f>ROUND(Source!U82,7)</f>
        <v>1.55664</v>
      </c>
      <c r="H150" s="48"/>
      <c r="I150" s="55"/>
      <c r="J150" s="48"/>
      <c r="K150" s="55"/>
      <c r="L150" s="48"/>
    </row>
    <row r="151" spans="1:12" ht="14.25">
      <c r="A151" s="70"/>
      <c r="B151" s="70"/>
      <c r="C151" s="72" t="s">
        <v>622</v>
      </c>
      <c r="D151" s="57" t="s">
        <v>621</v>
      </c>
      <c r="E151" s="99">
        <f>Source!AR82</f>
        <v>22.51</v>
      </c>
      <c r="F151" s="58">
        <f>ROUND(1.25,7)</f>
        <v>1.25</v>
      </c>
      <c r="G151" s="99">
        <f>ROUND(Source!V82,7)</f>
        <v>0.13506</v>
      </c>
      <c r="H151" s="59"/>
      <c r="I151" s="60"/>
      <c r="J151" s="59"/>
      <c r="K151" s="60"/>
      <c r="L151" s="59"/>
    </row>
    <row r="152" spans="1:12" ht="14.25">
      <c r="A152" s="70"/>
      <c r="B152" s="70"/>
      <c r="C152" s="70" t="s">
        <v>623</v>
      </c>
      <c r="D152" s="53"/>
      <c r="E152" s="98"/>
      <c r="F152" s="54"/>
      <c r="G152" s="98"/>
      <c r="H152" s="48">
        <f>H145+H146+H148</f>
        <v>6909.799999999999</v>
      </c>
      <c r="I152" s="55"/>
      <c r="J152" s="48">
        <f>J145+J146+J148</f>
        <v>37.28</v>
      </c>
      <c r="K152" s="55"/>
      <c r="L152" s="48">
        <f>L145+L146+L148</f>
        <v>779.4099999999999</v>
      </c>
    </row>
    <row r="153" spans="1:56" ht="28.5">
      <c r="A153" s="70" t="s">
        <v>144</v>
      </c>
      <c r="B153" s="70" t="str">
        <f>Source!F84</f>
        <v>04.1.02.05-0007</v>
      </c>
      <c r="C153" s="70" t="str">
        <f>Source!G84</f>
        <v>Смеси бетонные тяжелого бетона (БСТ), класс В20 (М250)</v>
      </c>
      <c r="D153" s="53" t="str">
        <f>Source!DW84</f>
        <v>м3</v>
      </c>
      <c r="E153" s="98">
        <f>SmtRes!AT65</f>
        <v>102</v>
      </c>
      <c r="F153" s="54"/>
      <c r="G153" s="98">
        <f>Source!I84</f>
        <v>0.4896</v>
      </c>
      <c r="H153" s="48">
        <f>Source!AL84+Source!AO84+Source!AM84</f>
        <v>665</v>
      </c>
      <c r="I153" s="55"/>
      <c r="J153" s="48">
        <f>ROUND(Source!AC84*Source!I84,2)+ROUND(Source!AD84*Source!I84,2)+ROUND(Source!AF84*Source!I84,2)</f>
        <v>325.58</v>
      </c>
      <c r="K153" s="55">
        <f>IF(Source!BC84&lt;&gt;0,Source!BC84,1)</f>
        <v>6.75</v>
      </c>
      <c r="L153" s="48">
        <f>Source!O84</f>
        <v>2197.69</v>
      </c>
      <c r="AF153" s="45">
        <f>J153</f>
        <v>325.58</v>
      </c>
      <c r="AG153">
        <f>ROUND((Source!AT84/100)*((ROUND(Source!AF84*Source!I84,2)+ROUND(Source!AE84*Source!I84,2))),2)</f>
        <v>0</v>
      </c>
      <c r="AH153">
        <f>Source!X84</f>
        <v>0</v>
      </c>
      <c r="AI153">
        <f>ROUND((Source!AU84/100)*((ROUND(Source!AF84*Source!I84,2)+ROUND(Source!AE84*Source!I84,2))),2)</f>
        <v>0</v>
      </c>
      <c r="AJ153">
        <f>Source!Y84</f>
        <v>0</v>
      </c>
      <c r="AN153">
        <f>IF(Source!BI84&lt;=1,J153,0)</f>
        <v>325.58</v>
      </c>
      <c r="AO153">
        <f>IF(Source!BI84&lt;=1,J153,0)</f>
        <v>325.58</v>
      </c>
      <c r="AS153">
        <f>IF(Source!BI84&lt;=1,AH153,0)</f>
        <v>0</v>
      </c>
      <c r="AT153">
        <f>IF(Source!BI84&lt;=1,AJ153,0)</f>
        <v>0</v>
      </c>
      <c r="AX153">
        <f>IF(Source!BI84=2,J153,0)</f>
        <v>0</v>
      </c>
      <c r="AY153">
        <f>IF(Source!BI84=2,J153,0)</f>
        <v>0</v>
      </c>
      <c r="BC153">
        <f>IF(Source!BI84=2,AH153,0)</f>
        <v>0</v>
      </c>
      <c r="BD153">
        <f>IF(Source!BI84=2,AJ153,0)</f>
        <v>0</v>
      </c>
    </row>
    <row r="154" spans="1:12" ht="14.25">
      <c r="A154" s="70"/>
      <c r="B154" s="70"/>
      <c r="C154" s="70" t="s">
        <v>624</v>
      </c>
      <c r="D154" s="53"/>
      <c r="E154" s="98"/>
      <c r="F154" s="54"/>
      <c r="G154" s="98"/>
      <c r="H154" s="48"/>
      <c r="I154" s="55"/>
      <c r="J154" s="48">
        <f>SUM(Q142:Q157)+SUM(V142:V157)+SUM(X142:X157)+SUM(Y142:Y157)</f>
        <v>15.26</v>
      </c>
      <c r="K154" s="55"/>
      <c r="L154" s="48">
        <f>SUM(U142:U157)+SUM(W142:W157)+SUM(Z142:Z157)+SUM(AA142:AA157)</f>
        <v>585.4</v>
      </c>
    </row>
    <row r="155" spans="1:12" ht="42.75">
      <c r="A155" s="70"/>
      <c r="B155" s="70" t="s">
        <v>142</v>
      </c>
      <c r="C155" s="70" t="s">
        <v>653</v>
      </c>
      <c r="D155" s="53" t="s">
        <v>626</v>
      </c>
      <c r="E155" s="98">
        <f>Source!BZ82</f>
        <v>102</v>
      </c>
      <c r="F155" s="54"/>
      <c r="G155" s="98">
        <f>Source!AT82</f>
        <v>102</v>
      </c>
      <c r="H155" s="48"/>
      <c r="I155" s="55"/>
      <c r="J155" s="48">
        <f>SUM(AG142:AG157)</f>
        <v>15.57</v>
      </c>
      <c r="K155" s="55"/>
      <c r="L155" s="48">
        <f>SUM(AH142:AH157)</f>
        <v>597.11</v>
      </c>
    </row>
    <row r="156" spans="1:12" ht="42.75">
      <c r="A156" s="72"/>
      <c r="B156" s="72" t="s">
        <v>143</v>
      </c>
      <c r="C156" s="72" t="s">
        <v>654</v>
      </c>
      <c r="D156" s="57" t="s">
        <v>626</v>
      </c>
      <c r="E156" s="99">
        <f>Source!CA82</f>
        <v>58</v>
      </c>
      <c r="F156" s="58"/>
      <c r="G156" s="99">
        <f>Source!AU82</f>
        <v>58</v>
      </c>
      <c r="H156" s="59"/>
      <c r="I156" s="60"/>
      <c r="J156" s="59">
        <f>SUM(AI142:AI157)</f>
        <v>8.85</v>
      </c>
      <c r="K156" s="60"/>
      <c r="L156" s="59">
        <f>SUM(AJ142:AJ157)</f>
        <v>339.53</v>
      </c>
    </row>
    <row r="157" spans="3:53" ht="15">
      <c r="C157" s="131" t="s">
        <v>628</v>
      </c>
      <c r="D157" s="131"/>
      <c r="E157" s="132"/>
      <c r="F157" s="131"/>
      <c r="G157" s="132"/>
      <c r="H157" s="131"/>
      <c r="I157" s="131">
        <f>J145+J146+J148+J155+J156+SUM(J153:J153)</f>
        <v>387.28</v>
      </c>
      <c r="J157" s="131"/>
      <c r="K157" s="131">
        <f>L145+L146+L148+L155+L156+SUM(L153:L153)</f>
        <v>3913.74</v>
      </c>
      <c r="L157" s="131"/>
      <c r="O157" s="45">
        <f>I157</f>
        <v>387.28</v>
      </c>
      <c r="P157" s="45">
        <f>K157</f>
        <v>3913.74</v>
      </c>
      <c r="Q157" s="45">
        <f>J145</f>
        <v>13.45</v>
      </c>
      <c r="R157" s="45">
        <f>J145</f>
        <v>13.45</v>
      </c>
      <c r="U157" s="45">
        <f>L145</f>
        <v>515.92</v>
      </c>
      <c r="X157" s="45">
        <f>J147</f>
        <v>1.81</v>
      </c>
      <c r="Z157" s="45">
        <f>L147</f>
        <v>69.48</v>
      </c>
      <c r="AB157" s="45">
        <f>J146</f>
        <v>11.82</v>
      </c>
      <c r="AD157" s="45">
        <f>L146</f>
        <v>131.95</v>
      </c>
      <c r="AF157" s="45">
        <f>J148</f>
        <v>12.01</v>
      </c>
      <c r="AN157">
        <f>IF(Source!BI82&lt;=1,J145+J146+J148+J155+J156,0)</f>
        <v>61.7</v>
      </c>
      <c r="AO157">
        <f>IF(Source!BI82&lt;=1,J148,0)</f>
        <v>12.01</v>
      </c>
      <c r="AP157">
        <f>IF(Source!BI82&lt;=1,J146,0)</f>
        <v>11.82</v>
      </c>
      <c r="AQ157">
        <f>IF(Source!BI82&lt;=1,J145,0)</f>
        <v>13.45</v>
      </c>
      <c r="AX157">
        <f>IF(Source!BI82=2,J145+J146+J148+J155+J156,0)</f>
        <v>0</v>
      </c>
      <c r="AY157">
        <f>IF(Source!BI82=2,J148,0)</f>
        <v>0</v>
      </c>
      <c r="AZ157">
        <f>IF(Source!BI82=2,J146,0)</f>
        <v>0</v>
      </c>
      <c r="BA157">
        <f>IF(Source!BI82=2,J145,0)</f>
        <v>0</v>
      </c>
    </row>
    <row r="158" spans="1:56" ht="57">
      <c r="A158" s="70">
        <v>8</v>
      </c>
      <c r="B158" s="70" t="str">
        <f>Source!F86</f>
        <v>46-03-013-01</v>
      </c>
      <c r="C158" s="70" t="str">
        <f>Source!G86</f>
        <v>Сверление вертикальных отверстий в бетонных конструкциях полов перфоратором глубиной 200 мм диаметром: до 20 мм</v>
      </c>
      <c r="D158" s="53" t="str">
        <f>Source!DW86</f>
        <v>100 отверстий</v>
      </c>
      <c r="E158" s="98">
        <f>Source!K86</f>
        <v>0.07</v>
      </c>
      <c r="F158" s="54"/>
      <c r="G158" s="98">
        <f>Source!I86</f>
        <v>0.07</v>
      </c>
      <c r="H158" s="48"/>
      <c r="I158" s="55"/>
      <c r="J158" s="48"/>
      <c r="K158" s="55"/>
      <c r="L158" s="48"/>
      <c r="AG158">
        <f>ROUND((Source!AT86/100)*((ROUND(Source!AF86*Source!I86,2)+ROUND(Source!AE86*Source!I86,2))),2)</f>
        <v>3.08</v>
      </c>
      <c r="AH158">
        <f>Source!X86</f>
        <v>117.96</v>
      </c>
      <c r="AI158">
        <f>ROUND((Source!AU86/100)*((ROUND(Source!AF86*Source!I86,2)+ROUND(Source!AE86*Source!I86,2))),2)</f>
        <v>1.76</v>
      </c>
      <c r="AJ158">
        <f>Source!Y86</f>
        <v>67.57</v>
      </c>
      <c r="AS158">
        <f>IF(Source!BI86&lt;=1,AH158,0)</f>
        <v>117.96</v>
      </c>
      <c r="AT158">
        <f>IF(Source!BI86&lt;=1,AJ158,0)</f>
        <v>67.57</v>
      </c>
      <c r="BC158">
        <f>IF(Source!BI86=2,AH158,0)</f>
        <v>0</v>
      </c>
      <c r="BD158">
        <f>IF(Source!BI86=2,AJ158,0)</f>
        <v>0</v>
      </c>
    </row>
    <row r="160" ht="12.75">
      <c r="C160" s="43" t="str">
        <f>"Объем: "&amp;Source!K86&amp;"=7/"&amp;"100"</f>
        <v>Объем: 0,07=7/100</v>
      </c>
    </row>
    <row r="161" spans="1:12" ht="14.25">
      <c r="A161" s="70"/>
      <c r="B161" s="71">
        <v>1</v>
      </c>
      <c r="C161" s="70" t="s">
        <v>616</v>
      </c>
      <c r="D161" s="53"/>
      <c r="E161" s="98"/>
      <c r="F161" s="54"/>
      <c r="G161" s="98"/>
      <c r="H161" s="48">
        <f>Source!AO86</f>
        <v>42.65</v>
      </c>
      <c r="I161" s="55"/>
      <c r="J161" s="48">
        <f>ROUND(Source!AF86*Source!I86,2)</f>
        <v>2.99</v>
      </c>
      <c r="K161" s="55">
        <f>IF(Source!BA86&lt;&gt;0,Source!BA86,1)</f>
        <v>38.36</v>
      </c>
      <c r="L161" s="48">
        <f>Source!S86</f>
        <v>114.52</v>
      </c>
    </row>
    <row r="162" spans="1:12" ht="14.25">
      <c r="A162" s="70"/>
      <c r="B162" s="70" t="str">
        <f>EtalonRes!I74</f>
        <v>01.7.17.09</v>
      </c>
      <c r="C162" s="70" t="str">
        <f>EtalonRes!K74</f>
        <v>Сверла, буры</v>
      </c>
      <c r="D162" s="53" t="str">
        <f>EtalonRes!P74</f>
        <v>ШТ</v>
      </c>
      <c r="E162" s="98">
        <f>EtalonRes!X74</f>
        <v>0</v>
      </c>
      <c r="F162" s="54"/>
      <c r="G162" s="98">
        <f>ROUND(EtalonRes!AG74*Source!I86,7)</f>
        <v>0</v>
      </c>
      <c r="H162" s="48"/>
      <c r="I162" s="55"/>
      <c r="J162" s="48"/>
      <c r="K162" s="55"/>
      <c r="L162" s="48"/>
    </row>
    <row r="163" spans="1:12" ht="14.25">
      <c r="A163" s="70"/>
      <c r="B163" s="70"/>
      <c r="C163" s="72" t="s">
        <v>620</v>
      </c>
      <c r="D163" s="57" t="s">
        <v>621</v>
      </c>
      <c r="E163" s="99">
        <f>Source!AQ86</f>
        <v>5</v>
      </c>
      <c r="F163" s="58"/>
      <c r="G163" s="99">
        <f>ROUND(Source!U86,7)</f>
        <v>0.35</v>
      </c>
      <c r="H163" s="59"/>
      <c r="I163" s="60"/>
      <c r="J163" s="59"/>
      <c r="K163" s="60"/>
      <c r="L163" s="59"/>
    </row>
    <row r="164" spans="1:12" ht="14.25">
      <c r="A164" s="70"/>
      <c r="B164" s="70"/>
      <c r="C164" s="70" t="s">
        <v>623</v>
      </c>
      <c r="D164" s="53"/>
      <c r="E164" s="98"/>
      <c r="F164" s="54"/>
      <c r="G164" s="98"/>
      <c r="H164" s="48">
        <f>H161</f>
        <v>42.65</v>
      </c>
      <c r="I164" s="55"/>
      <c r="J164" s="48">
        <f>J161</f>
        <v>2.99</v>
      </c>
      <c r="K164" s="55"/>
      <c r="L164" s="48">
        <f>L161</f>
        <v>114.52</v>
      </c>
    </row>
    <row r="165" spans="1:56" ht="42.75">
      <c r="A165" s="70" t="s">
        <v>157</v>
      </c>
      <c r="B165" s="70" t="str">
        <f>Source!F88</f>
        <v>01.7.03.04-0001-4</v>
      </c>
      <c r="C165" s="70" t="str">
        <f>Source!G88</f>
        <v>Затраты на электроэнергию, потребляемую ручным инструментом ( 2 % от ОЗП)</v>
      </c>
      <c r="D165" s="53" t="str">
        <f>Source!DW88</f>
        <v>РУБ</v>
      </c>
      <c r="E165" s="98">
        <f>SmtRes!AT73</f>
        <v>0.85</v>
      </c>
      <c r="F165" s="54"/>
      <c r="G165" s="98">
        <f>Source!I88</f>
        <v>0.0595</v>
      </c>
      <c r="H165" s="48">
        <f>Source!AL88+Source!AO88+Source!AM88</f>
        <v>1</v>
      </c>
      <c r="I165" s="55"/>
      <c r="J165" s="48">
        <f>ROUND(Source!AC88*Source!I88,2)+ROUND(Source!AD88*Source!I88,2)+ROUND(Source!AF88*Source!I88,2)</f>
        <v>0.06</v>
      </c>
      <c r="K165" s="55">
        <f>IF(Source!BC88&lt;&gt;0,Source!BC88,1)</f>
        <v>12.05</v>
      </c>
      <c r="L165" s="48">
        <f>Source!O88</f>
        <v>0.72</v>
      </c>
      <c r="AF165" s="45">
        <f>J165</f>
        <v>0.06</v>
      </c>
      <c r="AG165">
        <f>ROUND((Source!AT88/100)*((ROUND(Source!AF88*Source!I88,2)+ROUND(Source!AE88*Source!I88,2))),2)</f>
        <v>0</v>
      </c>
      <c r="AH165">
        <f>Source!X88</f>
        <v>0</v>
      </c>
      <c r="AI165">
        <f>ROUND((Source!AU88/100)*((ROUND(Source!AF88*Source!I88,2)+ROUND(Source!AE88*Source!I88,2))),2)</f>
        <v>0</v>
      </c>
      <c r="AJ165">
        <f>Source!Y88</f>
        <v>0</v>
      </c>
      <c r="AN165">
        <f>IF(Source!BI88&lt;=1,J165,0)</f>
        <v>0.06</v>
      </c>
      <c r="AO165">
        <f>IF(Source!BI88&lt;=1,J165,0)</f>
        <v>0.06</v>
      </c>
      <c r="AS165">
        <f>IF(Source!BI88&lt;=1,AH165,0)</f>
        <v>0</v>
      </c>
      <c r="AT165">
        <f>IF(Source!BI88&lt;=1,AJ165,0)</f>
        <v>0</v>
      </c>
      <c r="AX165">
        <f>IF(Source!BI88=2,J165,0)</f>
        <v>0</v>
      </c>
      <c r="AY165">
        <f>IF(Source!BI88=2,J165,0)</f>
        <v>0</v>
      </c>
      <c r="BC165">
        <f>IF(Source!BI88=2,AH165,0)</f>
        <v>0</v>
      </c>
      <c r="BD165">
        <f>IF(Source!BI88=2,AJ165,0)</f>
        <v>0</v>
      </c>
    </row>
    <row r="166" spans="1:56" ht="28.5">
      <c r="A166" s="70" t="s">
        <v>162</v>
      </c>
      <c r="B166" s="70" t="str">
        <f>Source!F90</f>
        <v>01.7.17.09-0062</v>
      </c>
      <c r="C166" s="70" t="str">
        <f>Source!G90</f>
        <v>Сверло кольцевое алмазное, диаметр 20 мм</v>
      </c>
      <c r="D166" s="53" t="str">
        <f>Source!DW90</f>
        <v>ШТ</v>
      </c>
      <c r="E166" s="98">
        <f>SmtRes!AT74</f>
        <v>14.285714</v>
      </c>
      <c r="F166" s="54"/>
      <c r="G166" s="98">
        <f>Source!I90</f>
        <v>1</v>
      </c>
      <c r="H166" s="48">
        <f>Source!AL90+Source!AO90+Source!AM90</f>
        <v>452.4</v>
      </c>
      <c r="I166" s="55"/>
      <c r="J166" s="48">
        <f>ROUND(Source!AC90*Source!I90,2)+ROUND(Source!AD90*Source!I90,2)+ROUND(Source!AF90*Source!I90,2)</f>
        <v>452.4</v>
      </c>
      <c r="K166" s="55">
        <f>IF(Source!BC90&lt;&gt;0,Source!BC90,1)</f>
        <v>3.15</v>
      </c>
      <c r="L166" s="48">
        <f>Source!O90</f>
        <v>1425.06</v>
      </c>
      <c r="AF166" s="45">
        <f>J166</f>
        <v>452.4</v>
      </c>
      <c r="AG166">
        <f>ROUND((Source!AT90/100)*((ROUND(Source!AF90*Source!I90,2)+ROUND(Source!AE90*Source!I90,2))),2)</f>
        <v>0</v>
      </c>
      <c r="AH166">
        <f>Source!X90</f>
        <v>0</v>
      </c>
      <c r="AI166">
        <f>ROUND((Source!AU90/100)*((ROUND(Source!AF90*Source!I90,2)+ROUND(Source!AE90*Source!I90,2))),2)</f>
        <v>0</v>
      </c>
      <c r="AJ166">
        <f>Source!Y90</f>
        <v>0</v>
      </c>
      <c r="AN166">
        <f>IF(Source!BI90&lt;=1,J166,0)</f>
        <v>452.4</v>
      </c>
      <c r="AO166">
        <f>IF(Source!BI90&lt;=1,J166,0)</f>
        <v>452.4</v>
      </c>
      <c r="AS166">
        <f>IF(Source!BI90&lt;=1,AH166,0)</f>
        <v>0</v>
      </c>
      <c r="AT166">
        <f>IF(Source!BI90&lt;=1,AJ166,0)</f>
        <v>0</v>
      </c>
      <c r="AX166">
        <f>IF(Source!BI90=2,J166,0)</f>
        <v>0</v>
      </c>
      <c r="AY166">
        <f>IF(Source!BI90=2,J166,0)</f>
        <v>0</v>
      </c>
      <c r="BC166">
        <f>IF(Source!BI90=2,AH166,0)</f>
        <v>0</v>
      </c>
      <c r="BD166">
        <f>IF(Source!BI90=2,AJ166,0)</f>
        <v>0</v>
      </c>
    </row>
    <row r="167" spans="1:12" ht="14.25">
      <c r="A167" s="70"/>
      <c r="B167" s="70"/>
      <c r="C167" s="70" t="s">
        <v>624</v>
      </c>
      <c r="D167" s="53"/>
      <c r="E167" s="98"/>
      <c r="F167" s="54"/>
      <c r="G167" s="98"/>
      <c r="H167" s="48"/>
      <c r="I167" s="55"/>
      <c r="J167" s="48">
        <f>SUM(Q158:Q170)+SUM(V158:V170)+SUM(X158:X170)+SUM(Y158:Y170)</f>
        <v>2.99</v>
      </c>
      <c r="K167" s="55"/>
      <c r="L167" s="48">
        <f>SUM(U158:U170)+SUM(W158:W170)+SUM(Z158:Z170)+SUM(AA158:AA170)</f>
        <v>114.52</v>
      </c>
    </row>
    <row r="168" spans="1:12" ht="71.25">
      <c r="A168" s="70"/>
      <c r="B168" s="70" t="s">
        <v>155</v>
      </c>
      <c r="C168" s="70" t="s">
        <v>655</v>
      </c>
      <c r="D168" s="53" t="s">
        <v>626</v>
      </c>
      <c r="E168" s="98">
        <f>Source!BZ86</f>
        <v>103</v>
      </c>
      <c r="F168" s="54"/>
      <c r="G168" s="98">
        <f>Source!AT86</f>
        <v>103</v>
      </c>
      <c r="H168" s="48"/>
      <c r="I168" s="55"/>
      <c r="J168" s="48">
        <f>SUM(AG158:AG170)</f>
        <v>3.08</v>
      </c>
      <c r="K168" s="55"/>
      <c r="L168" s="48">
        <f>SUM(AH158:AH170)</f>
        <v>117.96</v>
      </c>
    </row>
    <row r="169" spans="1:12" ht="71.25">
      <c r="A169" s="72"/>
      <c r="B169" s="72" t="s">
        <v>156</v>
      </c>
      <c r="C169" s="72" t="s">
        <v>656</v>
      </c>
      <c r="D169" s="57" t="s">
        <v>626</v>
      </c>
      <c r="E169" s="99">
        <f>Source!CA86</f>
        <v>59</v>
      </c>
      <c r="F169" s="58"/>
      <c r="G169" s="99">
        <f>Source!AU86</f>
        <v>59</v>
      </c>
      <c r="H169" s="59"/>
      <c r="I169" s="60"/>
      <c r="J169" s="59">
        <f>SUM(AI158:AI170)</f>
        <v>1.76</v>
      </c>
      <c r="K169" s="60"/>
      <c r="L169" s="59">
        <f>SUM(AJ158:AJ170)</f>
        <v>67.57</v>
      </c>
    </row>
    <row r="170" spans="3:53" ht="15">
      <c r="C170" s="131" t="s">
        <v>628</v>
      </c>
      <c r="D170" s="131"/>
      <c r="E170" s="132"/>
      <c r="F170" s="131"/>
      <c r="G170" s="132"/>
      <c r="H170" s="131"/>
      <c r="I170" s="131">
        <f>J161+J168+J169+SUM(J165:J166)</f>
        <v>460.28999999999996</v>
      </c>
      <c r="J170" s="131"/>
      <c r="K170" s="131">
        <f>L161+L168+L169+SUM(L165:L166)</f>
        <v>1725.83</v>
      </c>
      <c r="L170" s="131"/>
      <c r="O170" s="45">
        <f>I170</f>
        <v>460.28999999999996</v>
      </c>
      <c r="P170" s="45">
        <f>K170</f>
        <v>1725.83</v>
      </c>
      <c r="Q170" s="45">
        <f>J161</f>
        <v>2.99</v>
      </c>
      <c r="R170" s="45">
        <f>J161</f>
        <v>2.99</v>
      </c>
      <c r="U170" s="45">
        <f>L161</f>
        <v>114.52</v>
      </c>
      <c r="X170">
        <f>0</f>
        <v>0</v>
      </c>
      <c r="Z170">
        <f>0</f>
        <v>0</v>
      </c>
      <c r="AB170">
        <f>0</f>
        <v>0</v>
      </c>
      <c r="AD170">
        <f>0</f>
        <v>0</v>
      </c>
      <c r="AF170">
        <f>0</f>
        <v>0</v>
      </c>
      <c r="AN170">
        <f>IF(Source!BI86&lt;=1,J161+J168+J169,0)</f>
        <v>7.83</v>
      </c>
      <c r="AO170">
        <f>IF(Source!BI86&lt;=1,0,0)</f>
        <v>0</v>
      </c>
      <c r="AP170">
        <f>IF(Source!BI86&lt;=1,0,0)</f>
        <v>0</v>
      </c>
      <c r="AQ170">
        <f>IF(Source!BI86&lt;=1,J161,0)</f>
        <v>2.99</v>
      </c>
      <c r="AX170">
        <f>IF(Source!BI86=2,J161+J168+J169,0)</f>
        <v>0</v>
      </c>
      <c r="AY170">
        <f>IF(Source!BI86=2,0,0)</f>
        <v>0</v>
      </c>
      <c r="AZ170">
        <f>IF(Source!BI86=2,0,0)</f>
        <v>0</v>
      </c>
      <c r="BA170">
        <f>IF(Source!BI86=2,J161,0)</f>
        <v>0</v>
      </c>
    </row>
    <row r="171" spans="1:56" ht="105">
      <c r="A171" s="70">
        <v>9</v>
      </c>
      <c r="B171" s="70" t="str">
        <f>Source!F92</f>
        <v>06-03-004-01</v>
      </c>
      <c r="C171" s="70" t="s">
        <v>657</v>
      </c>
      <c r="D171" s="53" t="str">
        <f>Source!DW92</f>
        <v>т</v>
      </c>
      <c r="E171" s="98">
        <f>Source!K92</f>
        <v>0.006</v>
      </c>
      <c r="F171" s="54"/>
      <c r="G171" s="98">
        <f>Source!I92</f>
        <v>0.006</v>
      </c>
      <c r="H171" s="48"/>
      <c r="I171" s="55"/>
      <c r="J171" s="48"/>
      <c r="K171" s="55"/>
      <c r="L171" s="48"/>
      <c r="AG171">
        <f>ROUND((Source!AT92/100)*((ROUND(Source!AF92*Source!I92,2)+ROUND(Source!AE92*Source!I92,2))),2)</f>
        <v>18.07</v>
      </c>
      <c r="AH171">
        <f>Source!X92</f>
        <v>693.44</v>
      </c>
      <c r="AI171">
        <f>ROUND((Source!AU92/100)*((ROUND(Source!AF92*Source!I92,2)+ROUND(Source!AE92*Source!I92,2))),2)</f>
        <v>10.28</v>
      </c>
      <c r="AJ171">
        <f>Source!Y92</f>
        <v>394.31</v>
      </c>
      <c r="AS171">
        <f>IF(Source!BI92&lt;=1,AH171,0)</f>
        <v>693.44</v>
      </c>
      <c r="AT171">
        <f>IF(Source!BI92&lt;=1,AJ171,0)</f>
        <v>394.31</v>
      </c>
      <c r="BC171">
        <f>IF(Source!BI92=2,AH171,0)</f>
        <v>0</v>
      </c>
      <c r="BD171">
        <f>IF(Source!BI92=2,AJ171,0)</f>
        <v>0</v>
      </c>
    </row>
    <row r="172" ht="25.5">
      <c r="B172" s="46" t="str">
        <f>Source!EO92</f>
        <v>Поправка: МР 519/пр п.6.7.1</v>
      </c>
    </row>
    <row r="173" spans="1:12" ht="14.25">
      <c r="A173" s="70"/>
      <c r="B173" s="71">
        <v>1</v>
      </c>
      <c r="C173" s="70" t="s">
        <v>616</v>
      </c>
      <c r="D173" s="53"/>
      <c r="E173" s="98"/>
      <c r="F173" s="54"/>
      <c r="G173" s="98"/>
      <c r="H173" s="48">
        <f>Source!AO92</f>
        <v>2560.54</v>
      </c>
      <c r="I173" s="55">
        <f>ROUND(1.15,7)</f>
        <v>1.15</v>
      </c>
      <c r="J173" s="48">
        <f>ROUND(Source!AF92*Source!I92,2)</f>
        <v>17.67</v>
      </c>
      <c r="K173" s="55">
        <f>IF(Source!BA92&lt;&gt;0,Source!BA92,1)</f>
        <v>38.36</v>
      </c>
      <c r="L173" s="48">
        <f>Source!S92</f>
        <v>677.73</v>
      </c>
    </row>
    <row r="174" spans="1:12" ht="14.25">
      <c r="A174" s="70"/>
      <c r="B174" s="71">
        <v>3</v>
      </c>
      <c r="C174" s="70" t="s">
        <v>617</v>
      </c>
      <c r="D174" s="53"/>
      <c r="E174" s="98"/>
      <c r="F174" s="54"/>
      <c r="G174" s="98"/>
      <c r="H174" s="48">
        <f>Source!AM92</f>
        <v>51.19</v>
      </c>
      <c r="I174" s="55">
        <f>ROUND(1.25,7)</f>
        <v>1.25</v>
      </c>
      <c r="J174" s="48">
        <f>ROUND(Source!AD92*Source!I92,2)</f>
        <v>0.38</v>
      </c>
      <c r="K174" s="55">
        <f>IF(Source!BB92&lt;&gt;0,Source!BB92,1)</f>
        <v>12.13</v>
      </c>
      <c r="L174" s="48">
        <f>Source!Q92</f>
        <v>4.66</v>
      </c>
    </row>
    <row r="175" spans="1:12" ht="14.25">
      <c r="A175" s="70"/>
      <c r="B175" s="71">
        <v>2</v>
      </c>
      <c r="C175" s="70" t="s">
        <v>618</v>
      </c>
      <c r="D175" s="53"/>
      <c r="E175" s="98"/>
      <c r="F175" s="54"/>
      <c r="G175" s="98"/>
      <c r="H175" s="48">
        <f>Source!AN92</f>
        <v>7.32</v>
      </c>
      <c r="I175" s="55">
        <f>ROUND(1.25,7)</f>
        <v>1.25</v>
      </c>
      <c r="J175" s="56">
        <f>ROUND(Source!AE92*Source!I92,2)</f>
        <v>0.05</v>
      </c>
      <c r="K175" s="55">
        <f>IF(Source!BS92&lt;&gt;0,Source!BS92,1)</f>
        <v>38.36</v>
      </c>
      <c r="L175" s="56">
        <f>Source!R92</f>
        <v>2.11</v>
      </c>
    </row>
    <row r="176" spans="1:12" ht="14.25">
      <c r="A176" s="70"/>
      <c r="B176" s="71">
        <v>4</v>
      </c>
      <c r="C176" s="70" t="s">
        <v>619</v>
      </c>
      <c r="D176" s="53"/>
      <c r="E176" s="98"/>
      <c r="F176" s="54"/>
      <c r="G176" s="98"/>
      <c r="H176" s="48">
        <f>Source!AL92</f>
        <v>10103.46</v>
      </c>
      <c r="I176" s="55"/>
      <c r="J176" s="48">
        <f>ROUND(Source!AC92*Source!I92,2)</f>
        <v>60.62</v>
      </c>
      <c r="K176" s="55">
        <f>IF(Source!BC92&lt;&gt;0,Source!BC92,1)</f>
        <v>7.95</v>
      </c>
      <c r="L176" s="48">
        <f>Source!P92</f>
        <v>481.94</v>
      </c>
    </row>
    <row r="177" spans="1:12" ht="14.25">
      <c r="A177" s="70"/>
      <c r="B177" s="70"/>
      <c r="C177" s="70" t="s">
        <v>620</v>
      </c>
      <c r="D177" s="53" t="s">
        <v>621</v>
      </c>
      <c r="E177" s="98">
        <f>Source!AQ92</f>
        <v>289</v>
      </c>
      <c r="F177" s="54">
        <f>ROUND(1.15,7)</f>
        <v>1.15</v>
      </c>
      <c r="G177" s="98">
        <f>ROUND(Source!U92,7)</f>
        <v>1.9941</v>
      </c>
      <c r="H177" s="48"/>
      <c r="I177" s="55"/>
      <c r="J177" s="48"/>
      <c r="K177" s="55"/>
      <c r="L177" s="48"/>
    </row>
    <row r="178" spans="1:12" ht="14.25">
      <c r="A178" s="70"/>
      <c r="B178" s="70"/>
      <c r="C178" s="72" t="s">
        <v>622</v>
      </c>
      <c r="D178" s="57" t="s">
        <v>621</v>
      </c>
      <c r="E178" s="99">
        <f>Source!AR92</f>
        <v>0.59</v>
      </c>
      <c r="F178" s="58">
        <f>ROUND(1.25,7)</f>
        <v>1.25</v>
      </c>
      <c r="G178" s="99">
        <f>ROUND(Source!V92,7)</f>
        <v>0.004425</v>
      </c>
      <c r="H178" s="59"/>
      <c r="I178" s="60"/>
      <c r="J178" s="59"/>
      <c r="K178" s="60"/>
      <c r="L178" s="59"/>
    </row>
    <row r="179" spans="1:12" ht="14.25">
      <c r="A179" s="70"/>
      <c r="B179" s="70"/>
      <c r="C179" s="70" t="s">
        <v>623</v>
      </c>
      <c r="D179" s="53"/>
      <c r="E179" s="98"/>
      <c r="F179" s="54"/>
      <c r="G179" s="98"/>
      <c r="H179" s="48">
        <f>H173+H174+H176</f>
        <v>12715.189999999999</v>
      </c>
      <c r="I179" s="55"/>
      <c r="J179" s="48">
        <f>J173+J174+J176</f>
        <v>78.67</v>
      </c>
      <c r="K179" s="55"/>
      <c r="L179" s="48">
        <f>L173+L174+L176</f>
        <v>1164.33</v>
      </c>
    </row>
    <row r="180" spans="1:12" ht="14.25">
      <c r="A180" s="70"/>
      <c r="B180" s="70"/>
      <c r="C180" s="70" t="s">
        <v>624</v>
      </c>
      <c r="D180" s="53"/>
      <c r="E180" s="98"/>
      <c r="F180" s="54"/>
      <c r="G180" s="98"/>
      <c r="H180" s="48"/>
      <c r="I180" s="55"/>
      <c r="J180" s="48">
        <f>SUM(Q171:Q183)+SUM(V171:V183)+SUM(X171:X183)+SUM(Y171:Y183)</f>
        <v>17.720000000000002</v>
      </c>
      <c r="K180" s="55"/>
      <c r="L180" s="48">
        <f>SUM(U171:U183)+SUM(W171:W183)+SUM(Z171:Z183)+SUM(AA171:AA183)</f>
        <v>679.84</v>
      </c>
    </row>
    <row r="181" spans="1:12" ht="42.75">
      <c r="A181" s="70"/>
      <c r="B181" s="70" t="s">
        <v>142</v>
      </c>
      <c r="C181" s="70" t="s">
        <v>653</v>
      </c>
      <c r="D181" s="53" t="s">
        <v>626</v>
      </c>
      <c r="E181" s="98">
        <f>Source!BZ92</f>
        <v>102</v>
      </c>
      <c r="F181" s="54"/>
      <c r="G181" s="98">
        <f>Source!AT92</f>
        <v>102</v>
      </c>
      <c r="H181" s="48"/>
      <c r="I181" s="55"/>
      <c r="J181" s="48">
        <f>SUM(AG171:AG183)</f>
        <v>18.07</v>
      </c>
      <c r="K181" s="55"/>
      <c r="L181" s="48">
        <f>SUM(AH171:AH183)</f>
        <v>693.44</v>
      </c>
    </row>
    <row r="182" spans="1:12" ht="42.75">
      <c r="A182" s="72"/>
      <c r="B182" s="72" t="s">
        <v>143</v>
      </c>
      <c r="C182" s="72" t="s">
        <v>654</v>
      </c>
      <c r="D182" s="57" t="s">
        <v>626</v>
      </c>
      <c r="E182" s="99">
        <f>Source!CA92</f>
        <v>58</v>
      </c>
      <c r="F182" s="58"/>
      <c r="G182" s="99">
        <f>Source!AU92</f>
        <v>58</v>
      </c>
      <c r="H182" s="59"/>
      <c r="I182" s="60"/>
      <c r="J182" s="59">
        <f>SUM(AI171:AI183)</f>
        <v>10.28</v>
      </c>
      <c r="K182" s="60"/>
      <c r="L182" s="59">
        <f>SUM(AJ171:AJ183)</f>
        <v>394.31</v>
      </c>
    </row>
    <row r="183" spans="3:53" ht="15">
      <c r="C183" s="131" t="s">
        <v>628</v>
      </c>
      <c r="D183" s="131"/>
      <c r="E183" s="132"/>
      <c r="F183" s="131"/>
      <c r="G183" s="132"/>
      <c r="H183" s="131"/>
      <c r="I183" s="131">
        <f>J173+J174+J176+J181+J182</f>
        <v>107.02000000000001</v>
      </c>
      <c r="J183" s="131"/>
      <c r="K183" s="131">
        <f>L173+L174+L176+L181+L182</f>
        <v>2252.08</v>
      </c>
      <c r="L183" s="131"/>
      <c r="O183" s="45">
        <f>I183</f>
        <v>107.02000000000001</v>
      </c>
      <c r="P183" s="45">
        <f>K183</f>
        <v>2252.08</v>
      </c>
      <c r="Q183" s="45">
        <f>J173</f>
        <v>17.67</v>
      </c>
      <c r="R183" s="45">
        <f>J173</f>
        <v>17.67</v>
      </c>
      <c r="U183" s="45">
        <f>L173</f>
        <v>677.73</v>
      </c>
      <c r="X183" s="45">
        <f>J175</f>
        <v>0.05</v>
      </c>
      <c r="Z183" s="45">
        <f>L175</f>
        <v>2.11</v>
      </c>
      <c r="AB183" s="45">
        <f>J174</f>
        <v>0.38</v>
      </c>
      <c r="AD183" s="45">
        <f>L174</f>
        <v>4.66</v>
      </c>
      <c r="AF183" s="45">
        <f>J176</f>
        <v>60.62</v>
      </c>
      <c r="AN183">
        <f>IF(Source!BI92&lt;=1,J173+J174+J176+J181+J182,0)</f>
        <v>107.02000000000001</v>
      </c>
      <c r="AO183">
        <f>IF(Source!BI92&lt;=1,J176,0)</f>
        <v>60.62</v>
      </c>
      <c r="AP183">
        <f>IF(Source!BI92&lt;=1,J174,0)</f>
        <v>0.38</v>
      </c>
      <c r="AQ183">
        <f>IF(Source!BI92&lt;=1,J173,0)</f>
        <v>17.67</v>
      </c>
      <c r="AX183">
        <f>IF(Source!BI92=2,J173+J174+J176+J181+J182,0)</f>
        <v>0</v>
      </c>
      <c r="AY183">
        <f>IF(Source!BI92=2,J176,0)</f>
        <v>0</v>
      </c>
      <c r="AZ183">
        <f>IF(Source!BI92=2,J174,0)</f>
        <v>0</v>
      </c>
      <c r="BA183">
        <f>IF(Source!BI92=2,J173,0)</f>
        <v>0</v>
      </c>
    </row>
    <row r="184" spans="1:56" ht="119.25">
      <c r="A184" s="70">
        <v>10</v>
      </c>
      <c r="B184" s="70" t="str">
        <f>Source!F94</f>
        <v>09-03-029-01</v>
      </c>
      <c r="C184" s="70" t="s">
        <v>658</v>
      </c>
      <c r="D184" s="53" t="str">
        <f>Source!DW94</f>
        <v>т</v>
      </c>
      <c r="E184" s="98">
        <f>Source!K94</f>
        <v>0.636</v>
      </c>
      <c r="F184" s="54"/>
      <c r="G184" s="98">
        <f>Source!I94</f>
        <v>0.636</v>
      </c>
      <c r="H184" s="48"/>
      <c r="I184" s="55"/>
      <c r="J184" s="48"/>
      <c r="K184" s="55"/>
      <c r="L184" s="48"/>
      <c r="AG184">
        <f>ROUND((Source!AT94/100)*((ROUND(Source!AF94*Source!I94,2)+ROUND(Source!AE94*Source!I94,2))),2)</f>
        <v>242.8</v>
      </c>
      <c r="AH184">
        <f>Source!X94</f>
        <v>9314.13</v>
      </c>
      <c r="AI184">
        <f>ROUND((Source!AU94/100)*((ROUND(Source!AF94*Source!I94,2)+ROUND(Source!AE94*Source!I94,2))),2)</f>
        <v>161.87</v>
      </c>
      <c r="AJ184">
        <f>Source!Y94</f>
        <v>6209.42</v>
      </c>
      <c r="AS184">
        <f>IF(Source!BI94&lt;=1,AH184,0)</f>
        <v>9314.13</v>
      </c>
      <c r="AT184">
        <f>IF(Source!BI94&lt;=1,AJ184,0)</f>
        <v>6209.42</v>
      </c>
      <c r="BC184">
        <f>IF(Source!BI94=2,AH184,0)</f>
        <v>0</v>
      </c>
      <c r="BD184">
        <f>IF(Source!BI94=2,AJ184,0)</f>
        <v>0</v>
      </c>
    </row>
    <row r="185" ht="25.5">
      <c r="B185" s="46" t="str">
        <f>Source!EO94</f>
        <v>Поправка: МР 519/пр п.6.7.1</v>
      </c>
    </row>
    <row r="186" spans="1:12" ht="14.25">
      <c r="A186" s="70"/>
      <c r="B186" s="71">
        <v>1</v>
      </c>
      <c r="C186" s="70" t="s">
        <v>616</v>
      </c>
      <c r="D186" s="53"/>
      <c r="E186" s="98"/>
      <c r="F186" s="54"/>
      <c r="G186" s="98"/>
      <c r="H186" s="48">
        <f>Source!AO94</f>
        <v>271.66</v>
      </c>
      <c r="I186" s="55">
        <f>ROUND(1.15,7)</f>
        <v>1.15</v>
      </c>
      <c r="J186" s="48">
        <f>ROUND(Source!AF94*Source!I94,2)</f>
        <v>198.69</v>
      </c>
      <c r="K186" s="55">
        <f>IF(Source!BA94&lt;&gt;0,Source!BA94,1)</f>
        <v>38.36</v>
      </c>
      <c r="L186" s="48">
        <f>Source!S94</f>
        <v>7621.85</v>
      </c>
    </row>
    <row r="187" spans="1:12" ht="14.25">
      <c r="A187" s="70"/>
      <c r="B187" s="71">
        <v>3</v>
      </c>
      <c r="C187" s="70" t="s">
        <v>617</v>
      </c>
      <c r="D187" s="53"/>
      <c r="E187" s="98"/>
      <c r="F187" s="54"/>
      <c r="G187" s="98"/>
      <c r="H187" s="48">
        <f>Source!AM94</f>
        <v>671.33</v>
      </c>
      <c r="I187" s="55">
        <f>ROUND(1.25,7)</f>
        <v>1.25</v>
      </c>
      <c r="J187" s="48">
        <f>ROUND(Source!AD94*Source!I94,2)</f>
        <v>533.71</v>
      </c>
      <c r="K187" s="55">
        <f>IF(Source!BB94&lt;&gt;0,Source!BB94,1)</f>
        <v>12.48</v>
      </c>
      <c r="L187" s="48">
        <f>Source!Q94</f>
        <v>6660.65</v>
      </c>
    </row>
    <row r="188" spans="1:12" ht="14.25">
      <c r="A188" s="70"/>
      <c r="B188" s="71">
        <v>2</v>
      </c>
      <c r="C188" s="70" t="s">
        <v>618</v>
      </c>
      <c r="D188" s="53"/>
      <c r="E188" s="98"/>
      <c r="F188" s="54"/>
      <c r="G188" s="98"/>
      <c r="H188" s="48">
        <f>Source!AN94</f>
        <v>78.48</v>
      </c>
      <c r="I188" s="55">
        <f>ROUND(1.25,7)</f>
        <v>1.25</v>
      </c>
      <c r="J188" s="56">
        <f>ROUND(Source!AE94*Source!I94,2)</f>
        <v>62.39</v>
      </c>
      <c r="K188" s="55">
        <f>IF(Source!BS94&lt;&gt;0,Source!BS94,1)</f>
        <v>38.36</v>
      </c>
      <c r="L188" s="56">
        <f>Source!R94</f>
        <v>2393.34</v>
      </c>
    </row>
    <row r="189" spans="1:12" ht="14.25">
      <c r="A189" s="70"/>
      <c r="B189" s="71">
        <v>4</v>
      </c>
      <c r="C189" s="70" t="s">
        <v>619</v>
      </c>
      <c r="D189" s="53"/>
      <c r="E189" s="98"/>
      <c r="F189" s="54"/>
      <c r="G189" s="98"/>
      <c r="H189" s="48">
        <f>Source!AL94</f>
        <v>88.49</v>
      </c>
      <c r="I189" s="55"/>
      <c r="J189" s="48">
        <f>ROUND(Source!AC94*Source!I94,2)</f>
        <v>56.28</v>
      </c>
      <c r="K189" s="55">
        <f>IF(Source!BC94&lt;&gt;0,Source!BC94,1)</f>
        <v>14.08</v>
      </c>
      <c r="L189" s="48">
        <f>Source!P94</f>
        <v>792.42</v>
      </c>
    </row>
    <row r="190" spans="1:12" ht="14.25">
      <c r="A190" s="70"/>
      <c r="B190" s="70" t="str">
        <f>EtalonRes!I125</f>
        <v>07.2.05.01</v>
      </c>
      <c r="C190" s="70" t="str">
        <f>EtalonRes!K125</f>
        <v>Лестницы маршевые, ширина 6 мм</v>
      </c>
      <c r="D190" s="53" t="str">
        <f>EtalonRes!P125</f>
        <v>т</v>
      </c>
      <c r="E190" s="98">
        <f>EtalonRes!X125</f>
        <v>1</v>
      </c>
      <c r="F190" s="54"/>
      <c r="G190" s="98">
        <f>ROUND(EtalonRes!AG125*Source!I94,7)</f>
        <v>0.636</v>
      </c>
      <c r="H190" s="48"/>
      <c r="I190" s="55"/>
      <c r="J190" s="48"/>
      <c r="K190" s="55"/>
      <c r="L190" s="48"/>
    </row>
    <row r="191" spans="1:12" ht="14.25">
      <c r="A191" s="70"/>
      <c r="B191" s="70"/>
      <c r="C191" s="70" t="s">
        <v>620</v>
      </c>
      <c r="D191" s="53" t="s">
        <v>621</v>
      </c>
      <c r="E191" s="98">
        <f>Source!AQ94</f>
        <v>28.9</v>
      </c>
      <c r="F191" s="54">
        <f>ROUND(1.15,7)</f>
        <v>1.15</v>
      </c>
      <c r="G191" s="98">
        <f>ROUND(Source!U94,7)</f>
        <v>21.13746</v>
      </c>
      <c r="H191" s="48"/>
      <c r="I191" s="55"/>
      <c r="J191" s="48"/>
      <c r="K191" s="55"/>
      <c r="L191" s="48"/>
    </row>
    <row r="192" spans="1:12" ht="14.25">
      <c r="A192" s="70"/>
      <c r="B192" s="70"/>
      <c r="C192" s="72" t="s">
        <v>622</v>
      </c>
      <c r="D192" s="57" t="s">
        <v>621</v>
      </c>
      <c r="E192" s="99">
        <f>Source!AR94</f>
        <v>5.83</v>
      </c>
      <c r="F192" s="58">
        <f>ROUND(1.25,7)</f>
        <v>1.25</v>
      </c>
      <c r="G192" s="99">
        <f>ROUND(Source!V94,7)</f>
        <v>4.63485</v>
      </c>
      <c r="H192" s="59"/>
      <c r="I192" s="60"/>
      <c r="J192" s="59"/>
      <c r="K192" s="60"/>
      <c r="L192" s="59"/>
    </row>
    <row r="193" spans="1:12" ht="14.25">
      <c r="A193" s="70"/>
      <c r="B193" s="70"/>
      <c r="C193" s="70" t="s">
        <v>623</v>
      </c>
      <c r="D193" s="53"/>
      <c r="E193" s="98"/>
      <c r="F193" s="54"/>
      <c r="G193" s="98"/>
      <c r="H193" s="48">
        <f>H186+H187+H189</f>
        <v>1031.48</v>
      </c>
      <c r="I193" s="55"/>
      <c r="J193" s="48">
        <f>J186+J187+J189</f>
        <v>788.6800000000001</v>
      </c>
      <c r="K193" s="55"/>
      <c r="L193" s="48">
        <f>L186+L187+L189</f>
        <v>15074.92</v>
      </c>
    </row>
    <row r="194" spans="1:56" ht="42.75">
      <c r="A194" s="70" t="s">
        <v>178</v>
      </c>
      <c r="B194" s="70" t="str">
        <f>Source!F96</f>
        <v>07.2.05.01-0032</v>
      </c>
      <c r="C194" s="70" t="str">
        <f>Source!G96</f>
        <v>Ограждения лестничных проемов, лестничные марши, пожарные лестницы</v>
      </c>
      <c r="D194" s="53" t="str">
        <f>Source!DW96</f>
        <v>т</v>
      </c>
      <c r="E194" s="98">
        <f>SmtRes!AT123</f>
        <v>1</v>
      </c>
      <c r="F194" s="54"/>
      <c r="G194" s="98">
        <f>Source!I96</f>
        <v>0.636</v>
      </c>
      <c r="H194" s="48">
        <f>Source!AL96+Source!AO96+Source!AM96</f>
        <v>7571</v>
      </c>
      <c r="I194" s="55"/>
      <c r="J194" s="48">
        <f>ROUND(Source!AC96*Source!I96,2)+ROUND(Source!AD96*Source!I96,2)+ROUND(Source!AF96*Source!I96,2)</f>
        <v>4815.16</v>
      </c>
      <c r="K194" s="55">
        <f>IF(Source!BC96&lt;&gt;0,Source!BC96,1)</f>
        <v>15.69</v>
      </c>
      <c r="L194" s="48">
        <f>Source!O96</f>
        <v>75549.8</v>
      </c>
      <c r="AF194" s="45">
        <f>J194</f>
        <v>4815.16</v>
      </c>
      <c r="AG194">
        <f>ROUND((Source!AT96/100)*((ROUND(Source!AF96*Source!I96,2)+ROUND(Source!AE96*Source!I96,2))),2)</f>
        <v>0</v>
      </c>
      <c r="AH194">
        <f>Source!X96</f>
        <v>0</v>
      </c>
      <c r="AI194">
        <f>ROUND((Source!AU96/100)*((ROUND(Source!AF96*Source!I96,2)+ROUND(Source!AE96*Source!I96,2))),2)</f>
        <v>0</v>
      </c>
      <c r="AJ194">
        <f>Source!Y96</f>
        <v>0</v>
      </c>
      <c r="AN194">
        <f>IF(Source!BI96&lt;=1,J194,0)</f>
        <v>4815.16</v>
      </c>
      <c r="AO194">
        <f>IF(Source!BI96&lt;=1,J194,0)</f>
        <v>4815.16</v>
      </c>
      <c r="AS194">
        <f>IF(Source!BI96&lt;=1,AH194,0)</f>
        <v>0</v>
      </c>
      <c r="AT194">
        <f>IF(Source!BI96&lt;=1,AJ194,0)</f>
        <v>0</v>
      </c>
      <c r="AX194">
        <f>IF(Source!BI96=2,J194,0)</f>
        <v>0</v>
      </c>
      <c r="AY194">
        <f>IF(Source!BI96=2,J194,0)</f>
        <v>0</v>
      </c>
      <c r="BC194">
        <f>IF(Source!BI96=2,AH194,0)</f>
        <v>0</v>
      </c>
      <c r="BD194">
        <f>IF(Source!BI96=2,AJ194,0)</f>
        <v>0</v>
      </c>
    </row>
    <row r="195" spans="1:12" ht="14.25">
      <c r="A195" s="70"/>
      <c r="B195" s="70"/>
      <c r="C195" s="70" t="s">
        <v>624</v>
      </c>
      <c r="D195" s="53"/>
      <c r="E195" s="98"/>
      <c r="F195" s="54"/>
      <c r="G195" s="98"/>
      <c r="H195" s="48"/>
      <c r="I195" s="55"/>
      <c r="J195" s="48">
        <f>SUM(Q184:Q198)+SUM(V184:V198)+SUM(X184:X198)+SUM(Y184:Y198)</f>
        <v>261.08</v>
      </c>
      <c r="K195" s="55"/>
      <c r="L195" s="48">
        <f>SUM(U184:U198)+SUM(W184:W198)+SUM(Z184:Z198)+SUM(AA184:AA198)</f>
        <v>10015.19</v>
      </c>
    </row>
    <row r="196" spans="1:12" ht="28.5">
      <c r="A196" s="70"/>
      <c r="B196" s="70" t="s">
        <v>176</v>
      </c>
      <c r="C196" s="70" t="s">
        <v>659</v>
      </c>
      <c r="D196" s="53" t="s">
        <v>626</v>
      </c>
      <c r="E196" s="98">
        <f>Source!BZ94</f>
        <v>93</v>
      </c>
      <c r="F196" s="54"/>
      <c r="G196" s="98">
        <f>Source!AT94</f>
        <v>93</v>
      </c>
      <c r="H196" s="48"/>
      <c r="I196" s="55"/>
      <c r="J196" s="48">
        <f>SUM(AG184:AG198)</f>
        <v>242.8</v>
      </c>
      <c r="K196" s="55"/>
      <c r="L196" s="48">
        <f>SUM(AH184:AH198)</f>
        <v>9314.13</v>
      </c>
    </row>
    <row r="197" spans="1:12" ht="28.5">
      <c r="A197" s="72"/>
      <c r="B197" s="72" t="s">
        <v>177</v>
      </c>
      <c r="C197" s="72" t="s">
        <v>660</v>
      </c>
      <c r="D197" s="57" t="s">
        <v>626</v>
      </c>
      <c r="E197" s="99">
        <f>Source!CA94</f>
        <v>62</v>
      </c>
      <c r="F197" s="58"/>
      <c r="G197" s="99">
        <f>Source!AU94</f>
        <v>62</v>
      </c>
      <c r="H197" s="59"/>
      <c r="I197" s="60"/>
      <c r="J197" s="59">
        <f>SUM(AI184:AI198)</f>
        <v>161.87</v>
      </c>
      <c r="K197" s="60"/>
      <c r="L197" s="59">
        <f>SUM(AJ184:AJ198)</f>
        <v>6209.42</v>
      </c>
    </row>
    <row r="198" spans="3:53" ht="15">
      <c r="C198" s="131" t="s">
        <v>628</v>
      </c>
      <c r="D198" s="131"/>
      <c r="E198" s="132"/>
      <c r="F198" s="131"/>
      <c r="G198" s="132"/>
      <c r="H198" s="131"/>
      <c r="I198" s="131">
        <f>J186+J187+J189+J196+J197+SUM(J194:J194)</f>
        <v>6008.51</v>
      </c>
      <c r="J198" s="131"/>
      <c r="K198" s="131">
        <f>L186+L187+L189+L196+L197+SUM(L194:L194)</f>
        <v>106148.27</v>
      </c>
      <c r="L198" s="131"/>
      <c r="O198" s="45">
        <f>I198</f>
        <v>6008.51</v>
      </c>
      <c r="P198" s="45">
        <f>K198</f>
        <v>106148.27</v>
      </c>
      <c r="Q198" s="45">
        <f>J186</f>
        <v>198.69</v>
      </c>
      <c r="R198" s="45">
        <f>J186</f>
        <v>198.69</v>
      </c>
      <c r="U198" s="45">
        <f>L186</f>
        <v>7621.85</v>
      </c>
      <c r="X198" s="45">
        <f>J188</f>
        <v>62.39</v>
      </c>
      <c r="Z198" s="45">
        <f>L188</f>
        <v>2393.34</v>
      </c>
      <c r="AB198" s="45">
        <f>J187</f>
        <v>533.71</v>
      </c>
      <c r="AD198" s="45">
        <f>L187</f>
        <v>6660.65</v>
      </c>
      <c r="AF198" s="45">
        <f>J189</f>
        <v>56.28</v>
      </c>
      <c r="AN198">
        <f>IF(Source!BI94&lt;=1,J186+J187+J189+J196+J197,0)</f>
        <v>1193.35</v>
      </c>
      <c r="AO198">
        <f>IF(Source!BI94&lt;=1,J189,0)</f>
        <v>56.28</v>
      </c>
      <c r="AP198">
        <f>IF(Source!BI94&lt;=1,J187,0)</f>
        <v>533.71</v>
      </c>
      <c r="AQ198">
        <f>IF(Source!BI94&lt;=1,J186,0)</f>
        <v>198.69</v>
      </c>
      <c r="AX198">
        <f>IF(Source!BI94=2,J186+J187+J189+J196+J197,0)</f>
        <v>0</v>
      </c>
      <c r="AY198">
        <f>IF(Source!BI94=2,J189,0)</f>
        <v>0</v>
      </c>
      <c r="AZ198">
        <f>IF(Source!BI94=2,J187,0)</f>
        <v>0</v>
      </c>
      <c r="BA198">
        <f>IF(Source!BI94=2,J186,0)</f>
        <v>0</v>
      </c>
    </row>
    <row r="199" spans="1:56" ht="119.25">
      <c r="A199" s="70">
        <v>11</v>
      </c>
      <c r="B199" s="70" t="str">
        <f>Source!F98</f>
        <v>09-03-030-01</v>
      </c>
      <c r="C199" s="70" t="s">
        <v>661</v>
      </c>
      <c r="D199" s="53" t="str">
        <f>Source!DW98</f>
        <v>т</v>
      </c>
      <c r="E199" s="98">
        <f>Source!K98</f>
        <v>1.382</v>
      </c>
      <c r="F199" s="54"/>
      <c r="G199" s="98">
        <f>Source!I98</f>
        <v>1.382</v>
      </c>
      <c r="H199" s="48"/>
      <c r="I199" s="55"/>
      <c r="J199" s="48"/>
      <c r="K199" s="55"/>
      <c r="L199" s="48"/>
      <c r="AG199">
        <f>ROUND((Source!AT98/100)*((ROUND(Source!AF98*Source!I98,2)+ROUND(Source!AE98*Source!I98,2))),2)</f>
        <v>582.69</v>
      </c>
      <c r="AH199">
        <f>Source!X98</f>
        <v>22352.31</v>
      </c>
      <c r="AI199">
        <f>ROUND((Source!AU98/100)*((ROUND(Source!AF98*Source!I98,2)+ROUND(Source!AE98*Source!I98,2))),2)</f>
        <v>388.46</v>
      </c>
      <c r="AJ199">
        <f>Source!Y98</f>
        <v>14901.54</v>
      </c>
      <c r="AS199">
        <f>IF(Source!BI98&lt;=1,AH199,0)</f>
        <v>22352.31</v>
      </c>
      <c r="AT199">
        <f>IF(Source!BI98&lt;=1,AJ199,0)</f>
        <v>14901.54</v>
      </c>
      <c r="BC199">
        <f>IF(Source!BI98=2,AH199,0)</f>
        <v>0</v>
      </c>
      <c r="BD199">
        <f>IF(Source!BI98=2,AJ199,0)</f>
        <v>0</v>
      </c>
    </row>
    <row r="200" ht="25.5">
      <c r="B200" s="46" t="str">
        <f>Source!EO98</f>
        <v>Поправка: МР 519/пр п.6.7.1</v>
      </c>
    </row>
    <row r="201" spans="1:12" ht="14.25">
      <c r="A201" s="70"/>
      <c r="B201" s="71">
        <v>1</v>
      </c>
      <c r="C201" s="70" t="s">
        <v>616</v>
      </c>
      <c r="D201" s="53"/>
      <c r="E201" s="98"/>
      <c r="F201" s="54"/>
      <c r="G201" s="98"/>
      <c r="H201" s="48">
        <f>Source!AO98</f>
        <v>329.56</v>
      </c>
      <c r="I201" s="55">
        <f>ROUND(1.15,7)</f>
        <v>1.15</v>
      </c>
      <c r="J201" s="48">
        <f>ROUND(Source!AF98*Source!I98,2)</f>
        <v>523.76</v>
      </c>
      <c r="K201" s="55">
        <f>IF(Source!BA98&lt;&gt;0,Source!BA98,1)</f>
        <v>38.36</v>
      </c>
      <c r="L201" s="48">
        <f>Source!S98</f>
        <v>20091.59</v>
      </c>
    </row>
    <row r="202" spans="1:12" ht="14.25">
      <c r="A202" s="70"/>
      <c r="B202" s="71">
        <v>3</v>
      </c>
      <c r="C202" s="70" t="s">
        <v>617</v>
      </c>
      <c r="D202" s="53"/>
      <c r="E202" s="98"/>
      <c r="F202" s="54"/>
      <c r="G202" s="98"/>
      <c r="H202" s="48">
        <f>Source!AM98</f>
        <v>581.74</v>
      </c>
      <c r="I202" s="55">
        <f>ROUND(1.25,7)</f>
        <v>1.25</v>
      </c>
      <c r="J202" s="48">
        <f>ROUND(Source!AD98*Source!I98,2)</f>
        <v>1004.96</v>
      </c>
      <c r="K202" s="55">
        <f>IF(Source!BB98&lt;&gt;0,Source!BB98,1)</f>
        <v>11.43</v>
      </c>
      <c r="L202" s="48">
        <f>Source!Q98</f>
        <v>11486.72</v>
      </c>
    </row>
    <row r="203" spans="1:12" ht="14.25">
      <c r="A203" s="70"/>
      <c r="B203" s="71">
        <v>2</v>
      </c>
      <c r="C203" s="70" t="s">
        <v>618</v>
      </c>
      <c r="D203" s="53"/>
      <c r="E203" s="98"/>
      <c r="F203" s="54"/>
      <c r="G203" s="98"/>
      <c r="H203" s="48">
        <f>Source!AN98</f>
        <v>59.5</v>
      </c>
      <c r="I203" s="55">
        <f>ROUND(1.25,7)</f>
        <v>1.25</v>
      </c>
      <c r="J203" s="56">
        <f>ROUND(Source!AE98*Source!I98,2)</f>
        <v>102.79</v>
      </c>
      <c r="K203" s="55">
        <f>IF(Source!BS98&lt;&gt;0,Source!BS98,1)</f>
        <v>38.36</v>
      </c>
      <c r="L203" s="56">
        <f>Source!R98</f>
        <v>3943.15</v>
      </c>
    </row>
    <row r="204" spans="1:12" ht="14.25">
      <c r="A204" s="70"/>
      <c r="B204" s="71">
        <v>4</v>
      </c>
      <c r="C204" s="70" t="s">
        <v>619</v>
      </c>
      <c r="D204" s="53"/>
      <c r="E204" s="98"/>
      <c r="F204" s="54"/>
      <c r="G204" s="98"/>
      <c r="H204" s="48">
        <f>Source!AL98</f>
        <v>88.49</v>
      </c>
      <c r="I204" s="55"/>
      <c r="J204" s="48">
        <f>ROUND(Source!AC98*Source!I98,2)</f>
        <v>122.29</v>
      </c>
      <c r="K204" s="55">
        <f>IF(Source!BC98&lt;&gt;0,Source!BC98,1)</f>
        <v>14.08</v>
      </c>
      <c r="L204" s="48">
        <f>Source!P98</f>
        <v>1721.89</v>
      </c>
    </row>
    <row r="205" spans="1:12" ht="14.25">
      <c r="A205" s="70"/>
      <c r="B205" s="70" t="str">
        <f>EtalonRes!I169</f>
        <v>07.2.05.01</v>
      </c>
      <c r="C205" s="70" t="str">
        <f>EtalonRes!K169</f>
        <v>Площадки площадью до 2 м2</v>
      </c>
      <c r="D205" s="53" t="str">
        <f>EtalonRes!P169</f>
        <v>т</v>
      </c>
      <c r="E205" s="98">
        <f>EtalonRes!X169</f>
        <v>1</v>
      </c>
      <c r="F205" s="54"/>
      <c r="G205" s="98">
        <f>ROUND(EtalonRes!AG169*Source!I98,7)</f>
        <v>1.382</v>
      </c>
      <c r="H205" s="48"/>
      <c r="I205" s="55"/>
      <c r="J205" s="48"/>
      <c r="K205" s="55"/>
      <c r="L205" s="48"/>
    </row>
    <row r="206" spans="1:12" ht="14.25">
      <c r="A206" s="70"/>
      <c r="B206" s="70"/>
      <c r="C206" s="70" t="s">
        <v>620</v>
      </c>
      <c r="D206" s="53" t="s">
        <v>621</v>
      </c>
      <c r="E206" s="98">
        <f>Source!AQ98</f>
        <v>35.9</v>
      </c>
      <c r="F206" s="54">
        <f>ROUND(1.15,7)</f>
        <v>1.15</v>
      </c>
      <c r="G206" s="98">
        <f>ROUND(Source!U98,7)</f>
        <v>57.05587</v>
      </c>
      <c r="H206" s="48"/>
      <c r="I206" s="55"/>
      <c r="J206" s="48"/>
      <c r="K206" s="55"/>
      <c r="L206" s="48"/>
    </row>
    <row r="207" spans="1:12" ht="14.25">
      <c r="A207" s="70"/>
      <c r="B207" s="70"/>
      <c r="C207" s="72" t="s">
        <v>622</v>
      </c>
      <c r="D207" s="57" t="s">
        <v>621</v>
      </c>
      <c r="E207" s="99">
        <f>Source!AR98</f>
        <v>4.42</v>
      </c>
      <c r="F207" s="58">
        <f>ROUND(1.25,7)</f>
        <v>1.25</v>
      </c>
      <c r="G207" s="99">
        <f>ROUND(Source!V98,7)</f>
        <v>7.63555</v>
      </c>
      <c r="H207" s="59"/>
      <c r="I207" s="60"/>
      <c r="J207" s="59"/>
      <c r="K207" s="60"/>
      <c r="L207" s="59"/>
    </row>
    <row r="208" spans="1:12" ht="14.25">
      <c r="A208" s="70"/>
      <c r="B208" s="70"/>
      <c r="C208" s="70" t="s">
        <v>623</v>
      </c>
      <c r="D208" s="53"/>
      <c r="E208" s="98"/>
      <c r="F208" s="54"/>
      <c r="G208" s="98"/>
      <c r="H208" s="48">
        <f>H201+H202+H204</f>
        <v>999.79</v>
      </c>
      <c r="I208" s="55"/>
      <c r="J208" s="48">
        <f>J201+J202+J204</f>
        <v>1651.01</v>
      </c>
      <c r="K208" s="55"/>
      <c r="L208" s="48">
        <f>L201+L202+L204</f>
        <v>33300.2</v>
      </c>
    </row>
    <row r="209" spans="1:56" ht="14.25">
      <c r="A209" s="70" t="s">
        <v>186</v>
      </c>
      <c r="B209" s="70" t="str">
        <f>Source!F100</f>
        <v>07.2.05.01-0041</v>
      </c>
      <c r="C209" s="70" t="str">
        <f>Source!G100</f>
        <v>Площадки площадью до 2 м2</v>
      </c>
      <c r="D209" s="53" t="str">
        <f>Source!DW100</f>
        <v>м2</v>
      </c>
      <c r="E209" s="98">
        <f>SmtRes!AT169</f>
        <v>1.316932</v>
      </c>
      <c r="F209" s="54"/>
      <c r="G209" s="98">
        <f>Source!I100</f>
        <v>1.82</v>
      </c>
      <c r="H209" s="48">
        <f>Source!AL100+Source!AO100+Source!AM100</f>
        <v>795.59</v>
      </c>
      <c r="I209" s="55"/>
      <c r="J209" s="48">
        <f>ROUND(Source!AC100*Source!I100,2)+ROUND(Source!AD100*Source!I100,2)+ROUND(Source!AF100*Source!I100,2)</f>
        <v>1447.97</v>
      </c>
      <c r="K209" s="55">
        <f>IF(Source!BC100&lt;&gt;0,Source!BC100,1)</f>
        <v>11.1</v>
      </c>
      <c r="L209" s="48">
        <f>Source!O100</f>
        <v>16072.51</v>
      </c>
      <c r="AF209" s="45">
        <f>J209</f>
        <v>1447.97</v>
      </c>
      <c r="AG209">
        <f>ROUND((Source!AT100/100)*((ROUND(Source!AF100*Source!I100,2)+ROUND(Source!AE100*Source!I100,2))),2)</f>
        <v>0</v>
      </c>
      <c r="AH209">
        <f>Source!X100</f>
        <v>0</v>
      </c>
      <c r="AI209">
        <f>ROUND((Source!AU100/100)*((ROUND(Source!AF100*Source!I100,2)+ROUND(Source!AE100*Source!I100,2))),2)</f>
        <v>0</v>
      </c>
      <c r="AJ209">
        <f>Source!Y100</f>
        <v>0</v>
      </c>
      <c r="AN209">
        <f>IF(Source!BI100&lt;=1,J209,0)</f>
        <v>1447.97</v>
      </c>
      <c r="AO209">
        <f>IF(Source!BI100&lt;=1,J209,0)</f>
        <v>1447.97</v>
      </c>
      <c r="AS209">
        <f>IF(Source!BI100&lt;=1,AH209,0)</f>
        <v>0</v>
      </c>
      <c r="AT209">
        <f>IF(Source!BI100&lt;=1,AJ209,0)</f>
        <v>0</v>
      </c>
      <c r="AX209">
        <f>IF(Source!BI100=2,J209,0)</f>
        <v>0</v>
      </c>
      <c r="AY209">
        <f>IF(Source!BI100=2,J209,0)</f>
        <v>0</v>
      </c>
      <c r="BC209">
        <f>IF(Source!BI100=2,AH209,0)</f>
        <v>0</v>
      </c>
      <c r="BD209">
        <f>IF(Source!BI100=2,AJ209,0)</f>
        <v>0</v>
      </c>
    </row>
    <row r="210" spans="1:56" ht="14.25">
      <c r="A210" s="70" t="s">
        <v>191</v>
      </c>
      <c r="B210" s="70" t="str">
        <f>Source!F102</f>
        <v>07.2.05.01-0042</v>
      </c>
      <c r="C210" s="70" t="str">
        <f>Source!G102</f>
        <v>Площадки площадью от 2 до 4 м2</v>
      </c>
      <c r="D210" s="53" t="str">
        <f>Source!DW102</f>
        <v>м2</v>
      </c>
      <c r="E210" s="98">
        <f>SmtRes!AT170</f>
        <v>2.098408</v>
      </c>
      <c r="F210" s="54"/>
      <c r="G210" s="98">
        <f>Source!I102</f>
        <v>2.8999999999999995</v>
      </c>
      <c r="H210" s="48">
        <f>Source!AL102+Source!AO102+Source!AM102</f>
        <v>693.88</v>
      </c>
      <c r="I210" s="55"/>
      <c r="J210" s="48">
        <f>ROUND(Source!AC102*Source!I102,2)+ROUND(Source!AD102*Source!I102,2)+ROUND(Source!AF102*Source!I102,2)</f>
        <v>2012.25</v>
      </c>
      <c r="K210" s="55">
        <f>IF(Source!BC102&lt;&gt;0,Source!BC102,1)</f>
        <v>9.37</v>
      </c>
      <c r="L210" s="48">
        <f>Source!O102</f>
        <v>18854.8</v>
      </c>
      <c r="AF210" s="45">
        <f>J210</f>
        <v>2012.25</v>
      </c>
      <c r="AG210">
        <f>ROUND((Source!AT102/100)*((ROUND(Source!AF102*Source!I102,2)+ROUND(Source!AE102*Source!I102,2))),2)</f>
        <v>0</v>
      </c>
      <c r="AH210">
        <f>Source!X102</f>
        <v>0</v>
      </c>
      <c r="AI210">
        <f>ROUND((Source!AU102/100)*((ROUND(Source!AF102*Source!I102,2)+ROUND(Source!AE102*Source!I102,2))),2)</f>
        <v>0</v>
      </c>
      <c r="AJ210">
        <f>Source!Y102</f>
        <v>0</v>
      </c>
      <c r="AN210">
        <f>IF(Source!BI102&lt;=1,J210,0)</f>
        <v>2012.25</v>
      </c>
      <c r="AO210">
        <f>IF(Source!BI102&lt;=1,J210,0)</f>
        <v>2012.25</v>
      </c>
      <c r="AS210">
        <f>IF(Source!BI102&lt;=1,AH210,0)</f>
        <v>0</v>
      </c>
      <c r="AT210">
        <f>IF(Source!BI102&lt;=1,AJ210,0)</f>
        <v>0</v>
      </c>
      <c r="AX210">
        <f>IF(Source!BI102=2,J210,0)</f>
        <v>0</v>
      </c>
      <c r="AY210">
        <f>IF(Source!BI102=2,J210,0)</f>
        <v>0</v>
      </c>
      <c r="BC210">
        <f>IF(Source!BI102=2,AH210,0)</f>
        <v>0</v>
      </c>
      <c r="BD210">
        <f>IF(Source!BI102=2,AJ210,0)</f>
        <v>0</v>
      </c>
    </row>
    <row r="211" spans="1:56" ht="14.25">
      <c r="A211" s="70" t="s">
        <v>195</v>
      </c>
      <c r="B211" s="70" t="str">
        <f>Source!F104</f>
        <v>07.2.05.01-0043</v>
      </c>
      <c r="C211" s="70" t="str">
        <f>Source!G104</f>
        <v>Площадки площадью свыше 4 м2</v>
      </c>
      <c r="D211" s="53" t="str">
        <f>Source!DW104</f>
        <v>м2</v>
      </c>
      <c r="E211" s="98">
        <f>SmtRes!AT171</f>
        <v>8.726483</v>
      </c>
      <c r="F211" s="54"/>
      <c r="G211" s="98">
        <f>Source!I104</f>
        <v>12.060000000000002</v>
      </c>
      <c r="H211" s="48">
        <f>Source!AL104+Source!AO104+Source!AM104</f>
        <v>623.56</v>
      </c>
      <c r="I211" s="55"/>
      <c r="J211" s="48">
        <f>ROUND(Source!AC104*Source!I104,2)+ROUND(Source!AD104*Source!I104,2)+ROUND(Source!AF104*Source!I104,2)</f>
        <v>7520.13</v>
      </c>
      <c r="K211" s="55">
        <f>IF(Source!BC104&lt;&gt;0,Source!BC104,1)</f>
        <v>9.34</v>
      </c>
      <c r="L211" s="48">
        <f>Source!O104</f>
        <v>70238.05</v>
      </c>
      <c r="AF211" s="45">
        <f>J211</f>
        <v>7520.13</v>
      </c>
      <c r="AG211">
        <f>ROUND((Source!AT104/100)*((ROUND(Source!AF104*Source!I104,2)+ROUND(Source!AE104*Source!I104,2))),2)</f>
        <v>0</v>
      </c>
      <c r="AH211">
        <f>Source!X104</f>
        <v>0</v>
      </c>
      <c r="AI211">
        <f>ROUND((Source!AU104/100)*((ROUND(Source!AF104*Source!I104,2)+ROUND(Source!AE104*Source!I104,2))),2)</f>
        <v>0</v>
      </c>
      <c r="AJ211">
        <f>Source!Y104</f>
        <v>0</v>
      </c>
      <c r="AN211">
        <f>IF(Source!BI104&lt;=1,J211,0)</f>
        <v>7520.13</v>
      </c>
      <c r="AO211">
        <f>IF(Source!BI104&lt;=1,J211,0)</f>
        <v>7520.13</v>
      </c>
      <c r="AS211">
        <f>IF(Source!BI104&lt;=1,AH211,0)</f>
        <v>0</v>
      </c>
      <c r="AT211">
        <f>IF(Source!BI104&lt;=1,AJ211,0)</f>
        <v>0</v>
      </c>
      <c r="AX211">
        <f>IF(Source!BI104=2,J211,0)</f>
        <v>0</v>
      </c>
      <c r="AY211">
        <f>IF(Source!BI104=2,J211,0)</f>
        <v>0</v>
      </c>
      <c r="BC211">
        <f>IF(Source!BI104=2,AH211,0)</f>
        <v>0</v>
      </c>
      <c r="BD211">
        <f>IF(Source!BI104=2,AJ211,0)</f>
        <v>0</v>
      </c>
    </row>
    <row r="212" spans="1:56" ht="42.75">
      <c r="A212" s="70" t="s">
        <v>199</v>
      </c>
      <c r="B212" s="70" t="str">
        <f>Source!F106</f>
        <v>07.2.05.01-0032</v>
      </c>
      <c r="C212" s="70" t="str">
        <f>Source!G106</f>
        <v>Ограждения лестничных проемов, лестничные марши, пожарные лестницы</v>
      </c>
      <c r="D212" s="53" t="str">
        <f>Source!DW106</f>
        <v>т</v>
      </c>
      <c r="E212" s="98">
        <f>SmtRes!AT168</f>
        <v>0.217077</v>
      </c>
      <c r="F212" s="54"/>
      <c r="G212" s="98">
        <f>Source!I106</f>
        <v>0.3</v>
      </c>
      <c r="H212" s="48">
        <f>Source!AL106+Source!AO106+Source!AM106</f>
        <v>7571</v>
      </c>
      <c r="I212" s="55"/>
      <c r="J212" s="48">
        <f>ROUND(Source!AC106*Source!I106,2)+ROUND(Source!AD106*Source!I106,2)+ROUND(Source!AF106*Source!I106,2)</f>
        <v>2271.3</v>
      </c>
      <c r="K212" s="55">
        <f>IF(Source!BC106&lt;&gt;0,Source!BC106,1)</f>
        <v>15.69</v>
      </c>
      <c r="L212" s="48">
        <f>Source!O106</f>
        <v>35636.7</v>
      </c>
      <c r="AF212" s="45">
        <f>J212</f>
        <v>2271.3</v>
      </c>
      <c r="AG212">
        <f>ROUND((Source!AT106/100)*((ROUND(Source!AF106*Source!I106,2)+ROUND(Source!AE106*Source!I106,2))),2)</f>
        <v>0</v>
      </c>
      <c r="AH212">
        <f>Source!X106</f>
        <v>0</v>
      </c>
      <c r="AI212">
        <f>ROUND((Source!AU106/100)*((ROUND(Source!AF106*Source!I106,2)+ROUND(Source!AE106*Source!I106,2))),2)</f>
        <v>0</v>
      </c>
      <c r="AJ212">
        <f>Source!Y106</f>
        <v>0</v>
      </c>
      <c r="AN212">
        <f>IF(Source!BI106&lt;=1,J212,0)</f>
        <v>2271.3</v>
      </c>
      <c r="AO212">
        <f>IF(Source!BI106&lt;=1,J212,0)</f>
        <v>2271.3</v>
      </c>
      <c r="AS212">
        <f>IF(Source!BI106&lt;=1,AH212,0)</f>
        <v>0</v>
      </c>
      <c r="AT212">
        <f>IF(Source!BI106&lt;=1,AJ212,0)</f>
        <v>0</v>
      </c>
      <c r="AX212">
        <f>IF(Source!BI106=2,J212,0)</f>
        <v>0</v>
      </c>
      <c r="AY212">
        <f>IF(Source!BI106=2,J212,0)</f>
        <v>0</v>
      </c>
      <c r="BC212">
        <f>IF(Source!BI106=2,AH212,0)</f>
        <v>0</v>
      </c>
      <c r="BD212">
        <f>IF(Source!BI106=2,AJ212,0)</f>
        <v>0</v>
      </c>
    </row>
    <row r="213" spans="1:12" ht="14.25">
      <c r="A213" s="70"/>
      <c r="B213" s="70"/>
      <c r="C213" s="70" t="s">
        <v>624</v>
      </c>
      <c r="D213" s="53"/>
      <c r="E213" s="98"/>
      <c r="F213" s="54"/>
      <c r="G213" s="98"/>
      <c r="H213" s="48"/>
      <c r="I213" s="55"/>
      <c r="J213" s="48">
        <f>SUM(Q199:Q216)+SUM(V199:V216)+SUM(X199:X216)+SUM(Y199:Y216)</f>
        <v>626.55</v>
      </c>
      <c r="K213" s="55"/>
      <c r="L213" s="48">
        <f>SUM(U199:U216)+SUM(W199:W216)+SUM(Z199:Z216)+SUM(AA199:AA216)</f>
        <v>24034.74</v>
      </c>
    </row>
    <row r="214" spans="1:12" ht="28.5">
      <c r="A214" s="70"/>
      <c r="B214" s="70" t="s">
        <v>176</v>
      </c>
      <c r="C214" s="70" t="s">
        <v>659</v>
      </c>
      <c r="D214" s="53" t="s">
        <v>626</v>
      </c>
      <c r="E214" s="98">
        <f>Source!BZ98</f>
        <v>93</v>
      </c>
      <c r="F214" s="54"/>
      <c r="G214" s="98">
        <f>Source!AT98</f>
        <v>93</v>
      </c>
      <c r="H214" s="48"/>
      <c r="I214" s="55"/>
      <c r="J214" s="48">
        <f>SUM(AG199:AG216)</f>
        <v>582.69</v>
      </c>
      <c r="K214" s="55"/>
      <c r="L214" s="48">
        <f>SUM(AH199:AH216)</f>
        <v>22352.31</v>
      </c>
    </row>
    <row r="215" spans="1:12" ht="28.5">
      <c r="A215" s="72"/>
      <c r="B215" s="72" t="s">
        <v>177</v>
      </c>
      <c r="C215" s="72" t="s">
        <v>660</v>
      </c>
      <c r="D215" s="57" t="s">
        <v>626</v>
      </c>
      <c r="E215" s="99">
        <f>Source!CA98</f>
        <v>62</v>
      </c>
      <c r="F215" s="58"/>
      <c r="G215" s="99">
        <f>Source!AU98</f>
        <v>62</v>
      </c>
      <c r="H215" s="59"/>
      <c r="I215" s="60"/>
      <c r="J215" s="59">
        <f>SUM(AI199:AI216)</f>
        <v>388.46</v>
      </c>
      <c r="K215" s="60"/>
      <c r="L215" s="59">
        <f>SUM(AJ199:AJ216)</f>
        <v>14901.54</v>
      </c>
    </row>
    <row r="216" spans="3:53" ht="15">
      <c r="C216" s="131" t="s">
        <v>628</v>
      </c>
      <c r="D216" s="131"/>
      <c r="E216" s="132"/>
      <c r="F216" s="131"/>
      <c r="G216" s="132"/>
      <c r="H216" s="131"/>
      <c r="I216" s="131">
        <f>J201+J202+J204+J214+J215+SUM(J209:J212)</f>
        <v>15873.810000000001</v>
      </c>
      <c r="J216" s="131"/>
      <c r="K216" s="131">
        <f>L201+L202+L204+L214+L215+SUM(L209:L212)</f>
        <v>211356.11</v>
      </c>
      <c r="L216" s="131"/>
      <c r="O216" s="45">
        <f>I216</f>
        <v>15873.810000000001</v>
      </c>
      <c r="P216" s="45">
        <f>K216</f>
        <v>211356.11</v>
      </c>
      <c r="Q216" s="45">
        <f>J201</f>
        <v>523.76</v>
      </c>
      <c r="R216" s="45">
        <f>J201</f>
        <v>523.76</v>
      </c>
      <c r="U216" s="45">
        <f>L201</f>
        <v>20091.59</v>
      </c>
      <c r="X216" s="45">
        <f>J203</f>
        <v>102.79</v>
      </c>
      <c r="Z216" s="45">
        <f>L203</f>
        <v>3943.15</v>
      </c>
      <c r="AB216" s="45">
        <f>J202</f>
        <v>1004.96</v>
      </c>
      <c r="AD216" s="45">
        <f>L202</f>
        <v>11486.72</v>
      </c>
      <c r="AF216" s="45">
        <f>J204</f>
        <v>122.29</v>
      </c>
      <c r="AN216">
        <f>IF(Source!BI98&lt;=1,J201+J202+J204+J214+J215,0)</f>
        <v>2622.16</v>
      </c>
      <c r="AO216">
        <f>IF(Source!BI98&lt;=1,J204,0)</f>
        <v>122.29</v>
      </c>
      <c r="AP216">
        <f>IF(Source!BI98&lt;=1,J202,0)</f>
        <v>1004.96</v>
      </c>
      <c r="AQ216">
        <f>IF(Source!BI98&lt;=1,J201,0)</f>
        <v>523.76</v>
      </c>
      <c r="AX216">
        <f>IF(Source!BI98=2,J201+J202+J204+J214+J215,0)</f>
        <v>0</v>
      </c>
      <c r="AY216">
        <f>IF(Source!BI98=2,J204,0)</f>
        <v>0</v>
      </c>
      <c r="AZ216">
        <f>IF(Source!BI98=2,J202,0)</f>
        <v>0</v>
      </c>
      <c r="BA216">
        <f>IF(Source!BI98=2,J201,0)</f>
        <v>0</v>
      </c>
    </row>
    <row r="217" spans="1:56" ht="90.75">
      <c r="A217" s="70">
        <v>12</v>
      </c>
      <c r="B217" s="70" t="str">
        <f>Source!F108</f>
        <v>13-06-003-01</v>
      </c>
      <c r="C217" s="70" t="s">
        <v>662</v>
      </c>
      <c r="D217" s="53" t="str">
        <f>Source!DW108</f>
        <v>м2</v>
      </c>
      <c r="E217" s="98">
        <f>Source!K108</f>
        <v>151</v>
      </c>
      <c r="F217" s="54"/>
      <c r="G217" s="98">
        <f>Source!I108</f>
        <v>151</v>
      </c>
      <c r="H217" s="48"/>
      <c r="I217" s="55"/>
      <c r="J217" s="48"/>
      <c r="K217" s="55"/>
      <c r="L217" s="48"/>
      <c r="AG217">
        <f>ROUND((Source!AT108/100)*((ROUND(Source!AF108*Source!I108,2)+ROUND(Source!AE108*Source!I108,2))),2)</f>
        <v>1253.33</v>
      </c>
      <c r="AH217">
        <f>Source!X108</f>
        <v>48077.75</v>
      </c>
      <c r="AI217">
        <f>ROUND((Source!AU108/100)*((ROUND(Source!AF108*Source!I108,2)+ROUND(Source!AE108*Source!I108,2))),2)</f>
        <v>680</v>
      </c>
      <c r="AJ217">
        <f>Source!Y108</f>
        <v>26084.74</v>
      </c>
      <c r="AS217">
        <f>IF(Source!BI108&lt;=1,AH217,0)</f>
        <v>48077.75</v>
      </c>
      <c r="AT217">
        <f>IF(Source!BI108&lt;=1,AJ217,0)</f>
        <v>26084.74</v>
      </c>
      <c r="BC217">
        <f>IF(Source!BI108=2,AH217,0)</f>
        <v>0</v>
      </c>
      <c r="BD217">
        <f>IF(Source!BI108=2,AJ217,0)</f>
        <v>0</v>
      </c>
    </row>
    <row r="218" ht="25.5">
      <c r="B218" s="46" t="str">
        <f>Source!EO108</f>
        <v>Поправка: МР 519/пр п.6.7.1</v>
      </c>
    </row>
    <row r="219" spans="1:12" ht="14.25">
      <c r="A219" s="70"/>
      <c r="B219" s="71">
        <v>1</v>
      </c>
      <c r="C219" s="70" t="s">
        <v>616</v>
      </c>
      <c r="D219" s="53"/>
      <c r="E219" s="98"/>
      <c r="F219" s="54"/>
      <c r="G219" s="98"/>
      <c r="H219" s="48">
        <f>Source!AO108</f>
        <v>7.68</v>
      </c>
      <c r="I219" s="55">
        <f>ROUND(1.15,7)</f>
        <v>1.15</v>
      </c>
      <c r="J219" s="48">
        <f>ROUND(Source!AF108*Source!I108,2)</f>
        <v>1333.33</v>
      </c>
      <c r="K219" s="55">
        <f>IF(Source!BA108&lt;&gt;0,Source!BA108,1)</f>
        <v>38.36</v>
      </c>
      <c r="L219" s="48">
        <f>Source!S108</f>
        <v>51146.54</v>
      </c>
    </row>
    <row r="220" spans="1:12" ht="14.25">
      <c r="A220" s="70"/>
      <c r="B220" s="70"/>
      <c r="C220" s="72" t="s">
        <v>620</v>
      </c>
      <c r="D220" s="57" t="s">
        <v>621</v>
      </c>
      <c r="E220" s="99">
        <f>Source!AQ108</f>
        <v>0.9</v>
      </c>
      <c r="F220" s="58">
        <f>ROUND(1.15,7)</f>
        <v>1.15</v>
      </c>
      <c r="G220" s="99">
        <f>ROUND(Source!U108,7)</f>
        <v>156.285</v>
      </c>
      <c r="H220" s="59"/>
      <c r="I220" s="60"/>
      <c r="J220" s="59"/>
      <c r="K220" s="60"/>
      <c r="L220" s="59"/>
    </row>
    <row r="221" spans="1:12" ht="14.25">
      <c r="A221" s="70"/>
      <c r="B221" s="70"/>
      <c r="C221" s="70" t="s">
        <v>623</v>
      </c>
      <c r="D221" s="53"/>
      <c r="E221" s="98"/>
      <c r="F221" s="54"/>
      <c r="G221" s="98"/>
      <c r="H221" s="48">
        <f>H219</f>
        <v>7.68</v>
      </c>
      <c r="I221" s="55"/>
      <c r="J221" s="48">
        <f>J219</f>
        <v>1333.33</v>
      </c>
      <c r="K221" s="55"/>
      <c r="L221" s="48">
        <f>L219</f>
        <v>51146.54</v>
      </c>
    </row>
    <row r="222" spans="1:12" ht="14.25">
      <c r="A222" s="70"/>
      <c r="B222" s="70"/>
      <c r="C222" s="70" t="s">
        <v>624</v>
      </c>
      <c r="D222" s="53"/>
      <c r="E222" s="98"/>
      <c r="F222" s="54"/>
      <c r="G222" s="98"/>
      <c r="H222" s="48"/>
      <c r="I222" s="55"/>
      <c r="J222" s="48">
        <f>SUM(Q217:Q225)+SUM(V217:V225)+SUM(X217:X225)+SUM(Y217:Y225)</f>
        <v>1333.33</v>
      </c>
      <c r="K222" s="55"/>
      <c r="L222" s="48">
        <f>SUM(U217:U225)+SUM(W217:W225)+SUM(Z217:Z225)+SUM(AA217:AA225)</f>
        <v>51146.54</v>
      </c>
    </row>
    <row r="223" spans="1:12" ht="28.5">
      <c r="A223" s="70"/>
      <c r="B223" s="70" t="s">
        <v>207</v>
      </c>
      <c r="C223" s="70" t="s">
        <v>663</v>
      </c>
      <c r="D223" s="53" t="s">
        <v>626</v>
      </c>
      <c r="E223" s="98">
        <f>Source!BZ108</f>
        <v>94</v>
      </c>
      <c r="F223" s="54"/>
      <c r="G223" s="98">
        <f>Source!AT108</f>
        <v>94</v>
      </c>
      <c r="H223" s="48"/>
      <c r="I223" s="55"/>
      <c r="J223" s="48">
        <f>SUM(AG217:AG225)</f>
        <v>1253.33</v>
      </c>
      <c r="K223" s="55"/>
      <c r="L223" s="48">
        <f>SUM(AH217:AH225)</f>
        <v>48077.75</v>
      </c>
    </row>
    <row r="224" spans="1:12" ht="28.5">
      <c r="A224" s="72"/>
      <c r="B224" s="72" t="s">
        <v>208</v>
      </c>
      <c r="C224" s="72" t="s">
        <v>664</v>
      </c>
      <c r="D224" s="57" t="s">
        <v>626</v>
      </c>
      <c r="E224" s="99">
        <f>Source!CA108</f>
        <v>51</v>
      </c>
      <c r="F224" s="58"/>
      <c r="G224" s="99">
        <f>Source!AU108</f>
        <v>51</v>
      </c>
      <c r="H224" s="59"/>
      <c r="I224" s="60"/>
      <c r="J224" s="59">
        <f>SUM(AI217:AI225)</f>
        <v>680</v>
      </c>
      <c r="K224" s="60"/>
      <c r="L224" s="59">
        <f>SUM(AJ217:AJ225)</f>
        <v>26084.74</v>
      </c>
    </row>
    <row r="225" spans="3:53" ht="15">
      <c r="C225" s="131" t="s">
        <v>628</v>
      </c>
      <c r="D225" s="131"/>
      <c r="E225" s="132"/>
      <c r="F225" s="131"/>
      <c r="G225" s="132"/>
      <c r="H225" s="131"/>
      <c r="I225" s="131">
        <f>J219+J223+J224</f>
        <v>3266.66</v>
      </c>
      <c r="J225" s="131"/>
      <c r="K225" s="131">
        <f>L219+L223+L224</f>
        <v>125309.03000000001</v>
      </c>
      <c r="L225" s="131"/>
      <c r="O225" s="45">
        <f>I225</f>
        <v>3266.66</v>
      </c>
      <c r="P225" s="45">
        <f>K225</f>
        <v>125309.03000000001</v>
      </c>
      <c r="Q225" s="45">
        <f>J219</f>
        <v>1333.33</v>
      </c>
      <c r="R225" s="45">
        <f>J219</f>
        <v>1333.33</v>
      </c>
      <c r="U225" s="45">
        <f>L219</f>
        <v>51146.54</v>
      </c>
      <c r="X225">
        <f>0</f>
        <v>0</v>
      </c>
      <c r="Z225">
        <f>0</f>
        <v>0</v>
      </c>
      <c r="AB225">
        <f>0</f>
        <v>0</v>
      </c>
      <c r="AD225">
        <f>0</f>
        <v>0</v>
      </c>
      <c r="AF225">
        <f>0</f>
        <v>0</v>
      </c>
      <c r="AN225">
        <f>IF(Source!BI108&lt;=1,J219+J223+J224,0)</f>
        <v>3266.66</v>
      </c>
      <c r="AO225">
        <f>IF(Source!BI108&lt;=1,0,0)</f>
        <v>0</v>
      </c>
      <c r="AP225">
        <f>IF(Source!BI108&lt;=1,0,0)</f>
        <v>0</v>
      </c>
      <c r="AQ225">
        <f>IF(Source!BI108&lt;=1,J219,0)</f>
        <v>1333.33</v>
      </c>
      <c r="AX225">
        <f>IF(Source!BI108=2,J219+J223+J224,0)</f>
        <v>0</v>
      </c>
      <c r="AY225">
        <f>IF(Source!BI108=2,0,0)</f>
        <v>0</v>
      </c>
      <c r="AZ225">
        <f>IF(Source!BI108=2,0,0)</f>
        <v>0</v>
      </c>
      <c r="BA225">
        <f>IF(Source!BI108=2,J219,0)</f>
        <v>0</v>
      </c>
    </row>
    <row r="226" spans="1:56" ht="119.25">
      <c r="A226" s="70">
        <v>13</v>
      </c>
      <c r="B226" s="70" t="str">
        <f>Source!F110</f>
        <v>13-07-001-02</v>
      </c>
      <c r="C226" s="70" t="s">
        <v>665</v>
      </c>
      <c r="D226" s="53" t="str">
        <f>Source!DW110</f>
        <v>100 м2</v>
      </c>
      <c r="E226" s="98">
        <f>Source!K110</f>
        <v>1.51</v>
      </c>
      <c r="F226" s="54"/>
      <c r="G226" s="98">
        <f>Source!I110</f>
        <v>1.51</v>
      </c>
      <c r="H226" s="48"/>
      <c r="I226" s="55"/>
      <c r="J226" s="48"/>
      <c r="K226" s="55"/>
      <c r="L226" s="48"/>
      <c r="AG226">
        <f>ROUND((Source!AT110/100)*((ROUND(Source!AF110*Source!I110,2)+ROUND(Source!AE110*Source!I110,2))),2)</f>
        <v>130.11</v>
      </c>
      <c r="AH226">
        <f>Source!X110</f>
        <v>4991.27</v>
      </c>
      <c r="AI226">
        <f>ROUND((Source!AU110/100)*((ROUND(Source!AF110*Source!I110,2)+ROUND(Source!AE110*Source!I110,2))),2)</f>
        <v>70.59</v>
      </c>
      <c r="AJ226">
        <f>Source!Y110</f>
        <v>2708.03</v>
      </c>
      <c r="AS226">
        <f>IF(Source!BI110&lt;=1,AH226,0)</f>
        <v>4991.27</v>
      </c>
      <c r="AT226">
        <f>IF(Source!BI110&lt;=1,AJ226,0)</f>
        <v>2708.03</v>
      </c>
      <c r="BC226">
        <f>IF(Source!BI110=2,AH226,0)</f>
        <v>0</v>
      </c>
      <c r="BD226">
        <f>IF(Source!BI110=2,AJ226,0)</f>
        <v>0</v>
      </c>
    </row>
    <row r="227" ht="25.5">
      <c r="B227" s="46" t="str">
        <f>Source!EO110</f>
        <v>Поправка: МР 519/пр п.6.7.1</v>
      </c>
    </row>
    <row r="228" ht="12.75">
      <c r="C228" s="43" t="str">
        <f>"Объем: "&amp;Source!K110&amp;"=151/"&amp;"100"</f>
        <v>Объем: 1,51=151/100</v>
      </c>
    </row>
    <row r="229" spans="1:12" ht="14.25">
      <c r="A229" s="70"/>
      <c r="B229" s="71">
        <v>1</v>
      </c>
      <c r="C229" s="70" t="s">
        <v>616</v>
      </c>
      <c r="D229" s="53"/>
      <c r="E229" s="98"/>
      <c r="F229" s="54"/>
      <c r="G229" s="98"/>
      <c r="H229" s="48">
        <f>Source!AO110</f>
        <v>79.36</v>
      </c>
      <c r="I229" s="55">
        <f>ROUND(1.15,7)</f>
        <v>1.15</v>
      </c>
      <c r="J229" s="48">
        <f>ROUND(Source!AF110*Source!I110,2)</f>
        <v>137.8</v>
      </c>
      <c r="K229" s="55">
        <f>IF(Source!BA110&lt;&gt;0,Source!BA110,1)</f>
        <v>38.36</v>
      </c>
      <c r="L229" s="48">
        <f>Source!S110</f>
        <v>5286.11</v>
      </c>
    </row>
    <row r="230" spans="1:12" ht="14.25">
      <c r="A230" s="70"/>
      <c r="B230" s="71">
        <v>3</v>
      </c>
      <c r="C230" s="70" t="s">
        <v>617</v>
      </c>
      <c r="D230" s="53"/>
      <c r="E230" s="98"/>
      <c r="F230" s="54"/>
      <c r="G230" s="98"/>
      <c r="H230" s="48">
        <f>Source!AM110</f>
        <v>2.23</v>
      </c>
      <c r="I230" s="55">
        <f>ROUND(1.25,7)</f>
        <v>1.25</v>
      </c>
      <c r="J230" s="48">
        <f>ROUND(Source!AD110*Source!I110,2)</f>
        <v>4.21</v>
      </c>
      <c r="K230" s="55">
        <f>IF(Source!BB110&lt;&gt;0,Source!BB110,1)</f>
        <v>11.14</v>
      </c>
      <c r="L230" s="48">
        <f>Source!Q110</f>
        <v>46.93</v>
      </c>
    </row>
    <row r="231" spans="1:12" ht="14.25">
      <c r="A231" s="70"/>
      <c r="B231" s="71">
        <v>2</v>
      </c>
      <c r="C231" s="70" t="s">
        <v>618</v>
      </c>
      <c r="D231" s="53"/>
      <c r="E231" s="98"/>
      <c r="F231" s="54"/>
      <c r="G231" s="98"/>
      <c r="H231" s="48">
        <f>Source!AN110</f>
        <v>0.33</v>
      </c>
      <c r="I231" s="55">
        <f>ROUND(1.25,7)</f>
        <v>1.25</v>
      </c>
      <c r="J231" s="56">
        <f>ROUND(Source!AE110*Source!I110,2)</f>
        <v>0.62</v>
      </c>
      <c r="K231" s="55">
        <f>IF(Source!BS110&lt;&gt;0,Source!BS110,1)</f>
        <v>38.36</v>
      </c>
      <c r="L231" s="56">
        <f>Source!R110</f>
        <v>23.75</v>
      </c>
    </row>
    <row r="232" spans="1:12" ht="14.25">
      <c r="A232" s="70"/>
      <c r="B232" s="71">
        <v>4</v>
      </c>
      <c r="C232" s="70" t="s">
        <v>619</v>
      </c>
      <c r="D232" s="53"/>
      <c r="E232" s="98"/>
      <c r="F232" s="54"/>
      <c r="G232" s="98"/>
      <c r="H232" s="48">
        <f>Source!AL110</f>
        <v>222.54</v>
      </c>
      <c r="I232" s="55"/>
      <c r="J232" s="48">
        <f>ROUND(Source!AC110*Source!I110,2)</f>
        <v>336.04</v>
      </c>
      <c r="K232" s="55">
        <f>IF(Source!BC110&lt;&gt;0,Source!BC110,1)</f>
        <v>17.68</v>
      </c>
      <c r="L232" s="48">
        <f>Source!P110</f>
        <v>5941.11</v>
      </c>
    </row>
    <row r="233" spans="1:12" ht="14.25">
      <c r="A233" s="70"/>
      <c r="B233" s="70"/>
      <c r="C233" s="70" t="s">
        <v>620</v>
      </c>
      <c r="D233" s="53" t="s">
        <v>621</v>
      </c>
      <c r="E233" s="98">
        <f>Source!AQ110</f>
        <v>9.08</v>
      </c>
      <c r="F233" s="54">
        <f>ROUND(1.15,7)</f>
        <v>1.15</v>
      </c>
      <c r="G233" s="98">
        <f>ROUND(Source!U110,7)</f>
        <v>15.76742</v>
      </c>
      <c r="H233" s="48"/>
      <c r="I233" s="55"/>
      <c r="J233" s="48"/>
      <c r="K233" s="55"/>
      <c r="L233" s="48"/>
    </row>
    <row r="234" spans="1:12" ht="14.25">
      <c r="A234" s="70"/>
      <c r="B234" s="70"/>
      <c r="C234" s="72" t="s">
        <v>622</v>
      </c>
      <c r="D234" s="57" t="s">
        <v>621</v>
      </c>
      <c r="E234" s="99">
        <f>Source!AR110</f>
        <v>0.03</v>
      </c>
      <c r="F234" s="58">
        <f>ROUND(1.25,7)</f>
        <v>1.25</v>
      </c>
      <c r="G234" s="99">
        <f>ROUND(Source!V110,7)</f>
        <v>0.056625</v>
      </c>
      <c r="H234" s="59"/>
      <c r="I234" s="60"/>
      <c r="J234" s="59"/>
      <c r="K234" s="60"/>
      <c r="L234" s="59"/>
    </row>
    <row r="235" spans="1:12" ht="14.25">
      <c r="A235" s="70"/>
      <c r="B235" s="70"/>
      <c r="C235" s="70" t="s">
        <v>623</v>
      </c>
      <c r="D235" s="53"/>
      <c r="E235" s="98"/>
      <c r="F235" s="54"/>
      <c r="G235" s="98"/>
      <c r="H235" s="48">
        <f>H229+H230+H232</f>
        <v>304.13</v>
      </c>
      <c r="I235" s="55"/>
      <c r="J235" s="48">
        <f>J229+J230+J232</f>
        <v>478.05000000000007</v>
      </c>
      <c r="K235" s="55"/>
      <c r="L235" s="48">
        <f>L229+L230+L232</f>
        <v>11274.15</v>
      </c>
    </row>
    <row r="236" spans="1:12" ht="14.25">
      <c r="A236" s="70"/>
      <c r="B236" s="70"/>
      <c r="C236" s="70" t="s">
        <v>624</v>
      </c>
      <c r="D236" s="53"/>
      <c r="E236" s="98"/>
      <c r="F236" s="54"/>
      <c r="G236" s="98"/>
      <c r="H236" s="48"/>
      <c r="I236" s="55"/>
      <c r="J236" s="48">
        <f>SUM(Q226:Q239)+SUM(V226:V239)+SUM(X226:X239)+SUM(Y226:Y239)</f>
        <v>138.42000000000002</v>
      </c>
      <c r="K236" s="55"/>
      <c r="L236" s="48">
        <f>SUM(U226:U239)+SUM(W226:W239)+SUM(Z226:Z239)+SUM(AA226:AA239)</f>
        <v>5309.86</v>
      </c>
    </row>
    <row r="237" spans="1:12" ht="28.5">
      <c r="A237" s="70"/>
      <c r="B237" s="70" t="s">
        <v>207</v>
      </c>
      <c r="C237" s="70" t="s">
        <v>663</v>
      </c>
      <c r="D237" s="53" t="s">
        <v>626</v>
      </c>
      <c r="E237" s="98">
        <f>Source!BZ110</f>
        <v>94</v>
      </c>
      <c r="F237" s="54"/>
      <c r="G237" s="98">
        <f>Source!AT110</f>
        <v>94</v>
      </c>
      <c r="H237" s="48"/>
      <c r="I237" s="55"/>
      <c r="J237" s="48">
        <f>SUM(AG226:AG239)</f>
        <v>130.11</v>
      </c>
      <c r="K237" s="55"/>
      <c r="L237" s="48">
        <f>SUM(AH226:AH239)</f>
        <v>4991.27</v>
      </c>
    </row>
    <row r="238" spans="1:12" ht="28.5">
      <c r="A238" s="72"/>
      <c r="B238" s="72" t="s">
        <v>208</v>
      </c>
      <c r="C238" s="72" t="s">
        <v>664</v>
      </c>
      <c r="D238" s="57" t="s">
        <v>626</v>
      </c>
      <c r="E238" s="99">
        <f>Source!CA110</f>
        <v>51</v>
      </c>
      <c r="F238" s="58"/>
      <c r="G238" s="99">
        <f>Source!AU110</f>
        <v>51</v>
      </c>
      <c r="H238" s="59"/>
      <c r="I238" s="60"/>
      <c r="J238" s="59">
        <f>SUM(AI226:AI239)</f>
        <v>70.59</v>
      </c>
      <c r="K238" s="60"/>
      <c r="L238" s="59">
        <f>SUM(AJ226:AJ239)</f>
        <v>2708.03</v>
      </c>
    </row>
    <row r="239" spans="3:53" ht="15">
      <c r="C239" s="131" t="s">
        <v>628</v>
      </c>
      <c r="D239" s="131"/>
      <c r="E239" s="132"/>
      <c r="F239" s="131"/>
      <c r="G239" s="132"/>
      <c r="H239" s="131"/>
      <c r="I239" s="131">
        <f>J229+J230+J232+J237+J238</f>
        <v>678.7500000000001</v>
      </c>
      <c r="J239" s="131"/>
      <c r="K239" s="131">
        <f>L229+L230+L232+L237+L238</f>
        <v>18973.45</v>
      </c>
      <c r="L239" s="131"/>
      <c r="O239" s="45">
        <f>I239</f>
        <v>678.7500000000001</v>
      </c>
      <c r="P239" s="45">
        <f>K239</f>
        <v>18973.45</v>
      </c>
      <c r="Q239" s="45">
        <f>J229</f>
        <v>137.8</v>
      </c>
      <c r="R239" s="45">
        <f>J229</f>
        <v>137.8</v>
      </c>
      <c r="U239" s="45">
        <f>L229</f>
        <v>5286.11</v>
      </c>
      <c r="X239" s="45">
        <f>J231</f>
        <v>0.62</v>
      </c>
      <c r="Z239" s="45">
        <f>L231</f>
        <v>23.75</v>
      </c>
      <c r="AB239" s="45">
        <f>J230</f>
        <v>4.21</v>
      </c>
      <c r="AD239" s="45">
        <f>L230</f>
        <v>46.93</v>
      </c>
      <c r="AF239" s="45">
        <f>J232</f>
        <v>336.04</v>
      </c>
      <c r="AN239">
        <f>IF(Source!BI110&lt;=1,J229+J230+J232+J237+J238,0)</f>
        <v>678.7500000000001</v>
      </c>
      <c r="AO239">
        <f>IF(Source!BI110&lt;=1,J232,0)</f>
        <v>336.04</v>
      </c>
      <c r="AP239">
        <f>IF(Source!BI110&lt;=1,J230,0)</f>
        <v>4.21</v>
      </c>
      <c r="AQ239">
        <f>IF(Source!BI110&lt;=1,J229,0)</f>
        <v>137.8</v>
      </c>
      <c r="AX239">
        <f>IF(Source!BI110=2,J229+J230+J232+J237+J238,0)</f>
        <v>0</v>
      </c>
      <c r="AY239">
        <f>IF(Source!BI110=2,J232,0)</f>
        <v>0</v>
      </c>
      <c r="AZ239">
        <f>IF(Source!BI110=2,J230,0)</f>
        <v>0</v>
      </c>
      <c r="BA239">
        <f>IF(Source!BI110=2,J229,0)</f>
        <v>0</v>
      </c>
    </row>
    <row r="240" spans="1:56" ht="119.25">
      <c r="A240" s="70">
        <v>14</v>
      </c>
      <c r="B240" s="70" t="str">
        <f>Source!F112</f>
        <v>13-03-002-01</v>
      </c>
      <c r="C240" s="70" t="s">
        <v>666</v>
      </c>
      <c r="D240" s="53" t="str">
        <f>Source!DW112</f>
        <v>100 м2</v>
      </c>
      <c r="E240" s="98">
        <f>Source!K112</f>
        <v>1.51</v>
      </c>
      <c r="F240" s="54"/>
      <c r="G240" s="98">
        <f>Source!I112</f>
        <v>1.51</v>
      </c>
      <c r="H240" s="48"/>
      <c r="I240" s="55"/>
      <c r="J240" s="48"/>
      <c r="K240" s="55"/>
      <c r="L240" s="48"/>
      <c r="AG240">
        <f>ROUND((Source!AT112/100)*((ROUND(Source!AF112*Source!I112,2)+ROUND(Source!AE112*Source!I112,2))),2)</f>
        <v>70.58</v>
      </c>
      <c r="AH240">
        <f>Source!X112</f>
        <v>2707.16</v>
      </c>
      <c r="AI240">
        <f>ROUND((Source!AU112/100)*((ROUND(Source!AF112*Source!I112,2)+ROUND(Source!AE112*Source!I112,2))),2)</f>
        <v>38.29</v>
      </c>
      <c r="AJ240">
        <f>Source!Y112</f>
        <v>1468.78</v>
      </c>
      <c r="AS240">
        <f>IF(Source!BI112&lt;=1,AH240,0)</f>
        <v>2707.16</v>
      </c>
      <c r="AT240">
        <f>IF(Source!BI112&lt;=1,AJ240,0)</f>
        <v>1468.78</v>
      </c>
      <c r="BC240">
        <f>IF(Source!BI112=2,AH240,0)</f>
        <v>0</v>
      </c>
      <c r="BD240">
        <f>IF(Source!BI112=2,AJ240,0)</f>
        <v>0</v>
      </c>
    </row>
    <row r="241" ht="25.5">
      <c r="B241" s="46" t="str">
        <f>Source!EO112</f>
        <v>Поправка: МР 519/пр п.6.7.1</v>
      </c>
    </row>
    <row r="242" ht="12.75">
      <c r="C242" s="43" t="str">
        <f>"Объем: "&amp;Source!K112&amp;"=151/"&amp;"100"</f>
        <v>Объем: 1,51=151/100</v>
      </c>
    </row>
    <row r="243" spans="1:12" ht="14.25">
      <c r="A243" s="70"/>
      <c r="B243" s="71">
        <v>1</v>
      </c>
      <c r="C243" s="70" t="s">
        <v>616</v>
      </c>
      <c r="D243" s="53"/>
      <c r="E243" s="98"/>
      <c r="F243" s="54"/>
      <c r="G243" s="98"/>
      <c r="H243" s="48">
        <f>Source!AO112</f>
        <v>42.88</v>
      </c>
      <c r="I243" s="55">
        <f>ROUND(1.15,7)</f>
        <v>1.15</v>
      </c>
      <c r="J243" s="48">
        <f>ROUND(Source!AF112*Source!I112,2)</f>
        <v>74.46</v>
      </c>
      <c r="K243" s="55">
        <f>IF(Source!BA112&lt;&gt;0,Source!BA112,1)</f>
        <v>38.36</v>
      </c>
      <c r="L243" s="48">
        <f>Source!S112</f>
        <v>2856.21</v>
      </c>
    </row>
    <row r="244" spans="1:12" ht="14.25">
      <c r="A244" s="70"/>
      <c r="B244" s="71">
        <v>3</v>
      </c>
      <c r="C244" s="70" t="s">
        <v>617</v>
      </c>
      <c r="D244" s="53"/>
      <c r="E244" s="98"/>
      <c r="F244" s="54"/>
      <c r="G244" s="98"/>
      <c r="H244" s="48">
        <f>Source!AM112</f>
        <v>9.87</v>
      </c>
      <c r="I244" s="55">
        <f>ROUND(1.25,7)</f>
        <v>1.25</v>
      </c>
      <c r="J244" s="48">
        <f>ROUND(Source!AD112*Source!I112,2)</f>
        <v>18.63</v>
      </c>
      <c r="K244" s="55">
        <f>IF(Source!BB112&lt;&gt;0,Source!BB112,1)</f>
        <v>7.76</v>
      </c>
      <c r="L244" s="48">
        <f>Source!Q112</f>
        <v>144.6</v>
      </c>
    </row>
    <row r="245" spans="1:12" ht="14.25">
      <c r="A245" s="70"/>
      <c r="B245" s="71">
        <v>2</v>
      </c>
      <c r="C245" s="70" t="s">
        <v>618</v>
      </c>
      <c r="D245" s="53"/>
      <c r="E245" s="98"/>
      <c r="F245" s="54"/>
      <c r="G245" s="98"/>
      <c r="H245" s="48">
        <f>Source!AN112</f>
        <v>0.33</v>
      </c>
      <c r="I245" s="55">
        <f>ROUND(1.25,7)</f>
        <v>1.25</v>
      </c>
      <c r="J245" s="56">
        <f>ROUND(Source!AE112*Source!I112,2)</f>
        <v>0.62</v>
      </c>
      <c r="K245" s="55">
        <f>IF(Source!BS112&lt;&gt;0,Source!BS112,1)</f>
        <v>38.36</v>
      </c>
      <c r="L245" s="56">
        <f>Source!R112</f>
        <v>23.75</v>
      </c>
    </row>
    <row r="246" spans="1:12" ht="14.25">
      <c r="A246" s="70"/>
      <c r="B246" s="71">
        <v>4</v>
      </c>
      <c r="C246" s="70" t="s">
        <v>619</v>
      </c>
      <c r="D246" s="53"/>
      <c r="E246" s="98"/>
      <c r="F246" s="54"/>
      <c r="G246" s="98"/>
      <c r="H246" s="48">
        <f>Source!AL112</f>
        <v>394.84</v>
      </c>
      <c r="I246" s="55"/>
      <c r="J246" s="48">
        <f>ROUND(Source!AC112*Source!I112,2)</f>
        <v>596.21</v>
      </c>
      <c r="K246" s="55">
        <f>IF(Source!BC112&lt;&gt;0,Source!BC112,1)</f>
        <v>9.22</v>
      </c>
      <c r="L246" s="48">
        <f>Source!P112</f>
        <v>5497.04</v>
      </c>
    </row>
    <row r="247" spans="1:12" ht="14.25">
      <c r="A247" s="70"/>
      <c r="B247" s="70"/>
      <c r="C247" s="70" t="s">
        <v>620</v>
      </c>
      <c r="D247" s="53" t="s">
        <v>621</v>
      </c>
      <c r="E247" s="98">
        <f>Source!AQ112</f>
        <v>3.92</v>
      </c>
      <c r="F247" s="54">
        <f>ROUND(1.15,7)</f>
        <v>1.15</v>
      </c>
      <c r="G247" s="98">
        <f>ROUND(Source!U112,7)</f>
        <v>6.80708</v>
      </c>
      <c r="H247" s="48"/>
      <c r="I247" s="55"/>
      <c r="J247" s="48"/>
      <c r="K247" s="55"/>
      <c r="L247" s="48"/>
    </row>
    <row r="248" spans="1:12" ht="14.25">
      <c r="A248" s="70"/>
      <c r="B248" s="70"/>
      <c r="C248" s="72" t="s">
        <v>622</v>
      </c>
      <c r="D248" s="57" t="s">
        <v>621</v>
      </c>
      <c r="E248" s="99">
        <f>Source!AR112</f>
        <v>0.03</v>
      </c>
      <c r="F248" s="58">
        <f>ROUND(1.25,7)</f>
        <v>1.25</v>
      </c>
      <c r="G248" s="99">
        <f>ROUND(Source!V112,7)</f>
        <v>0.056625</v>
      </c>
      <c r="H248" s="59"/>
      <c r="I248" s="60"/>
      <c r="J248" s="59"/>
      <c r="K248" s="60"/>
      <c r="L248" s="59"/>
    </row>
    <row r="249" spans="1:12" ht="14.25">
      <c r="A249" s="70"/>
      <c r="B249" s="70"/>
      <c r="C249" s="70" t="s">
        <v>623</v>
      </c>
      <c r="D249" s="53"/>
      <c r="E249" s="98"/>
      <c r="F249" s="54"/>
      <c r="G249" s="98"/>
      <c r="H249" s="48">
        <f>H243+H244+H246</f>
        <v>447.59</v>
      </c>
      <c r="I249" s="55"/>
      <c r="J249" s="48">
        <f>J243+J244+J246</f>
        <v>689.3000000000001</v>
      </c>
      <c r="K249" s="55"/>
      <c r="L249" s="48">
        <f>L243+L244+L246</f>
        <v>8497.85</v>
      </c>
    </row>
    <row r="250" spans="1:12" ht="14.25">
      <c r="A250" s="70"/>
      <c r="B250" s="70"/>
      <c r="C250" s="70" t="s">
        <v>624</v>
      </c>
      <c r="D250" s="53"/>
      <c r="E250" s="98"/>
      <c r="F250" s="54"/>
      <c r="G250" s="98"/>
      <c r="H250" s="48"/>
      <c r="I250" s="55"/>
      <c r="J250" s="48">
        <f>SUM(Q240:Q253)+SUM(V240:V253)+SUM(X240:X253)+SUM(Y240:Y253)</f>
        <v>75.08</v>
      </c>
      <c r="K250" s="55"/>
      <c r="L250" s="48">
        <f>SUM(U240:U253)+SUM(W240:W253)+SUM(Z240:Z253)+SUM(AA240:AA253)</f>
        <v>2879.96</v>
      </c>
    </row>
    <row r="251" spans="1:12" ht="28.5">
      <c r="A251" s="70"/>
      <c r="B251" s="70" t="s">
        <v>207</v>
      </c>
      <c r="C251" s="70" t="s">
        <v>663</v>
      </c>
      <c r="D251" s="53" t="s">
        <v>626</v>
      </c>
      <c r="E251" s="98">
        <f>Source!BZ112</f>
        <v>94</v>
      </c>
      <c r="F251" s="54"/>
      <c r="G251" s="98">
        <f>Source!AT112</f>
        <v>94</v>
      </c>
      <c r="H251" s="48"/>
      <c r="I251" s="55"/>
      <c r="J251" s="48">
        <f>SUM(AG240:AG253)</f>
        <v>70.58</v>
      </c>
      <c r="K251" s="55"/>
      <c r="L251" s="48">
        <f>SUM(AH240:AH253)</f>
        <v>2707.16</v>
      </c>
    </row>
    <row r="252" spans="1:12" ht="28.5">
      <c r="A252" s="72"/>
      <c r="B252" s="72" t="s">
        <v>208</v>
      </c>
      <c r="C252" s="72" t="s">
        <v>664</v>
      </c>
      <c r="D252" s="57" t="s">
        <v>626</v>
      </c>
      <c r="E252" s="99">
        <f>Source!CA112</f>
        <v>51</v>
      </c>
      <c r="F252" s="58"/>
      <c r="G252" s="99">
        <f>Source!AU112</f>
        <v>51</v>
      </c>
      <c r="H252" s="59"/>
      <c r="I252" s="60"/>
      <c r="J252" s="59">
        <f>SUM(AI240:AI253)</f>
        <v>38.29</v>
      </c>
      <c r="K252" s="60"/>
      <c r="L252" s="59">
        <f>SUM(AJ240:AJ253)</f>
        <v>1468.78</v>
      </c>
    </row>
    <row r="253" spans="3:53" ht="15">
      <c r="C253" s="131" t="s">
        <v>628</v>
      </c>
      <c r="D253" s="131"/>
      <c r="E253" s="132"/>
      <c r="F253" s="131"/>
      <c r="G253" s="132"/>
      <c r="H253" s="131"/>
      <c r="I253" s="131">
        <f>J243+J244+J246+J251+J252</f>
        <v>798.1700000000001</v>
      </c>
      <c r="J253" s="131"/>
      <c r="K253" s="131">
        <f>L243+L244+L246+L251+L252</f>
        <v>12673.79</v>
      </c>
      <c r="L253" s="131"/>
      <c r="O253" s="45">
        <f>I253</f>
        <v>798.1700000000001</v>
      </c>
      <c r="P253" s="45">
        <f>K253</f>
        <v>12673.79</v>
      </c>
      <c r="Q253" s="45">
        <f>J243</f>
        <v>74.46</v>
      </c>
      <c r="R253" s="45">
        <f>J243</f>
        <v>74.46</v>
      </c>
      <c r="U253" s="45">
        <f>L243</f>
        <v>2856.21</v>
      </c>
      <c r="X253" s="45">
        <f>J245</f>
        <v>0.62</v>
      </c>
      <c r="Z253" s="45">
        <f>L245</f>
        <v>23.75</v>
      </c>
      <c r="AB253" s="45">
        <f>J244</f>
        <v>18.63</v>
      </c>
      <c r="AD253" s="45">
        <f>L244</f>
        <v>144.6</v>
      </c>
      <c r="AF253" s="45">
        <f>J246</f>
        <v>596.21</v>
      </c>
      <c r="AN253">
        <f>IF(Source!BI112&lt;=1,J243+J244+J246+J251+J252,0)</f>
        <v>798.1700000000001</v>
      </c>
      <c r="AO253">
        <f>IF(Source!BI112&lt;=1,J246,0)</f>
        <v>596.21</v>
      </c>
      <c r="AP253">
        <f>IF(Source!BI112&lt;=1,J244,0)</f>
        <v>18.63</v>
      </c>
      <c r="AQ253">
        <f>IF(Source!BI112&lt;=1,J243,0)</f>
        <v>74.46</v>
      </c>
      <c r="AX253">
        <f>IF(Source!BI112=2,J243+J244+J246+J251+J252,0)</f>
        <v>0</v>
      </c>
      <c r="AY253">
        <f>IF(Source!BI112=2,J246,0)</f>
        <v>0</v>
      </c>
      <c r="AZ253">
        <f>IF(Source!BI112=2,J244,0)</f>
        <v>0</v>
      </c>
      <c r="BA253">
        <f>IF(Source!BI112=2,J243,0)</f>
        <v>0</v>
      </c>
    </row>
    <row r="254" spans="1:56" ht="105">
      <c r="A254" s="70">
        <v>15</v>
      </c>
      <c r="B254" s="70" t="str">
        <f>Source!F114</f>
        <v>13-03-004-27</v>
      </c>
      <c r="C254" s="70" t="s">
        <v>667</v>
      </c>
      <c r="D254" s="53" t="str">
        <f>Source!DW114</f>
        <v>100 м2</v>
      </c>
      <c r="E254" s="98">
        <f>Source!K114</f>
        <v>1.51</v>
      </c>
      <c r="F254" s="54"/>
      <c r="G254" s="98">
        <f>Source!I114</f>
        <v>1.51</v>
      </c>
      <c r="H254" s="48"/>
      <c r="I254" s="55"/>
      <c r="J254" s="48"/>
      <c r="K254" s="55"/>
      <c r="L254" s="48"/>
      <c r="AG254">
        <f>ROUND((Source!AT114/100)*((ROUND(Source!AF114*Source!I114,2)+ROUND(Source!AE114*Source!I114,2))),2)</f>
        <v>32.37</v>
      </c>
      <c r="AH254">
        <f>Source!X114</f>
        <v>1241.97</v>
      </c>
      <c r="AI254">
        <f>ROUND((Source!AU114/100)*((ROUND(Source!AF114*Source!I114,2)+ROUND(Source!AE114*Source!I114,2))),2)</f>
        <v>17.56</v>
      </c>
      <c r="AJ254">
        <f>Source!Y114</f>
        <v>673.83</v>
      </c>
      <c r="AS254">
        <f>IF(Source!BI114&lt;=1,AH254,0)</f>
        <v>1241.97</v>
      </c>
      <c r="AT254">
        <f>IF(Source!BI114&lt;=1,AJ254,0)</f>
        <v>673.83</v>
      </c>
      <c r="BC254">
        <f>IF(Source!BI114=2,AH254,0)</f>
        <v>0</v>
      </c>
      <c r="BD254">
        <f>IF(Source!BI114=2,AJ254,0)</f>
        <v>0</v>
      </c>
    </row>
    <row r="255" ht="25.5">
      <c r="B255" s="46" t="str">
        <f>Source!EO114</f>
        <v>Поправка: МР 519/пр п.6.7.1</v>
      </c>
    </row>
    <row r="256" ht="12.75">
      <c r="C256" s="43" t="str">
        <f>"Объем: "&amp;Source!K114&amp;"=151/"&amp;"100"</f>
        <v>Объем: 1,51=151/100</v>
      </c>
    </row>
    <row r="257" spans="1:12" ht="14.25">
      <c r="A257" s="70"/>
      <c r="B257" s="71">
        <v>1</v>
      </c>
      <c r="C257" s="70" t="s">
        <v>616</v>
      </c>
      <c r="D257" s="53"/>
      <c r="E257" s="98"/>
      <c r="F257" s="54"/>
      <c r="G257" s="98"/>
      <c r="H257" s="48">
        <f>Source!AO114</f>
        <v>19.59</v>
      </c>
      <c r="I257" s="55">
        <f>ROUND(1.15,7)</f>
        <v>1.15</v>
      </c>
      <c r="J257" s="48">
        <f>ROUND(Source!AF114*Source!I114,2)</f>
        <v>34.02</v>
      </c>
      <c r="K257" s="55">
        <f>IF(Source!BA114&lt;&gt;0,Source!BA114,1)</f>
        <v>38.36</v>
      </c>
      <c r="L257" s="48">
        <f>Source!S114</f>
        <v>1305.02</v>
      </c>
    </row>
    <row r="258" spans="1:12" ht="14.25">
      <c r="A258" s="70"/>
      <c r="B258" s="71">
        <v>3</v>
      </c>
      <c r="C258" s="70" t="s">
        <v>617</v>
      </c>
      <c r="D258" s="53"/>
      <c r="E258" s="98"/>
      <c r="F258" s="54"/>
      <c r="G258" s="98"/>
      <c r="H258" s="48">
        <f>Source!AM114</f>
        <v>7.39</v>
      </c>
      <c r="I258" s="55">
        <f>ROUND(1.25,7)</f>
        <v>1.25</v>
      </c>
      <c r="J258" s="48">
        <f>ROUND(Source!AD114*Source!I114,2)</f>
        <v>13.95</v>
      </c>
      <c r="K258" s="55">
        <f>IF(Source!BB114&lt;&gt;0,Source!BB114,1)</f>
        <v>7.57</v>
      </c>
      <c r="L258" s="48">
        <f>Source!Q114</f>
        <v>105.62</v>
      </c>
    </row>
    <row r="259" spans="1:12" ht="14.25">
      <c r="A259" s="70"/>
      <c r="B259" s="71">
        <v>2</v>
      </c>
      <c r="C259" s="70" t="s">
        <v>618</v>
      </c>
      <c r="D259" s="53"/>
      <c r="E259" s="98"/>
      <c r="F259" s="54"/>
      <c r="G259" s="98"/>
      <c r="H259" s="48">
        <f>Source!AN114</f>
        <v>0.22</v>
      </c>
      <c r="I259" s="55">
        <f>ROUND(1.25,7)</f>
        <v>1.25</v>
      </c>
      <c r="J259" s="56">
        <f>ROUND(Source!AE114*Source!I114,2)</f>
        <v>0.42</v>
      </c>
      <c r="K259" s="55">
        <f>IF(Source!BS114&lt;&gt;0,Source!BS114,1)</f>
        <v>38.36</v>
      </c>
      <c r="L259" s="56">
        <f>Source!R114</f>
        <v>16.22</v>
      </c>
    </row>
    <row r="260" spans="1:12" ht="14.25">
      <c r="A260" s="70"/>
      <c r="B260" s="71">
        <v>4</v>
      </c>
      <c r="C260" s="70" t="s">
        <v>619</v>
      </c>
      <c r="D260" s="53"/>
      <c r="E260" s="98"/>
      <c r="F260" s="54"/>
      <c r="G260" s="98"/>
      <c r="H260" s="48">
        <f>Source!AL114</f>
        <v>2156.45</v>
      </c>
      <c r="I260" s="55"/>
      <c r="J260" s="48">
        <f>ROUND(Source!AC114*Source!I114,2)</f>
        <v>3256.24</v>
      </c>
      <c r="K260" s="55">
        <f>IF(Source!BC114&lt;&gt;0,Source!BC114,1)</f>
        <v>3.33</v>
      </c>
      <c r="L260" s="48">
        <f>Source!P114</f>
        <v>10843.28</v>
      </c>
    </row>
    <row r="261" spans="1:12" ht="14.25">
      <c r="A261" s="70"/>
      <c r="B261" s="70"/>
      <c r="C261" s="70" t="s">
        <v>620</v>
      </c>
      <c r="D261" s="53" t="s">
        <v>621</v>
      </c>
      <c r="E261" s="98">
        <f>Source!AQ114</f>
        <v>2.16</v>
      </c>
      <c r="F261" s="54">
        <f>ROUND(1.15,7)</f>
        <v>1.15</v>
      </c>
      <c r="G261" s="98">
        <f>ROUND(Source!U114,7)</f>
        <v>3.75084</v>
      </c>
      <c r="H261" s="48"/>
      <c r="I261" s="55"/>
      <c r="J261" s="48"/>
      <c r="K261" s="55"/>
      <c r="L261" s="48"/>
    </row>
    <row r="262" spans="1:12" ht="14.25">
      <c r="A262" s="70"/>
      <c r="B262" s="70"/>
      <c r="C262" s="72" t="s">
        <v>622</v>
      </c>
      <c r="D262" s="57" t="s">
        <v>621</v>
      </c>
      <c r="E262" s="99">
        <f>Source!AR114</f>
        <v>0.02</v>
      </c>
      <c r="F262" s="58">
        <f>ROUND(1.25,7)</f>
        <v>1.25</v>
      </c>
      <c r="G262" s="99">
        <f>ROUND(Source!V114,7)</f>
        <v>0.03775</v>
      </c>
      <c r="H262" s="59"/>
      <c r="I262" s="60"/>
      <c r="J262" s="59"/>
      <c r="K262" s="60"/>
      <c r="L262" s="59"/>
    </row>
    <row r="263" spans="1:12" ht="14.25">
      <c r="A263" s="70"/>
      <c r="B263" s="70"/>
      <c r="C263" s="70" t="s">
        <v>623</v>
      </c>
      <c r="D263" s="53"/>
      <c r="E263" s="98"/>
      <c r="F263" s="54"/>
      <c r="G263" s="98"/>
      <c r="H263" s="48">
        <f>H257+H258+H260</f>
        <v>2183.43</v>
      </c>
      <c r="I263" s="55"/>
      <c r="J263" s="48">
        <f>J257+J258+J260</f>
        <v>3304.2099999999996</v>
      </c>
      <c r="K263" s="55"/>
      <c r="L263" s="48">
        <f>L257+L258+L260</f>
        <v>12253.92</v>
      </c>
    </row>
    <row r="264" spans="1:12" ht="14.25">
      <c r="A264" s="70"/>
      <c r="B264" s="70"/>
      <c r="C264" s="70" t="s">
        <v>624</v>
      </c>
      <c r="D264" s="53"/>
      <c r="E264" s="98"/>
      <c r="F264" s="54"/>
      <c r="G264" s="98"/>
      <c r="H264" s="48"/>
      <c r="I264" s="55"/>
      <c r="J264" s="48">
        <f>SUM(Q254:Q267)+SUM(V254:V267)+SUM(X254:X267)+SUM(Y254:Y267)</f>
        <v>34.440000000000005</v>
      </c>
      <c r="K264" s="55"/>
      <c r="L264" s="48">
        <f>SUM(U254:U267)+SUM(W254:W267)+SUM(Z254:Z267)+SUM(AA254:AA267)</f>
        <v>1321.24</v>
      </c>
    </row>
    <row r="265" spans="1:12" ht="28.5">
      <c r="A265" s="70"/>
      <c r="B265" s="70" t="s">
        <v>207</v>
      </c>
      <c r="C265" s="70" t="s">
        <v>663</v>
      </c>
      <c r="D265" s="53" t="s">
        <v>626</v>
      </c>
      <c r="E265" s="98">
        <f>Source!BZ114</f>
        <v>94</v>
      </c>
      <c r="F265" s="54"/>
      <c r="G265" s="98">
        <f>Source!AT114</f>
        <v>94</v>
      </c>
      <c r="H265" s="48"/>
      <c r="I265" s="55"/>
      <c r="J265" s="48">
        <f>SUM(AG254:AG267)</f>
        <v>32.37</v>
      </c>
      <c r="K265" s="55"/>
      <c r="L265" s="48">
        <f>SUM(AH254:AH267)</f>
        <v>1241.97</v>
      </c>
    </row>
    <row r="266" spans="1:12" ht="28.5">
      <c r="A266" s="72"/>
      <c r="B266" s="72" t="s">
        <v>208</v>
      </c>
      <c r="C266" s="72" t="s">
        <v>664</v>
      </c>
      <c r="D266" s="57" t="s">
        <v>626</v>
      </c>
      <c r="E266" s="99">
        <f>Source!CA114</f>
        <v>51</v>
      </c>
      <c r="F266" s="58"/>
      <c r="G266" s="99">
        <f>Source!AU114</f>
        <v>51</v>
      </c>
      <c r="H266" s="59"/>
      <c r="I266" s="60"/>
      <c r="J266" s="59">
        <f>SUM(AI254:AI267)</f>
        <v>17.56</v>
      </c>
      <c r="K266" s="60"/>
      <c r="L266" s="59">
        <f>SUM(AJ254:AJ267)</f>
        <v>673.83</v>
      </c>
    </row>
    <row r="267" spans="3:53" ht="15">
      <c r="C267" s="131" t="s">
        <v>628</v>
      </c>
      <c r="D267" s="131"/>
      <c r="E267" s="132"/>
      <c r="F267" s="131"/>
      <c r="G267" s="132"/>
      <c r="H267" s="131"/>
      <c r="I267" s="131">
        <f>J257+J258+J260+J265+J266</f>
        <v>3354.1399999999994</v>
      </c>
      <c r="J267" s="131"/>
      <c r="K267" s="131">
        <f>L257+L258+L260+L265+L266</f>
        <v>14169.72</v>
      </c>
      <c r="L267" s="131"/>
      <c r="O267" s="45">
        <f>I267</f>
        <v>3354.1399999999994</v>
      </c>
      <c r="P267" s="45">
        <f>K267</f>
        <v>14169.72</v>
      </c>
      <c r="Q267" s="45">
        <f>J257</f>
        <v>34.02</v>
      </c>
      <c r="R267" s="45">
        <f>J257</f>
        <v>34.02</v>
      </c>
      <c r="U267" s="45">
        <f>L257</f>
        <v>1305.02</v>
      </c>
      <c r="X267" s="45">
        <f>J259</f>
        <v>0.42</v>
      </c>
      <c r="Z267" s="45">
        <f>L259</f>
        <v>16.22</v>
      </c>
      <c r="AB267" s="45">
        <f>J258</f>
        <v>13.95</v>
      </c>
      <c r="AD267" s="45">
        <f>L258</f>
        <v>105.62</v>
      </c>
      <c r="AF267" s="45">
        <f>J260</f>
        <v>3256.24</v>
      </c>
      <c r="AN267">
        <f>IF(Source!BI114&lt;=1,J257+J258+J260+J265+J266,0)</f>
        <v>3354.1399999999994</v>
      </c>
      <c r="AO267">
        <f>IF(Source!BI114&lt;=1,J260,0)</f>
        <v>3256.24</v>
      </c>
      <c r="AP267">
        <f>IF(Source!BI114&lt;=1,J258,0)</f>
        <v>13.95</v>
      </c>
      <c r="AQ267">
        <f>IF(Source!BI114&lt;=1,J257,0)</f>
        <v>34.02</v>
      </c>
      <c r="AX267">
        <f>IF(Source!BI114=2,J257+J258+J260+J265+J266,0)</f>
        <v>0</v>
      </c>
      <c r="AY267">
        <f>IF(Source!BI114=2,J260,0)</f>
        <v>0</v>
      </c>
      <c r="AZ267">
        <f>IF(Source!BI114=2,J258,0)</f>
        <v>0</v>
      </c>
      <c r="BA267">
        <f>IF(Source!BI114=2,J257,0)</f>
        <v>0</v>
      </c>
    </row>
    <row r="268" spans="1:56" ht="105">
      <c r="A268" s="70">
        <v>16</v>
      </c>
      <c r="B268" s="70" t="str">
        <f>Source!F116</f>
        <v>12-01-007-08</v>
      </c>
      <c r="C268" s="70" t="s">
        <v>668</v>
      </c>
      <c r="D268" s="53" t="str">
        <f>Source!DW116</f>
        <v>100 м2</v>
      </c>
      <c r="E268" s="98">
        <f>Source!K116</f>
        <v>0.125</v>
      </c>
      <c r="F268" s="54"/>
      <c r="G268" s="98">
        <f>Source!I116</f>
        <v>0.125</v>
      </c>
      <c r="H268" s="48"/>
      <c r="I268" s="55"/>
      <c r="J268" s="48"/>
      <c r="K268" s="55"/>
      <c r="L268" s="48"/>
      <c r="AG268">
        <f>ROUND((Source!AT116/100)*((ROUND(Source!AF116*Source!I116,2)+ROUND(Source!AE116*Source!I116,2))),2)</f>
        <v>114.78</v>
      </c>
      <c r="AH268">
        <f>Source!X116</f>
        <v>4402.68</v>
      </c>
      <c r="AI268">
        <f>ROUND((Source!AU116/100)*((ROUND(Source!AF116*Source!I116,2)+ROUND(Source!AE116*Source!I116,2))),2)</f>
        <v>60.02</v>
      </c>
      <c r="AJ268">
        <f>Source!Y116</f>
        <v>2302.32</v>
      </c>
      <c r="AS268">
        <f>IF(Source!BI116&lt;=1,AH268,0)</f>
        <v>4402.68</v>
      </c>
      <c r="AT268">
        <f>IF(Source!BI116&lt;=1,AJ268,0)</f>
        <v>2302.32</v>
      </c>
      <c r="BC268">
        <f>IF(Source!BI116=2,AH268,0)</f>
        <v>0</v>
      </c>
      <c r="BD268">
        <f>IF(Source!BI116=2,AJ268,0)</f>
        <v>0</v>
      </c>
    </row>
    <row r="269" ht="25.5">
      <c r="B269" s="46" t="str">
        <f>Source!EO116</f>
        <v>Поправка: МР 519/пр п.6.7.1</v>
      </c>
    </row>
    <row r="270" ht="12.75">
      <c r="C270" s="43" t="str">
        <f>"Объем: "&amp;Source!K116&amp;"=12,5/"&amp;"100"</f>
        <v>Объем: 0,125=12,5/100</v>
      </c>
    </row>
    <row r="271" spans="1:12" ht="14.25">
      <c r="A271" s="70"/>
      <c r="B271" s="71">
        <v>1</v>
      </c>
      <c r="C271" s="70" t="s">
        <v>616</v>
      </c>
      <c r="D271" s="53"/>
      <c r="E271" s="98"/>
      <c r="F271" s="54"/>
      <c r="G271" s="98"/>
      <c r="H271" s="48">
        <f>Source!AO116</f>
        <v>723.51</v>
      </c>
      <c r="I271" s="55">
        <f>ROUND(1.15,7)</f>
        <v>1.15</v>
      </c>
      <c r="J271" s="48">
        <f>ROUND(Source!AF116*Source!I116,2)</f>
        <v>104.01</v>
      </c>
      <c r="K271" s="55">
        <f>IF(Source!BA116&lt;&gt;0,Source!BA116,1)</f>
        <v>38.36</v>
      </c>
      <c r="L271" s="48">
        <f>Source!S116</f>
        <v>3989.63</v>
      </c>
    </row>
    <row r="272" spans="1:12" ht="14.25">
      <c r="A272" s="70"/>
      <c r="B272" s="71">
        <v>3</v>
      </c>
      <c r="C272" s="70" t="s">
        <v>617</v>
      </c>
      <c r="D272" s="53"/>
      <c r="E272" s="98"/>
      <c r="F272" s="54"/>
      <c r="G272" s="98"/>
      <c r="H272" s="48">
        <f>Source!AM116</f>
        <v>54.06</v>
      </c>
      <c r="I272" s="55">
        <f>ROUND(1.25,7)</f>
        <v>1.25</v>
      </c>
      <c r="J272" s="48">
        <f>ROUND(Source!AD116*Source!I116,2)</f>
        <v>8.45</v>
      </c>
      <c r="K272" s="55">
        <f>IF(Source!BB116&lt;&gt;0,Source!BB116,1)</f>
        <v>11.52</v>
      </c>
      <c r="L272" s="48">
        <f>Source!Q116</f>
        <v>97.32</v>
      </c>
    </row>
    <row r="273" spans="1:12" ht="14.25">
      <c r="A273" s="70"/>
      <c r="B273" s="71">
        <v>2</v>
      </c>
      <c r="C273" s="70" t="s">
        <v>618</v>
      </c>
      <c r="D273" s="53"/>
      <c r="E273" s="98"/>
      <c r="F273" s="54"/>
      <c r="G273" s="98"/>
      <c r="H273" s="48">
        <f>Source!AN116</f>
        <v>8.26</v>
      </c>
      <c r="I273" s="55">
        <f>ROUND(1.25,7)</f>
        <v>1.25</v>
      </c>
      <c r="J273" s="56">
        <f>ROUND(Source!AE116*Source!I116,2)</f>
        <v>1.29</v>
      </c>
      <c r="K273" s="55">
        <f>IF(Source!BS116&lt;&gt;0,Source!BS116,1)</f>
        <v>38.36</v>
      </c>
      <c r="L273" s="56">
        <f>Source!R116</f>
        <v>49.53</v>
      </c>
    </row>
    <row r="274" spans="1:12" ht="14.25">
      <c r="A274" s="70"/>
      <c r="B274" s="71">
        <v>4</v>
      </c>
      <c r="C274" s="70" t="s">
        <v>619</v>
      </c>
      <c r="D274" s="53"/>
      <c r="E274" s="98"/>
      <c r="F274" s="54"/>
      <c r="G274" s="98"/>
      <c r="H274" s="48">
        <f>Source!AL116</f>
        <v>12512.62</v>
      </c>
      <c r="I274" s="55"/>
      <c r="J274" s="48">
        <f>ROUND(Source!AC116*Source!I116,2)</f>
        <v>1564.08</v>
      </c>
      <c r="K274" s="55">
        <f>IF(Source!BC116&lt;&gt;0,Source!BC116,1)</f>
        <v>9.08</v>
      </c>
      <c r="L274" s="48">
        <f>Source!P116</f>
        <v>14201.82</v>
      </c>
    </row>
    <row r="275" spans="1:12" ht="14.25">
      <c r="A275" s="70"/>
      <c r="B275" s="70"/>
      <c r="C275" s="70" t="s">
        <v>620</v>
      </c>
      <c r="D275" s="53" t="s">
        <v>621</v>
      </c>
      <c r="E275" s="98">
        <f>Source!AQ116</f>
        <v>79.77</v>
      </c>
      <c r="F275" s="54">
        <f>ROUND(1.15,7)</f>
        <v>1.15</v>
      </c>
      <c r="G275" s="98">
        <f>ROUND(Source!U116,7)</f>
        <v>11.4669375</v>
      </c>
      <c r="H275" s="48"/>
      <c r="I275" s="55"/>
      <c r="J275" s="48"/>
      <c r="K275" s="55"/>
      <c r="L275" s="48"/>
    </row>
    <row r="276" spans="1:12" ht="14.25">
      <c r="A276" s="70"/>
      <c r="B276" s="70"/>
      <c r="C276" s="72" t="s">
        <v>622</v>
      </c>
      <c r="D276" s="57" t="s">
        <v>621</v>
      </c>
      <c r="E276" s="99">
        <f>Source!AR116</f>
        <v>0.63</v>
      </c>
      <c r="F276" s="58">
        <f>ROUND(1.25,7)</f>
        <v>1.25</v>
      </c>
      <c r="G276" s="99">
        <f>ROUND(Source!V116,7)</f>
        <v>0.0984375</v>
      </c>
      <c r="H276" s="59"/>
      <c r="I276" s="60"/>
      <c r="J276" s="59"/>
      <c r="K276" s="60"/>
      <c r="L276" s="59"/>
    </row>
    <row r="277" spans="1:12" ht="14.25">
      <c r="A277" s="70"/>
      <c r="B277" s="70"/>
      <c r="C277" s="70" t="s">
        <v>623</v>
      </c>
      <c r="D277" s="53"/>
      <c r="E277" s="98"/>
      <c r="F277" s="54"/>
      <c r="G277" s="98"/>
      <c r="H277" s="48">
        <f>H271+H272+H274</f>
        <v>13290.19</v>
      </c>
      <c r="I277" s="55"/>
      <c r="J277" s="48">
        <f>J271+J272+J274</f>
        <v>1676.54</v>
      </c>
      <c r="K277" s="55"/>
      <c r="L277" s="48">
        <f>L271+L272+L274</f>
        <v>18288.77</v>
      </c>
    </row>
    <row r="278" spans="1:12" ht="14.25">
      <c r="A278" s="70"/>
      <c r="B278" s="70"/>
      <c r="C278" s="70" t="s">
        <v>624</v>
      </c>
      <c r="D278" s="53"/>
      <c r="E278" s="98"/>
      <c r="F278" s="54"/>
      <c r="G278" s="98"/>
      <c r="H278" s="48"/>
      <c r="I278" s="55"/>
      <c r="J278" s="48">
        <f>SUM(Q268:Q281)+SUM(V268:V281)+SUM(X268:X281)+SUM(Y268:Y281)</f>
        <v>105.30000000000001</v>
      </c>
      <c r="K278" s="55"/>
      <c r="L278" s="48">
        <f>SUM(U268:U281)+SUM(W268:W281)+SUM(Z268:Z281)+SUM(AA268:AA281)</f>
        <v>4039.1600000000003</v>
      </c>
    </row>
    <row r="279" spans="1:12" ht="14.25">
      <c r="A279" s="70"/>
      <c r="B279" s="70" t="s">
        <v>227</v>
      </c>
      <c r="C279" s="70" t="s">
        <v>669</v>
      </c>
      <c r="D279" s="53" t="s">
        <v>626</v>
      </c>
      <c r="E279" s="98">
        <f>Source!BZ116</f>
        <v>109</v>
      </c>
      <c r="F279" s="54"/>
      <c r="G279" s="98">
        <f>Source!AT116</f>
        <v>109</v>
      </c>
      <c r="H279" s="48"/>
      <c r="I279" s="55"/>
      <c r="J279" s="48">
        <f>SUM(AG268:AG281)</f>
        <v>114.78</v>
      </c>
      <c r="K279" s="55"/>
      <c r="L279" s="48">
        <f>SUM(AH268:AH281)</f>
        <v>4402.68</v>
      </c>
    </row>
    <row r="280" spans="1:12" ht="14.25">
      <c r="A280" s="72"/>
      <c r="B280" s="72" t="s">
        <v>228</v>
      </c>
      <c r="C280" s="72" t="s">
        <v>670</v>
      </c>
      <c r="D280" s="57" t="s">
        <v>626</v>
      </c>
      <c r="E280" s="99">
        <f>Source!CA116</f>
        <v>57</v>
      </c>
      <c r="F280" s="58"/>
      <c r="G280" s="99">
        <f>Source!AU116</f>
        <v>57</v>
      </c>
      <c r="H280" s="59"/>
      <c r="I280" s="60"/>
      <c r="J280" s="59">
        <f>SUM(AI268:AI281)</f>
        <v>60.02</v>
      </c>
      <c r="K280" s="60"/>
      <c r="L280" s="59">
        <f>SUM(AJ268:AJ281)</f>
        <v>2302.32</v>
      </c>
    </row>
    <row r="281" spans="3:53" ht="15">
      <c r="C281" s="131" t="s">
        <v>628</v>
      </c>
      <c r="D281" s="131"/>
      <c r="E281" s="132"/>
      <c r="F281" s="131"/>
      <c r="G281" s="132"/>
      <c r="H281" s="131"/>
      <c r="I281" s="131">
        <f>J271+J272+J274+J279+J280</f>
        <v>1851.34</v>
      </c>
      <c r="J281" s="131"/>
      <c r="K281" s="131">
        <f>L271+L272+L274+L279+L280</f>
        <v>24993.77</v>
      </c>
      <c r="L281" s="131"/>
      <c r="O281" s="45">
        <f>I281</f>
        <v>1851.34</v>
      </c>
      <c r="P281" s="45">
        <f>K281</f>
        <v>24993.77</v>
      </c>
      <c r="Q281" s="45">
        <f>J271</f>
        <v>104.01</v>
      </c>
      <c r="R281" s="45">
        <f>J271</f>
        <v>104.01</v>
      </c>
      <c r="U281" s="45">
        <f>L271</f>
        <v>3989.63</v>
      </c>
      <c r="X281" s="45">
        <f>J273</f>
        <v>1.29</v>
      </c>
      <c r="Z281" s="45">
        <f>L273</f>
        <v>49.53</v>
      </c>
      <c r="AB281" s="45">
        <f>J272</f>
        <v>8.45</v>
      </c>
      <c r="AD281" s="45">
        <f>L272</f>
        <v>97.32</v>
      </c>
      <c r="AF281" s="45">
        <f>J274</f>
        <v>1564.08</v>
      </c>
      <c r="AN281">
        <f>IF(Source!BI116&lt;=1,J271+J272+J274+J279+J280,0)</f>
        <v>1851.34</v>
      </c>
      <c r="AO281">
        <f>IF(Source!BI116&lt;=1,J274,0)</f>
        <v>1564.08</v>
      </c>
      <c r="AP281">
        <f>IF(Source!BI116&lt;=1,J272,0)</f>
        <v>8.45</v>
      </c>
      <c r="AQ281">
        <f>IF(Source!BI116&lt;=1,J271,0)</f>
        <v>104.01</v>
      </c>
      <c r="AX281">
        <f>IF(Source!BI116=2,J271+J272+J274+J279+J280,0)</f>
        <v>0</v>
      </c>
      <c r="AY281">
        <f>IF(Source!BI116=2,J274,0)</f>
        <v>0</v>
      </c>
      <c r="AZ281">
        <f>IF(Source!BI116=2,J272,0)</f>
        <v>0</v>
      </c>
      <c r="BA281">
        <f>IF(Source!BI116=2,J271,0)</f>
        <v>0</v>
      </c>
    </row>
    <row r="282" spans="1:56" ht="105">
      <c r="A282" s="70">
        <v>17</v>
      </c>
      <c r="B282" s="70" t="str">
        <f>Source!F118</f>
        <v>12-01-034-01</v>
      </c>
      <c r="C282" s="70" t="s">
        <v>671</v>
      </c>
      <c r="D282" s="53" t="str">
        <f>Source!DW118</f>
        <v>100 м2</v>
      </c>
      <c r="E282" s="98">
        <f>Source!K118</f>
        <v>0.04</v>
      </c>
      <c r="F282" s="54"/>
      <c r="G282" s="98">
        <f>Source!I118</f>
        <v>0.04</v>
      </c>
      <c r="H282" s="48"/>
      <c r="I282" s="55"/>
      <c r="J282" s="48"/>
      <c r="K282" s="55"/>
      <c r="L282" s="48"/>
      <c r="AG282">
        <f>ROUND((Source!AT118/100)*((ROUND(Source!AF118*Source!I118,2)+ROUND(Source!AE118*Source!I118,2))),2)</f>
        <v>8.1</v>
      </c>
      <c r="AH282">
        <f>Source!X118</f>
        <v>310.81</v>
      </c>
      <c r="AI282">
        <f>ROUND((Source!AU118/100)*((ROUND(Source!AF118*Source!I118,2)+ROUND(Source!AE118*Source!I118,2))),2)</f>
        <v>4.24</v>
      </c>
      <c r="AJ282">
        <f>Source!Y118</f>
        <v>162.54</v>
      </c>
      <c r="AS282">
        <f>IF(Source!BI118&lt;=1,AH282,0)</f>
        <v>310.81</v>
      </c>
      <c r="AT282">
        <f>IF(Source!BI118&lt;=1,AJ282,0)</f>
        <v>162.54</v>
      </c>
      <c r="BC282">
        <f>IF(Source!BI118=2,AH282,0)</f>
        <v>0</v>
      </c>
      <c r="BD282">
        <f>IF(Source!BI118=2,AJ282,0)</f>
        <v>0</v>
      </c>
    </row>
    <row r="283" ht="25.5">
      <c r="B283" s="46" t="str">
        <f>Source!EO118</f>
        <v>Поправка: МР 519/пр п.6.7.1</v>
      </c>
    </row>
    <row r="284" ht="12.75">
      <c r="C284" s="43" t="str">
        <f>"Объем: "&amp;Source!K118&amp;"=4/"&amp;"100"</f>
        <v>Объем: 0,04=4/100</v>
      </c>
    </row>
    <row r="285" spans="1:12" ht="14.25">
      <c r="A285" s="70"/>
      <c r="B285" s="71">
        <v>1</v>
      </c>
      <c r="C285" s="70" t="s">
        <v>616</v>
      </c>
      <c r="D285" s="53"/>
      <c r="E285" s="98"/>
      <c r="F285" s="54"/>
      <c r="G285" s="98"/>
      <c r="H285" s="48">
        <f>Source!AO118</f>
        <v>156.37</v>
      </c>
      <c r="I285" s="55">
        <f>ROUND(1.15,7)</f>
        <v>1.15</v>
      </c>
      <c r="J285" s="48">
        <f>ROUND(Source!AF118*Source!I118,2)</f>
        <v>7.19</v>
      </c>
      <c r="K285" s="55">
        <f>IF(Source!BA118&lt;&gt;0,Source!BA118,1)</f>
        <v>38.36</v>
      </c>
      <c r="L285" s="48">
        <f>Source!S118</f>
        <v>275.93</v>
      </c>
    </row>
    <row r="286" spans="1:12" ht="14.25">
      <c r="A286" s="70"/>
      <c r="B286" s="71">
        <v>3</v>
      </c>
      <c r="C286" s="70" t="s">
        <v>617</v>
      </c>
      <c r="D286" s="53"/>
      <c r="E286" s="98"/>
      <c r="F286" s="54"/>
      <c r="G286" s="98"/>
      <c r="H286" s="48">
        <f>Source!AM118</f>
        <v>30.77</v>
      </c>
      <c r="I286" s="55">
        <f>ROUND(1.25,7)</f>
        <v>1.25</v>
      </c>
      <c r="J286" s="48">
        <f>ROUND(Source!AD118*Source!I118,2)</f>
        <v>1.54</v>
      </c>
      <c r="K286" s="55">
        <f>IF(Source!BB118&lt;&gt;0,Source!BB118,1)</f>
        <v>11.32</v>
      </c>
      <c r="L286" s="48">
        <f>Source!Q118</f>
        <v>17.41</v>
      </c>
    </row>
    <row r="287" spans="1:12" ht="14.25">
      <c r="A287" s="70"/>
      <c r="B287" s="71">
        <v>2</v>
      </c>
      <c r="C287" s="70" t="s">
        <v>618</v>
      </c>
      <c r="D287" s="53"/>
      <c r="E287" s="98"/>
      <c r="F287" s="54"/>
      <c r="G287" s="98"/>
      <c r="H287" s="48">
        <f>Source!AN118</f>
        <v>4.81</v>
      </c>
      <c r="I287" s="55">
        <f>ROUND(1.25,7)</f>
        <v>1.25</v>
      </c>
      <c r="J287" s="56">
        <f>ROUND(Source!AE118*Source!I118,2)</f>
        <v>0.24</v>
      </c>
      <c r="K287" s="55">
        <f>IF(Source!BS118&lt;&gt;0,Source!BS118,1)</f>
        <v>38.36</v>
      </c>
      <c r="L287" s="56">
        <f>Source!R118</f>
        <v>9.22</v>
      </c>
    </row>
    <row r="288" spans="1:12" ht="14.25">
      <c r="A288" s="70"/>
      <c r="B288" s="71">
        <v>4</v>
      </c>
      <c r="C288" s="70" t="s">
        <v>619</v>
      </c>
      <c r="D288" s="53"/>
      <c r="E288" s="98"/>
      <c r="F288" s="54"/>
      <c r="G288" s="98"/>
      <c r="H288" s="48">
        <f>Source!AL118</f>
        <v>2936</v>
      </c>
      <c r="I288" s="55"/>
      <c r="J288" s="48">
        <f>ROUND(Source!AC118*Source!I118,2)</f>
        <v>117.44</v>
      </c>
      <c r="K288" s="55">
        <f>IF(Source!BC118&lt;&gt;0,Source!BC118,1)</f>
        <v>8.06</v>
      </c>
      <c r="L288" s="48">
        <f>Source!P118</f>
        <v>946.57</v>
      </c>
    </row>
    <row r="289" spans="1:12" ht="14.25">
      <c r="A289" s="70"/>
      <c r="B289" s="70"/>
      <c r="C289" s="70" t="s">
        <v>620</v>
      </c>
      <c r="D289" s="53" t="s">
        <v>621</v>
      </c>
      <c r="E289" s="98">
        <f>Source!AQ118</f>
        <v>19.14</v>
      </c>
      <c r="F289" s="54">
        <f>ROUND(1.15,7)</f>
        <v>1.15</v>
      </c>
      <c r="G289" s="98">
        <f>ROUND(Source!U118,7)</f>
        <v>0.88044</v>
      </c>
      <c r="H289" s="48"/>
      <c r="I289" s="55"/>
      <c r="J289" s="48"/>
      <c r="K289" s="55"/>
      <c r="L289" s="48"/>
    </row>
    <row r="290" spans="1:12" ht="14.25">
      <c r="A290" s="70"/>
      <c r="B290" s="70"/>
      <c r="C290" s="72" t="s">
        <v>622</v>
      </c>
      <c r="D290" s="57" t="s">
        <v>621</v>
      </c>
      <c r="E290" s="99">
        <f>Source!AR118</f>
        <v>0.36</v>
      </c>
      <c r="F290" s="58">
        <f>ROUND(1.25,7)</f>
        <v>1.25</v>
      </c>
      <c r="G290" s="99">
        <f>ROUND(Source!V118,7)</f>
        <v>0.018</v>
      </c>
      <c r="H290" s="59"/>
      <c r="I290" s="60"/>
      <c r="J290" s="59"/>
      <c r="K290" s="60"/>
      <c r="L290" s="59"/>
    </row>
    <row r="291" spans="1:12" ht="14.25">
      <c r="A291" s="70"/>
      <c r="B291" s="70"/>
      <c r="C291" s="70" t="s">
        <v>623</v>
      </c>
      <c r="D291" s="53"/>
      <c r="E291" s="98"/>
      <c r="F291" s="54"/>
      <c r="G291" s="98"/>
      <c r="H291" s="48">
        <f>H285+H286+H288</f>
        <v>3123.14</v>
      </c>
      <c r="I291" s="55"/>
      <c r="J291" s="48">
        <f>J285+J286+J288</f>
        <v>126.17</v>
      </c>
      <c r="K291" s="55"/>
      <c r="L291" s="48">
        <f>L285+L286+L288</f>
        <v>1239.91</v>
      </c>
    </row>
    <row r="292" spans="1:12" ht="14.25">
      <c r="A292" s="70"/>
      <c r="B292" s="70"/>
      <c r="C292" s="70" t="s">
        <v>624</v>
      </c>
      <c r="D292" s="53"/>
      <c r="E292" s="98"/>
      <c r="F292" s="54"/>
      <c r="G292" s="98"/>
      <c r="H292" s="48"/>
      <c r="I292" s="55"/>
      <c r="J292" s="48">
        <f>SUM(Q282:Q295)+SUM(V282:V295)+SUM(X282:X295)+SUM(Y282:Y295)</f>
        <v>7.430000000000001</v>
      </c>
      <c r="K292" s="55"/>
      <c r="L292" s="48">
        <f>SUM(U282:U295)+SUM(W282:W295)+SUM(Z282:Z295)+SUM(AA282:AA295)</f>
        <v>285.15000000000003</v>
      </c>
    </row>
    <row r="293" spans="1:12" ht="14.25">
      <c r="A293" s="70"/>
      <c r="B293" s="70" t="s">
        <v>227</v>
      </c>
      <c r="C293" s="70" t="s">
        <v>669</v>
      </c>
      <c r="D293" s="53" t="s">
        <v>626</v>
      </c>
      <c r="E293" s="98">
        <f>Source!BZ118</f>
        <v>109</v>
      </c>
      <c r="F293" s="54"/>
      <c r="G293" s="98">
        <f>Source!AT118</f>
        <v>109</v>
      </c>
      <c r="H293" s="48"/>
      <c r="I293" s="55"/>
      <c r="J293" s="48">
        <f>SUM(AG282:AG295)</f>
        <v>8.1</v>
      </c>
      <c r="K293" s="55"/>
      <c r="L293" s="48">
        <f>SUM(AH282:AH295)</f>
        <v>310.81</v>
      </c>
    </row>
    <row r="294" spans="1:12" ht="14.25">
      <c r="A294" s="72"/>
      <c r="B294" s="72" t="s">
        <v>228</v>
      </c>
      <c r="C294" s="72" t="s">
        <v>670</v>
      </c>
      <c r="D294" s="57" t="s">
        <v>626</v>
      </c>
      <c r="E294" s="99">
        <f>Source!CA118</f>
        <v>57</v>
      </c>
      <c r="F294" s="58"/>
      <c r="G294" s="99">
        <f>Source!AU118</f>
        <v>57</v>
      </c>
      <c r="H294" s="59"/>
      <c r="I294" s="60"/>
      <c r="J294" s="59">
        <f>SUM(AI282:AI295)</f>
        <v>4.24</v>
      </c>
      <c r="K294" s="60"/>
      <c r="L294" s="59">
        <f>SUM(AJ282:AJ295)</f>
        <v>162.54</v>
      </c>
    </row>
    <row r="295" spans="3:53" ht="15">
      <c r="C295" s="131" t="s">
        <v>628</v>
      </c>
      <c r="D295" s="131"/>
      <c r="E295" s="132"/>
      <c r="F295" s="131"/>
      <c r="G295" s="132"/>
      <c r="H295" s="131"/>
      <c r="I295" s="131">
        <f>J285+J286+J288+J293+J294</f>
        <v>138.51000000000002</v>
      </c>
      <c r="J295" s="131"/>
      <c r="K295" s="131">
        <f>L285+L286+L288+L293+L294</f>
        <v>1713.26</v>
      </c>
      <c r="L295" s="131"/>
      <c r="O295" s="45">
        <f>I295</f>
        <v>138.51000000000002</v>
      </c>
      <c r="P295" s="45">
        <f>K295</f>
        <v>1713.26</v>
      </c>
      <c r="Q295" s="45">
        <f>J285</f>
        <v>7.19</v>
      </c>
      <c r="R295" s="45">
        <f>J285</f>
        <v>7.19</v>
      </c>
      <c r="U295" s="45">
        <f>L285</f>
        <v>275.93</v>
      </c>
      <c r="X295" s="45">
        <f>J287</f>
        <v>0.24</v>
      </c>
      <c r="Z295" s="45">
        <f>L287</f>
        <v>9.22</v>
      </c>
      <c r="AB295" s="45">
        <f>J286</f>
        <v>1.54</v>
      </c>
      <c r="AD295" s="45">
        <f>L286</f>
        <v>17.41</v>
      </c>
      <c r="AF295" s="45">
        <f>J288</f>
        <v>117.44</v>
      </c>
      <c r="AN295">
        <f>IF(Source!BI118&lt;=1,J285+J286+J288+J293+J294,0)</f>
        <v>138.51000000000002</v>
      </c>
      <c r="AO295">
        <f>IF(Source!BI118&lt;=1,J288,0)</f>
        <v>117.44</v>
      </c>
      <c r="AP295">
        <f>IF(Source!BI118&lt;=1,J286,0)</f>
        <v>1.54</v>
      </c>
      <c r="AQ295">
        <f>IF(Source!BI118&lt;=1,J285,0)</f>
        <v>7.19</v>
      </c>
      <c r="AX295">
        <f>IF(Source!BI118=2,J285+J286+J288+J293+J294,0)</f>
        <v>0</v>
      </c>
      <c r="AY295">
        <f>IF(Source!BI118=2,J288,0)</f>
        <v>0</v>
      </c>
      <c r="AZ295">
        <f>IF(Source!BI118=2,J286,0)</f>
        <v>0</v>
      </c>
      <c r="BA295">
        <f>IF(Source!BI118=2,J285,0)</f>
        <v>0</v>
      </c>
    </row>
    <row r="296" spans="1:56" ht="133.5">
      <c r="A296" s="70">
        <v>18</v>
      </c>
      <c r="B296" s="70" t="str">
        <f>Source!F120</f>
        <v>12-01-033-01</v>
      </c>
      <c r="C296" s="70" t="s">
        <v>672</v>
      </c>
      <c r="D296" s="53" t="str">
        <f>Source!DW120</f>
        <v>100 м2</v>
      </c>
      <c r="E296" s="98">
        <f>Source!K120</f>
        <v>0.04</v>
      </c>
      <c r="F296" s="54"/>
      <c r="G296" s="98">
        <f>Source!I120</f>
        <v>0.04</v>
      </c>
      <c r="H296" s="48"/>
      <c r="I296" s="55"/>
      <c r="J296" s="48"/>
      <c r="K296" s="55"/>
      <c r="L296" s="48"/>
      <c r="AG296">
        <f>ROUND((Source!AT120/100)*((ROUND(Source!AF120*Source!I120,2)+ROUND(Source!AE120*Source!I120,2))),2)</f>
        <v>14.42</v>
      </c>
      <c r="AH296">
        <f>Source!X120</f>
        <v>553.11</v>
      </c>
      <c r="AI296">
        <f>ROUND((Source!AU120/100)*((ROUND(Source!AF120*Source!I120,2)+ROUND(Source!AE120*Source!I120,2))),2)</f>
        <v>7.54</v>
      </c>
      <c r="AJ296">
        <f>Source!Y120</f>
        <v>289.24</v>
      </c>
      <c r="AS296">
        <f>IF(Source!BI120&lt;=1,AH296,0)</f>
        <v>553.11</v>
      </c>
      <c r="AT296">
        <f>IF(Source!BI120&lt;=1,AJ296,0)</f>
        <v>289.24</v>
      </c>
      <c r="BC296">
        <f>IF(Source!BI120=2,AH296,0)</f>
        <v>0</v>
      </c>
      <c r="BD296">
        <f>IF(Source!BI120=2,AJ296,0)</f>
        <v>0</v>
      </c>
    </row>
    <row r="297" ht="25.5">
      <c r="B297" s="46" t="str">
        <f>Source!EO120</f>
        <v>Поправка: МР 519/пр п.6.7.1</v>
      </c>
    </row>
    <row r="298" ht="12.75">
      <c r="C298" s="43" t="str">
        <f>"Объем: "&amp;Source!K120&amp;"=4/"&amp;"100"</f>
        <v>Объем: 0,04=4/100</v>
      </c>
    </row>
    <row r="299" spans="1:12" ht="14.25">
      <c r="A299" s="70"/>
      <c r="B299" s="71">
        <v>1</v>
      </c>
      <c r="C299" s="70" t="s">
        <v>616</v>
      </c>
      <c r="D299" s="53"/>
      <c r="E299" s="98"/>
      <c r="F299" s="54"/>
      <c r="G299" s="98"/>
      <c r="H299" s="48">
        <f>Source!AO120</f>
        <v>283.18</v>
      </c>
      <c r="I299" s="55">
        <f>ROUND(1.15,7)</f>
        <v>1.15</v>
      </c>
      <c r="J299" s="48">
        <f>ROUND(Source!AF120*Source!I120,2)</f>
        <v>13.03</v>
      </c>
      <c r="K299" s="55">
        <f>IF(Source!BA120&lt;&gt;0,Source!BA120,1)</f>
        <v>38.36</v>
      </c>
      <c r="L299" s="48">
        <f>Source!S120</f>
        <v>499.69</v>
      </c>
    </row>
    <row r="300" spans="1:12" ht="14.25">
      <c r="A300" s="70"/>
      <c r="B300" s="71">
        <v>3</v>
      </c>
      <c r="C300" s="70" t="s">
        <v>617</v>
      </c>
      <c r="D300" s="53"/>
      <c r="E300" s="98"/>
      <c r="F300" s="54"/>
      <c r="G300" s="98"/>
      <c r="H300" s="48">
        <f>Source!AM120</f>
        <v>28.03</v>
      </c>
      <c r="I300" s="55">
        <f>ROUND(1.25,7)</f>
        <v>1.25</v>
      </c>
      <c r="J300" s="48">
        <f>ROUND(Source!AD120*Source!I120,2)</f>
        <v>1.4</v>
      </c>
      <c r="K300" s="55">
        <f>IF(Source!BB120&lt;&gt;0,Source!BB120,1)</f>
        <v>11.97</v>
      </c>
      <c r="L300" s="48">
        <f>Source!Q120</f>
        <v>16.78</v>
      </c>
    </row>
    <row r="301" spans="1:12" ht="14.25">
      <c r="A301" s="70"/>
      <c r="B301" s="71">
        <v>2</v>
      </c>
      <c r="C301" s="70" t="s">
        <v>618</v>
      </c>
      <c r="D301" s="53"/>
      <c r="E301" s="98"/>
      <c r="F301" s="54"/>
      <c r="G301" s="98"/>
      <c r="H301" s="48">
        <f>Source!AN120</f>
        <v>4.04</v>
      </c>
      <c r="I301" s="55">
        <f>ROUND(1.25,7)</f>
        <v>1.25</v>
      </c>
      <c r="J301" s="56">
        <f>ROUND(Source!AE120*Source!I120,2)</f>
        <v>0.2</v>
      </c>
      <c r="K301" s="55">
        <f>IF(Source!BS120&lt;&gt;0,Source!BS120,1)</f>
        <v>38.36</v>
      </c>
      <c r="L301" s="56">
        <f>Source!R120</f>
        <v>7.75</v>
      </c>
    </row>
    <row r="302" spans="1:12" ht="14.25">
      <c r="A302" s="70"/>
      <c r="B302" s="71">
        <v>4</v>
      </c>
      <c r="C302" s="70" t="s">
        <v>619</v>
      </c>
      <c r="D302" s="53"/>
      <c r="E302" s="98"/>
      <c r="F302" s="54"/>
      <c r="G302" s="98"/>
      <c r="H302" s="48">
        <f>Source!AL120</f>
        <v>57.28</v>
      </c>
      <c r="I302" s="55"/>
      <c r="J302" s="48">
        <f>ROUND(Source!AC120*Source!I120,2)</f>
        <v>2.29</v>
      </c>
      <c r="K302" s="55">
        <f>IF(Source!BC120&lt;&gt;0,Source!BC120,1)</f>
        <v>5.52</v>
      </c>
      <c r="L302" s="48">
        <f>Source!P120</f>
        <v>12.65</v>
      </c>
    </row>
    <row r="303" spans="1:12" ht="28.5">
      <c r="A303" s="70"/>
      <c r="B303" s="70" t="str">
        <f>EtalonRes!I277</f>
        <v>08.1.02.07</v>
      </c>
      <c r="C303" s="70" t="str">
        <f>EtalonRes!K277</f>
        <v>Дополнительные элементы кровли из профлиста: коньки, разжелобки и проч.</v>
      </c>
      <c r="D303" s="53" t="str">
        <f>EtalonRes!P277</f>
        <v>ШТ</v>
      </c>
      <c r="E303" s="98">
        <f>EtalonRes!X277</f>
        <v>0</v>
      </c>
      <c r="F303" s="54"/>
      <c r="G303" s="98">
        <f>ROUND(EtalonRes!AG277*Source!I120,7)</f>
        <v>0</v>
      </c>
      <c r="H303" s="48"/>
      <c r="I303" s="55"/>
      <c r="J303" s="48"/>
      <c r="K303" s="55"/>
      <c r="L303" s="48"/>
    </row>
    <row r="304" spans="1:12" ht="28.5">
      <c r="A304" s="70"/>
      <c r="B304" s="70" t="str">
        <f>EtalonRes!I278</f>
        <v>08.3.09.01</v>
      </c>
      <c r="C304" s="70" t="str">
        <f>EtalonRes!K278</f>
        <v>Стальной гнутый профиль (профилированный настил)</v>
      </c>
      <c r="D304" s="53" t="str">
        <f>EtalonRes!P278</f>
        <v>т</v>
      </c>
      <c r="E304" s="98">
        <f>EtalonRes!X278</f>
        <v>0</v>
      </c>
      <c r="F304" s="54"/>
      <c r="G304" s="98">
        <f>ROUND(EtalonRes!AG278*Source!I120,7)</f>
        <v>0</v>
      </c>
      <c r="H304" s="48"/>
      <c r="I304" s="55"/>
      <c r="J304" s="48"/>
      <c r="K304" s="55"/>
      <c r="L304" s="48"/>
    </row>
    <row r="305" spans="1:12" ht="14.25">
      <c r="A305" s="70"/>
      <c r="B305" s="70"/>
      <c r="C305" s="70" t="s">
        <v>620</v>
      </c>
      <c r="D305" s="53" t="s">
        <v>621</v>
      </c>
      <c r="E305" s="98">
        <f>Source!AQ120</f>
        <v>32.4</v>
      </c>
      <c r="F305" s="54">
        <f>ROUND(1.15,7)</f>
        <v>1.15</v>
      </c>
      <c r="G305" s="98">
        <f>ROUND(Source!U120,7)</f>
        <v>1.4904</v>
      </c>
      <c r="H305" s="48"/>
      <c r="I305" s="55"/>
      <c r="J305" s="48"/>
      <c r="K305" s="55"/>
      <c r="L305" s="48"/>
    </row>
    <row r="306" spans="1:12" ht="14.25">
      <c r="A306" s="70"/>
      <c r="B306" s="70"/>
      <c r="C306" s="72" t="s">
        <v>622</v>
      </c>
      <c r="D306" s="57" t="s">
        <v>621</v>
      </c>
      <c r="E306" s="99">
        <f>Source!AR120</f>
        <v>0.32</v>
      </c>
      <c r="F306" s="58">
        <f>ROUND(1.25,7)</f>
        <v>1.25</v>
      </c>
      <c r="G306" s="99">
        <f>ROUND(Source!V120,7)</f>
        <v>0.016</v>
      </c>
      <c r="H306" s="59"/>
      <c r="I306" s="60"/>
      <c r="J306" s="59"/>
      <c r="K306" s="60"/>
      <c r="L306" s="59"/>
    </row>
    <row r="307" spans="1:12" ht="14.25">
      <c r="A307" s="70"/>
      <c r="B307" s="70"/>
      <c r="C307" s="70" t="s">
        <v>623</v>
      </c>
      <c r="D307" s="53"/>
      <c r="E307" s="98"/>
      <c r="F307" s="54"/>
      <c r="G307" s="98"/>
      <c r="H307" s="48">
        <f>H299+H300+H302</f>
        <v>368.49</v>
      </c>
      <c r="I307" s="55"/>
      <c r="J307" s="48">
        <f>J299+J300+J302</f>
        <v>16.72</v>
      </c>
      <c r="K307" s="55"/>
      <c r="L307" s="48">
        <f>L299+L300+L302</f>
        <v>529.12</v>
      </c>
    </row>
    <row r="308" spans="1:56" ht="42.75">
      <c r="A308" s="70" t="s">
        <v>237</v>
      </c>
      <c r="B308" s="70" t="str">
        <f>Source!F122</f>
        <v>01.7.03.04-0001-3</v>
      </c>
      <c r="C308" s="70" t="str">
        <f>Source!G122</f>
        <v>Затраты на электроэнергию, потребляемую ручным инструментом ( 1 % от ОЗП)</v>
      </c>
      <c r="D308" s="53" t="str">
        <f>Source!DW122</f>
        <v>РУБ</v>
      </c>
      <c r="E308" s="98">
        <f>SmtRes!AT275</f>
        <v>2.83</v>
      </c>
      <c r="F308" s="54"/>
      <c r="G308" s="98">
        <f>Source!I122</f>
        <v>0.11319999999999998</v>
      </c>
      <c r="H308" s="48">
        <f>Source!AL122+Source!AO122+Source!AM122</f>
        <v>1</v>
      </c>
      <c r="I308" s="55"/>
      <c r="J308" s="48">
        <f>ROUND(Source!AC122*Source!I122,2)+ROUND(Source!AD122*Source!I122,2)+ROUND(Source!AF122*Source!I122,2)</f>
        <v>0.11</v>
      </c>
      <c r="K308" s="55">
        <f>IF(Source!BC122&lt;&gt;0,Source!BC122,1)</f>
        <v>12.05</v>
      </c>
      <c r="L308" s="48">
        <f>Source!O122</f>
        <v>1.36</v>
      </c>
      <c r="AF308" s="45">
        <f>J308</f>
        <v>0.11</v>
      </c>
      <c r="AG308">
        <f>ROUND((Source!AT122/100)*((ROUND(Source!AF122*Source!I122,2)+ROUND(Source!AE122*Source!I122,2))),2)</f>
        <v>0</v>
      </c>
      <c r="AH308">
        <f>Source!X122</f>
        <v>0</v>
      </c>
      <c r="AI308">
        <f>ROUND((Source!AU122/100)*((ROUND(Source!AF122*Source!I122,2)+ROUND(Source!AE122*Source!I122,2))),2)</f>
        <v>0</v>
      </c>
      <c r="AJ308">
        <f>Source!Y122</f>
        <v>0</v>
      </c>
      <c r="AN308">
        <f>IF(Source!BI122&lt;=1,J308,0)</f>
        <v>0.11</v>
      </c>
      <c r="AO308">
        <f>IF(Source!BI122&lt;=1,J308,0)</f>
        <v>0.11</v>
      </c>
      <c r="AS308">
        <f>IF(Source!BI122&lt;=1,AH308,0)</f>
        <v>0</v>
      </c>
      <c r="AT308">
        <f>IF(Source!BI122&lt;=1,AJ308,0)</f>
        <v>0</v>
      </c>
      <c r="AX308">
        <f>IF(Source!BI122=2,J308,0)</f>
        <v>0</v>
      </c>
      <c r="AY308">
        <f>IF(Source!BI122=2,J308,0)</f>
        <v>0</v>
      </c>
      <c r="BC308">
        <f>IF(Source!BI122=2,AH308,0)</f>
        <v>0</v>
      </c>
      <c r="BD308">
        <f>IF(Source!BI122=2,AJ308,0)</f>
        <v>0</v>
      </c>
    </row>
    <row r="309" spans="1:56" ht="28.5">
      <c r="A309" s="70" t="s">
        <v>241</v>
      </c>
      <c r="B309" s="70" t="str">
        <f>Source!F124</f>
        <v>08.3.09.01-0001</v>
      </c>
      <c r="C309" s="70" t="str">
        <f>Source!G124</f>
        <v>Профилированный лист оцинкованный: Н57-750-0,6</v>
      </c>
      <c r="D309" s="53" t="str">
        <f>Source!DW124</f>
        <v>т</v>
      </c>
      <c r="E309" s="98">
        <f>SmtRes!AT278</f>
        <v>0.7</v>
      </c>
      <c r="F309" s="54"/>
      <c r="G309" s="98">
        <f>Source!I124</f>
        <v>0.027999999999999997</v>
      </c>
      <c r="H309" s="48">
        <f>Source!AL124+Source!AO124+Source!AM124</f>
        <v>9937.86</v>
      </c>
      <c r="I309" s="55"/>
      <c r="J309" s="48">
        <f>ROUND(Source!AC124*Source!I124,2)+ROUND(Source!AD124*Source!I124,2)+ROUND(Source!AF124*Source!I124,2)</f>
        <v>278.26</v>
      </c>
      <c r="K309" s="55">
        <f>IF(Source!BC124&lt;&gt;0,Source!BC124,1)</f>
        <v>12.17</v>
      </c>
      <c r="L309" s="48">
        <f>Source!O124</f>
        <v>3386.43</v>
      </c>
      <c r="AF309" s="45">
        <f>J309</f>
        <v>278.26</v>
      </c>
      <c r="AG309">
        <f>ROUND((Source!AT124/100)*((ROUND(Source!AF124*Source!I124,2)+ROUND(Source!AE124*Source!I124,2))),2)</f>
        <v>0</v>
      </c>
      <c r="AH309">
        <f>Source!X124</f>
        <v>0</v>
      </c>
      <c r="AI309">
        <f>ROUND((Source!AU124/100)*((ROUND(Source!AF124*Source!I124,2)+ROUND(Source!AE124*Source!I124,2))),2)</f>
        <v>0</v>
      </c>
      <c r="AJ309">
        <f>Source!Y124</f>
        <v>0</v>
      </c>
      <c r="AN309">
        <f>IF(Source!BI124&lt;=1,J309,0)</f>
        <v>278.26</v>
      </c>
      <c r="AO309">
        <f>IF(Source!BI124&lt;=1,J309,0)</f>
        <v>278.26</v>
      </c>
      <c r="AS309">
        <f>IF(Source!BI124&lt;=1,AH309,0)</f>
        <v>0</v>
      </c>
      <c r="AT309">
        <f>IF(Source!BI124&lt;=1,AJ309,0)</f>
        <v>0</v>
      </c>
      <c r="AX309">
        <f>IF(Source!BI124=2,J309,0)</f>
        <v>0</v>
      </c>
      <c r="AY309">
        <f>IF(Source!BI124=2,J309,0)</f>
        <v>0</v>
      </c>
      <c r="BC309">
        <f>IF(Source!BI124=2,AH309,0)</f>
        <v>0</v>
      </c>
      <c r="BD309">
        <f>IF(Source!BI124=2,AJ309,0)</f>
        <v>0</v>
      </c>
    </row>
    <row r="310" spans="1:12" ht="14.25">
      <c r="A310" s="70"/>
      <c r="B310" s="70"/>
      <c r="C310" s="70" t="s">
        <v>624</v>
      </c>
      <c r="D310" s="53"/>
      <c r="E310" s="98"/>
      <c r="F310" s="54"/>
      <c r="G310" s="98"/>
      <c r="H310" s="48"/>
      <c r="I310" s="55"/>
      <c r="J310" s="48">
        <f>SUM(Q296:Q313)+SUM(V296:V313)+SUM(X296:X313)+SUM(Y296:Y313)</f>
        <v>13.229999999999999</v>
      </c>
      <c r="K310" s="55"/>
      <c r="L310" s="48">
        <f>SUM(U296:U313)+SUM(W296:W313)+SUM(Z296:Z313)+SUM(AA296:AA313)</f>
        <v>507.44</v>
      </c>
    </row>
    <row r="311" spans="1:12" ht="14.25">
      <c r="A311" s="70"/>
      <c r="B311" s="70" t="s">
        <v>227</v>
      </c>
      <c r="C311" s="70" t="s">
        <v>669</v>
      </c>
      <c r="D311" s="53" t="s">
        <v>626</v>
      </c>
      <c r="E311" s="98">
        <f>Source!BZ120</f>
        <v>109</v>
      </c>
      <c r="F311" s="54"/>
      <c r="G311" s="98">
        <f>Source!AT120</f>
        <v>109</v>
      </c>
      <c r="H311" s="48"/>
      <c r="I311" s="55"/>
      <c r="J311" s="48">
        <f>SUM(AG296:AG313)</f>
        <v>14.42</v>
      </c>
      <c r="K311" s="55"/>
      <c r="L311" s="48">
        <f>SUM(AH296:AH313)</f>
        <v>553.11</v>
      </c>
    </row>
    <row r="312" spans="1:12" ht="14.25">
      <c r="A312" s="72"/>
      <c r="B312" s="72" t="s">
        <v>228</v>
      </c>
      <c r="C312" s="72" t="s">
        <v>670</v>
      </c>
      <c r="D312" s="57" t="s">
        <v>626</v>
      </c>
      <c r="E312" s="99">
        <f>Source!CA120</f>
        <v>57</v>
      </c>
      <c r="F312" s="58"/>
      <c r="G312" s="99">
        <f>Source!AU120</f>
        <v>57</v>
      </c>
      <c r="H312" s="59"/>
      <c r="I312" s="60"/>
      <c r="J312" s="59">
        <f>SUM(AI296:AI313)</f>
        <v>7.54</v>
      </c>
      <c r="K312" s="60"/>
      <c r="L312" s="59">
        <f>SUM(AJ296:AJ313)</f>
        <v>289.24</v>
      </c>
    </row>
    <row r="313" spans="3:53" ht="15">
      <c r="C313" s="131" t="s">
        <v>628</v>
      </c>
      <c r="D313" s="131"/>
      <c r="E313" s="132"/>
      <c r="F313" s="131"/>
      <c r="G313" s="132"/>
      <c r="H313" s="131"/>
      <c r="I313" s="131">
        <f>J299+J300+J302+J311+J312+SUM(J308:J309)</f>
        <v>317.05</v>
      </c>
      <c r="J313" s="131"/>
      <c r="K313" s="131">
        <f>L299+L300+L302+L311+L312+SUM(L308:L309)</f>
        <v>4759.26</v>
      </c>
      <c r="L313" s="131"/>
      <c r="O313" s="45">
        <f>I313</f>
        <v>317.05</v>
      </c>
      <c r="P313" s="45">
        <f>K313</f>
        <v>4759.26</v>
      </c>
      <c r="Q313" s="45">
        <f>J299</f>
        <v>13.03</v>
      </c>
      <c r="R313" s="45">
        <f>J299</f>
        <v>13.03</v>
      </c>
      <c r="U313" s="45">
        <f>L299</f>
        <v>499.69</v>
      </c>
      <c r="X313" s="45">
        <f>J301</f>
        <v>0.2</v>
      </c>
      <c r="Z313" s="45">
        <f>L301</f>
        <v>7.75</v>
      </c>
      <c r="AB313" s="45">
        <f>J300</f>
        <v>1.4</v>
      </c>
      <c r="AD313" s="45">
        <f>L300</f>
        <v>16.78</v>
      </c>
      <c r="AF313" s="45">
        <f>J302</f>
        <v>2.29</v>
      </c>
      <c r="AN313">
        <f>IF(Source!BI120&lt;=1,J299+J300+J302+J311+J312,0)</f>
        <v>38.68</v>
      </c>
      <c r="AO313">
        <f>IF(Source!BI120&lt;=1,J302,0)</f>
        <v>2.29</v>
      </c>
      <c r="AP313">
        <f>IF(Source!BI120&lt;=1,J300,0)</f>
        <v>1.4</v>
      </c>
      <c r="AQ313">
        <f>IF(Source!BI120&lt;=1,J299,0)</f>
        <v>13.03</v>
      </c>
      <c r="AX313">
        <f>IF(Source!BI120=2,J299+J300+J302+J311+J312,0)</f>
        <v>0</v>
      </c>
      <c r="AY313">
        <f>IF(Source!BI120=2,J302,0)</f>
        <v>0</v>
      </c>
      <c r="AZ313">
        <f>IF(Source!BI120=2,J300,0)</f>
        <v>0</v>
      </c>
      <c r="BA313">
        <f>IF(Source!BI120=2,J299,0)</f>
        <v>0</v>
      </c>
    </row>
    <row r="314" spans="1:56" ht="133.5">
      <c r="A314" s="70">
        <v>19</v>
      </c>
      <c r="B314" s="70" t="str">
        <f>Source!F126</f>
        <v>12-01-004-05</v>
      </c>
      <c r="C314" s="70" t="s">
        <v>673</v>
      </c>
      <c r="D314" s="53" t="str">
        <f>Source!DW126</f>
        <v>100 м</v>
      </c>
      <c r="E314" s="98">
        <f>Source!K126</f>
        <v>0.024</v>
      </c>
      <c r="F314" s="54"/>
      <c r="G314" s="98">
        <f>Source!I126</f>
        <v>0.024</v>
      </c>
      <c r="H314" s="48"/>
      <c r="I314" s="55"/>
      <c r="J314" s="48"/>
      <c r="K314" s="55"/>
      <c r="L314" s="48"/>
      <c r="AG314">
        <f>ROUND((Source!AT126/100)*((ROUND(Source!AF126*Source!I126,2)+ROUND(Source!AE126*Source!I126,2))),2)</f>
        <v>14.79</v>
      </c>
      <c r="AH314">
        <f>Source!X126</f>
        <v>567.37</v>
      </c>
      <c r="AI314">
        <f>ROUND((Source!AU126/100)*((ROUND(Source!AF126*Source!I126,2)+ROUND(Source!AE126*Source!I126,2))),2)</f>
        <v>7.73</v>
      </c>
      <c r="AJ314">
        <f>Source!Y126</f>
        <v>296.7</v>
      </c>
      <c r="AS314">
        <f>IF(Source!BI126&lt;=1,AH314,0)</f>
        <v>567.37</v>
      </c>
      <c r="AT314">
        <f>IF(Source!BI126&lt;=1,AJ314,0)</f>
        <v>296.7</v>
      </c>
      <c r="BC314">
        <f>IF(Source!BI126=2,AH314,0)</f>
        <v>0</v>
      </c>
      <c r="BD314">
        <f>IF(Source!BI126=2,AJ314,0)</f>
        <v>0</v>
      </c>
    </row>
    <row r="315" ht="25.5">
      <c r="B315" s="46" t="str">
        <f>Source!EO126</f>
        <v>Поправка: МР 519/пр п.6.7.1</v>
      </c>
    </row>
    <row r="316" ht="12.75">
      <c r="C316" s="43" t="str">
        <f>"Объем: "&amp;Source!K126&amp;"=2,4/"&amp;"100"</f>
        <v>Объем: 0,024=2,4/100</v>
      </c>
    </row>
    <row r="317" spans="1:12" ht="14.25">
      <c r="A317" s="70"/>
      <c r="B317" s="71">
        <v>1</v>
      </c>
      <c r="C317" s="70" t="s">
        <v>616</v>
      </c>
      <c r="D317" s="53"/>
      <c r="E317" s="98"/>
      <c r="F317" s="54"/>
      <c r="G317" s="98"/>
      <c r="H317" s="48">
        <f>Source!AO126</f>
        <v>479.29</v>
      </c>
      <c r="I317" s="55">
        <f>ROUND(1.15,7)</f>
        <v>1.15</v>
      </c>
      <c r="J317" s="48">
        <f>ROUND(Source!AF126*Source!I126,2)</f>
        <v>13.23</v>
      </c>
      <c r="K317" s="55">
        <f>IF(Source!BA126&lt;&gt;0,Source!BA126,1)</f>
        <v>38.36</v>
      </c>
      <c r="L317" s="48">
        <f>Source!S126</f>
        <v>507.44</v>
      </c>
    </row>
    <row r="318" spans="1:12" ht="14.25">
      <c r="A318" s="70"/>
      <c r="B318" s="71">
        <v>3</v>
      </c>
      <c r="C318" s="70" t="s">
        <v>617</v>
      </c>
      <c r="D318" s="53"/>
      <c r="E318" s="98"/>
      <c r="F318" s="54"/>
      <c r="G318" s="98"/>
      <c r="H318" s="48">
        <f>Source!AM126</f>
        <v>74.8</v>
      </c>
      <c r="I318" s="55">
        <f>ROUND(1.25,7)</f>
        <v>1.25</v>
      </c>
      <c r="J318" s="48">
        <f>ROUND(Source!AD126*Source!I126,2)</f>
        <v>2.24</v>
      </c>
      <c r="K318" s="55">
        <f>IF(Source!BB126&lt;&gt;0,Source!BB126,1)</f>
        <v>11.56</v>
      </c>
      <c r="L318" s="48">
        <f>Source!Q126</f>
        <v>25.94</v>
      </c>
    </row>
    <row r="319" spans="1:12" ht="14.25">
      <c r="A319" s="70"/>
      <c r="B319" s="71">
        <v>2</v>
      </c>
      <c r="C319" s="70" t="s">
        <v>618</v>
      </c>
      <c r="D319" s="53"/>
      <c r="E319" s="98"/>
      <c r="F319" s="54"/>
      <c r="G319" s="98"/>
      <c r="H319" s="48">
        <f>Source!AN126</f>
        <v>11.37</v>
      </c>
      <c r="I319" s="55">
        <f>ROUND(1.25,7)</f>
        <v>1.25</v>
      </c>
      <c r="J319" s="56">
        <f>ROUND(Source!AE126*Source!I126,2)</f>
        <v>0.34</v>
      </c>
      <c r="K319" s="55">
        <f>IF(Source!BS126&lt;&gt;0,Source!BS126,1)</f>
        <v>38.36</v>
      </c>
      <c r="L319" s="56">
        <f>Source!R126</f>
        <v>13.08</v>
      </c>
    </row>
    <row r="320" spans="1:12" ht="14.25">
      <c r="A320" s="70"/>
      <c r="B320" s="71">
        <v>4</v>
      </c>
      <c r="C320" s="70" t="s">
        <v>619</v>
      </c>
      <c r="D320" s="53"/>
      <c r="E320" s="98"/>
      <c r="F320" s="54"/>
      <c r="G320" s="98"/>
      <c r="H320" s="48">
        <f>Source!AL126</f>
        <v>3302.45</v>
      </c>
      <c r="I320" s="55"/>
      <c r="J320" s="48">
        <f>ROUND(Source!AC126*Source!I126,2)</f>
        <v>79.26</v>
      </c>
      <c r="K320" s="55">
        <f>IF(Source!BC126&lt;&gt;0,Source!BC126,1)</f>
        <v>8.29</v>
      </c>
      <c r="L320" s="48">
        <f>Source!P126</f>
        <v>657.06</v>
      </c>
    </row>
    <row r="321" spans="1:12" ht="28.5">
      <c r="A321" s="70"/>
      <c r="B321" s="70" t="str">
        <f>EtalonRes!I303</f>
        <v>12.1.02.15</v>
      </c>
      <c r="C321" s="70" t="str">
        <f>EtalonRes!K303</f>
        <v>Материалы рулонные кровельные наплавляемые</v>
      </c>
      <c r="D321" s="53" t="str">
        <f>EtalonRes!P303</f>
        <v>м2</v>
      </c>
      <c r="E321" s="98">
        <f>EtalonRes!X303</f>
        <v>189</v>
      </c>
      <c r="F321" s="54"/>
      <c r="G321" s="98">
        <f>ROUND(EtalonRes!AG303*Source!I126,7)</f>
        <v>4.536</v>
      </c>
      <c r="H321" s="48"/>
      <c r="I321" s="55"/>
      <c r="J321" s="48"/>
      <c r="K321" s="55"/>
      <c r="L321" s="48"/>
    </row>
    <row r="322" spans="1:12" ht="14.25">
      <c r="A322" s="70"/>
      <c r="B322" s="70"/>
      <c r="C322" s="70" t="s">
        <v>620</v>
      </c>
      <c r="D322" s="53" t="s">
        <v>621</v>
      </c>
      <c r="E322" s="98">
        <f>Source!AQ126</f>
        <v>52.21</v>
      </c>
      <c r="F322" s="54">
        <f>ROUND(1.15,7)</f>
        <v>1.15</v>
      </c>
      <c r="G322" s="98">
        <f>ROUND(Source!U126,7)</f>
        <v>1.440996</v>
      </c>
      <c r="H322" s="48"/>
      <c r="I322" s="55"/>
      <c r="J322" s="48"/>
      <c r="K322" s="55"/>
      <c r="L322" s="48"/>
    </row>
    <row r="323" spans="1:12" ht="14.25">
      <c r="A323" s="70"/>
      <c r="B323" s="70"/>
      <c r="C323" s="72" t="s">
        <v>622</v>
      </c>
      <c r="D323" s="57" t="s">
        <v>621</v>
      </c>
      <c r="E323" s="99">
        <f>Source!AR126</f>
        <v>0.87</v>
      </c>
      <c r="F323" s="58">
        <f>ROUND(1.25,7)</f>
        <v>1.25</v>
      </c>
      <c r="G323" s="99">
        <f>ROUND(Source!V126,7)</f>
        <v>0.0261</v>
      </c>
      <c r="H323" s="59"/>
      <c r="I323" s="60"/>
      <c r="J323" s="59"/>
      <c r="K323" s="60"/>
      <c r="L323" s="59"/>
    </row>
    <row r="324" spans="1:12" ht="14.25">
      <c r="A324" s="70"/>
      <c r="B324" s="70"/>
      <c r="C324" s="70" t="s">
        <v>623</v>
      </c>
      <c r="D324" s="53"/>
      <c r="E324" s="98"/>
      <c r="F324" s="54"/>
      <c r="G324" s="98"/>
      <c r="H324" s="48">
        <f>H317+H318+H320</f>
        <v>3856.54</v>
      </c>
      <c r="I324" s="55"/>
      <c r="J324" s="48">
        <f>J317+J318+J320</f>
        <v>94.73</v>
      </c>
      <c r="K324" s="55"/>
      <c r="L324" s="48">
        <f>L317+L318+L320</f>
        <v>1190.44</v>
      </c>
    </row>
    <row r="325" spans="1:12" ht="14.25">
      <c r="A325" s="70"/>
      <c r="B325" s="70"/>
      <c r="C325" s="70" t="s">
        <v>624</v>
      </c>
      <c r="D325" s="53"/>
      <c r="E325" s="98"/>
      <c r="F325" s="54"/>
      <c r="G325" s="98"/>
      <c r="H325" s="48"/>
      <c r="I325" s="55"/>
      <c r="J325" s="48">
        <f>SUM(Q314:Q328)+SUM(V314:V328)+SUM(X314:X328)+SUM(Y314:Y328)</f>
        <v>13.57</v>
      </c>
      <c r="K325" s="55"/>
      <c r="L325" s="48">
        <f>SUM(U314:U328)+SUM(W314:W328)+SUM(Z314:Z328)+SUM(AA314:AA328)</f>
        <v>520.52</v>
      </c>
    </row>
    <row r="326" spans="1:12" ht="14.25">
      <c r="A326" s="70"/>
      <c r="B326" s="70" t="s">
        <v>227</v>
      </c>
      <c r="C326" s="70" t="s">
        <v>669</v>
      </c>
      <c r="D326" s="53" t="s">
        <v>626</v>
      </c>
      <c r="E326" s="98">
        <f>Source!BZ126</f>
        <v>109</v>
      </c>
      <c r="F326" s="54"/>
      <c r="G326" s="98">
        <f>Source!AT126</f>
        <v>109</v>
      </c>
      <c r="H326" s="48"/>
      <c r="I326" s="55"/>
      <c r="J326" s="48">
        <f>SUM(AG314:AG328)</f>
        <v>14.79</v>
      </c>
      <c r="K326" s="55"/>
      <c r="L326" s="48">
        <f>SUM(AH314:AH328)</f>
        <v>567.37</v>
      </c>
    </row>
    <row r="327" spans="1:12" ht="14.25">
      <c r="A327" s="72"/>
      <c r="B327" s="72" t="s">
        <v>228</v>
      </c>
      <c r="C327" s="72" t="s">
        <v>670</v>
      </c>
      <c r="D327" s="57" t="s">
        <v>626</v>
      </c>
      <c r="E327" s="99">
        <f>Source!CA126</f>
        <v>57</v>
      </c>
      <c r="F327" s="58"/>
      <c r="G327" s="99">
        <f>Source!AU126</f>
        <v>57</v>
      </c>
      <c r="H327" s="59"/>
      <c r="I327" s="60"/>
      <c r="J327" s="59">
        <f>SUM(AI314:AI328)</f>
        <v>7.73</v>
      </c>
      <c r="K327" s="60"/>
      <c r="L327" s="59">
        <f>SUM(AJ314:AJ328)</f>
        <v>296.7</v>
      </c>
    </row>
    <row r="328" spans="3:53" ht="15">
      <c r="C328" s="131" t="s">
        <v>628</v>
      </c>
      <c r="D328" s="131"/>
      <c r="E328" s="132"/>
      <c r="F328" s="131"/>
      <c r="G328" s="132"/>
      <c r="H328" s="131"/>
      <c r="I328" s="131">
        <f>J317+J318+J320+J326+J327</f>
        <v>117.25000000000001</v>
      </c>
      <c r="J328" s="131"/>
      <c r="K328" s="131">
        <f>L317+L318+L320+L326+L327</f>
        <v>2054.5099999999998</v>
      </c>
      <c r="L328" s="131"/>
      <c r="O328" s="45">
        <f>I328</f>
        <v>117.25000000000001</v>
      </c>
      <c r="P328" s="45">
        <f>K328</f>
        <v>2054.5099999999998</v>
      </c>
      <c r="Q328" s="45">
        <f>J317</f>
        <v>13.23</v>
      </c>
      <c r="R328" s="45">
        <f>J317</f>
        <v>13.23</v>
      </c>
      <c r="U328" s="45">
        <f>L317</f>
        <v>507.44</v>
      </c>
      <c r="X328" s="45">
        <f>J319</f>
        <v>0.34</v>
      </c>
      <c r="Z328" s="45">
        <f>L319</f>
        <v>13.08</v>
      </c>
      <c r="AB328" s="45">
        <f>J318</f>
        <v>2.24</v>
      </c>
      <c r="AD328" s="45">
        <f>L318</f>
        <v>25.94</v>
      </c>
      <c r="AF328" s="45">
        <f>J320</f>
        <v>79.26</v>
      </c>
      <c r="AN328">
        <f>IF(Source!BI126&lt;=1,J317+J318+J320+J326+J327,0)</f>
        <v>117.25000000000001</v>
      </c>
      <c r="AO328">
        <f>IF(Source!BI126&lt;=1,J320,0)</f>
        <v>79.26</v>
      </c>
      <c r="AP328">
        <f>IF(Source!BI126&lt;=1,J318,0)</f>
        <v>2.24</v>
      </c>
      <c r="AQ328">
        <f>IF(Source!BI126&lt;=1,J317,0)</f>
        <v>13.23</v>
      </c>
      <c r="AX328">
        <f>IF(Source!BI126=2,J317+J318+J320+J326+J327,0)</f>
        <v>0</v>
      </c>
      <c r="AY328">
        <f>IF(Source!BI126=2,J320,0)</f>
        <v>0</v>
      </c>
      <c r="AZ328">
        <f>IF(Source!BI126=2,J318,0)</f>
        <v>0</v>
      </c>
      <c r="BA328">
        <f>IF(Source!BI126=2,J317,0)</f>
        <v>0</v>
      </c>
    </row>
    <row r="329" spans="1:56" ht="105">
      <c r="A329" s="70">
        <v>20</v>
      </c>
      <c r="B329" s="70" t="str">
        <f>Source!F128</f>
        <v>07-01-037-03</v>
      </c>
      <c r="C329" s="70" t="s">
        <v>674</v>
      </c>
      <c r="D329" s="53" t="str">
        <f>Source!DW128</f>
        <v>100 м</v>
      </c>
      <c r="E329" s="98">
        <f>Source!K128</f>
        <v>0.024</v>
      </c>
      <c r="F329" s="54"/>
      <c r="G329" s="98">
        <f>Source!I128</f>
        <v>0.024</v>
      </c>
      <c r="H329" s="48"/>
      <c r="I329" s="55"/>
      <c r="J329" s="48"/>
      <c r="K329" s="55"/>
      <c r="L329" s="48"/>
      <c r="AG329">
        <f>ROUND((Source!AT128/100)*((ROUND(Source!AF128*Source!I128,2)+ROUND(Source!AE128*Source!I128,2))),2)</f>
        <v>4.38</v>
      </c>
      <c r="AH329">
        <f>Source!X128</f>
        <v>167.95</v>
      </c>
      <c r="AI329">
        <f>ROUND((Source!AU128/100)*((ROUND(Source!AF128*Source!I128,2)+ROUND(Source!AE128*Source!I128,2))),2)</f>
        <v>2.91</v>
      </c>
      <c r="AJ329">
        <f>Source!Y128</f>
        <v>111.46</v>
      </c>
      <c r="AS329">
        <f>IF(Source!BI128&lt;=1,AH329,0)</f>
        <v>167.95</v>
      </c>
      <c r="AT329">
        <f>IF(Source!BI128&lt;=1,AJ329,0)</f>
        <v>111.46</v>
      </c>
      <c r="BC329">
        <f>IF(Source!BI128=2,AH329,0)</f>
        <v>0</v>
      </c>
      <c r="BD329">
        <f>IF(Source!BI128=2,AJ329,0)</f>
        <v>0</v>
      </c>
    </row>
    <row r="330" ht="25.5">
      <c r="B330" s="46" t="str">
        <f>Source!EO128</f>
        <v>Поправка: МР 519/пр п.6.7.1</v>
      </c>
    </row>
    <row r="331" ht="12.75">
      <c r="C331" s="43" t="str">
        <f>"Объем: "&amp;Source!K128&amp;"=2,4/"&amp;"100"</f>
        <v>Объем: 0,024=2,4/100</v>
      </c>
    </row>
    <row r="332" spans="1:12" ht="14.25">
      <c r="A332" s="70"/>
      <c r="B332" s="71">
        <v>1</v>
      </c>
      <c r="C332" s="70" t="s">
        <v>616</v>
      </c>
      <c r="D332" s="53"/>
      <c r="E332" s="98"/>
      <c r="F332" s="54"/>
      <c r="G332" s="98"/>
      <c r="H332" s="48">
        <f>Source!AO128</f>
        <v>144.21</v>
      </c>
      <c r="I332" s="55">
        <f>ROUND(1.15,7)</f>
        <v>1.15</v>
      </c>
      <c r="J332" s="48">
        <f>ROUND(Source!AF128*Source!I128,2)</f>
        <v>3.98</v>
      </c>
      <c r="K332" s="55">
        <f>IF(Source!BA128&lt;&gt;0,Source!BA128,1)</f>
        <v>38.36</v>
      </c>
      <c r="L332" s="48">
        <f>Source!S128</f>
        <v>152.68</v>
      </c>
    </row>
    <row r="333" spans="1:12" ht="14.25">
      <c r="A333" s="70"/>
      <c r="B333" s="71">
        <v>3</v>
      </c>
      <c r="C333" s="70" t="s">
        <v>617</v>
      </c>
      <c r="D333" s="53"/>
      <c r="E333" s="98"/>
      <c r="F333" s="54"/>
      <c r="G333" s="98"/>
      <c r="H333" s="48">
        <f>Source!AM128</f>
        <v>385.71</v>
      </c>
      <c r="I333" s="55">
        <f>ROUND(1.25,7)</f>
        <v>1.25</v>
      </c>
      <c r="J333" s="48">
        <f>ROUND(Source!AD128*Source!I128,2)</f>
        <v>11.57</v>
      </c>
      <c r="K333" s="55">
        <f>IF(Source!BB128&lt;&gt;0,Source!BB128,1)</f>
        <v>4.99</v>
      </c>
      <c r="L333" s="48">
        <f>Source!Q128</f>
        <v>57.74</v>
      </c>
    </row>
    <row r="334" spans="1:12" ht="14.25">
      <c r="A334" s="70"/>
      <c r="B334" s="71">
        <v>4</v>
      </c>
      <c r="C334" s="70" t="s">
        <v>619</v>
      </c>
      <c r="D334" s="53"/>
      <c r="E334" s="98"/>
      <c r="F334" s="54"/>
      <c r="G334" s="98"/>
      <c r="H334" s="48">
        <f>Source!AL128</f>
        <v>737.25</v>
      </c>
      <c r="I334" s="55"/>
      <c r="J334" s="48">
        <f>ROUND(Source!AC128*Source!I128,2)</f>
        <v>17.69</v>
      </c>
      <c r="K334" s="55">
        <f>IF(Source!BC128&lt;&gt;0,Source!BC128,1)</f>
        <v>9.32</v>
      </c>
      <c r="L334" s="48">
        <f>Source!P128</f>
        <v>164.91</v>
      </c>
    </row>
    <row r="335" spans="1:12" ht="14.25">
      <c r="A335" s="70"/>
      <c r="B335" s="70"/>
      <c r="C335" s="72" t="s">
        <v>620</v>
      </c>
      <c r="D335" s="57" t="s">
        <v>621</v>
      </c>
      <c r="E335" s="99">
        <f>Source!AQ128</f>
        <v>15.9</v>
      </c>
      <c r="F335" s="58">
        <f>ROUND(1.15,7)</f>
        <v>1.15</v>
      </c>
      <c r="G335" s="99">
        <f>ROUND(Source!U128,7)</f>
        <v>0.43884</v>
      </c>
      <c r="H335" s="59"/>
      <c r="I335" s="60"/>
      <c r="J335" s="59"/>
      <c r="K335" s="60"/>
      <c r="L335" s="59"/>
    </row>
    <row r="336" spans="1:12" ht="14.25">
      <c r="A336" s="70"/>
      <c r="B336" s="70"/>
      <c r="C336" s="70" t="s">
        <v>623</v>
      </c>
      <c r="D336" s="53"/>
      <c r="E336" s="98"/>
      <c r="F336" s="54"/>
      <c r="G336" s="98"/>
      <c r="H336" s="48">
        <f>H332+H333+H334</f>
        <v>1267.17</v>
      </c>
      <c r="I336" s="55"/>
      <c r="J336" s="48">
        <f>J332+J333+J334</f>
        <v>33.24</v>
      </c>
      <c r="K336" s="55"/>
      <c r="L336" s="48">
        <f>L332+L333+L334</f>
        <v>375.33000000000004</v>
      </c>
    </row>
    <row r="337" spans="1:56" ht="42.75">
      <c r="A337" s="70" t="s">
        <v>257</v>
      </c>
      <c r="B337" s="70" t="str">
        <f>Source!F130</f>
        <v>01.7.06.01-0012</v>
      </c>
      <c r="C337" s="70" t="str">
        <f>Source!G130</f>
        <v>Лента герметизирующая самоклеящая Герлен-Д шириной: 100 мм толщиной 3 мм</v>
      </c>
      <c r="D337" s="53" t="str">
        <f>Source!DW130</f>
        <v>кг</v>
      </c>
      <c r="E337" s="98">
        <f>SmtRes!AT309</f>
        <v>19.5</v>
      </c>
      <c r="F337" s="54"/>
      <c r="G337" s="98">
        <f>Source!I130</f>
        <v>0.468</v>
      </c>
      <c r="H337" s="48">
        <f>Source!AL130+Source!AO130+Source!AM130</f>
        <v>31.08</v>
      </c>
      <c r="I337" s="55"/>
      <c r="J337" s="48">
        <f>ROUND(Source!AC130*Source!I130,2)+ROUND(Source!AD130*Source!I130,2)+ROUND(Source!AF130*Source!I130,2)</f>
        <v>14.55</v>
      </c>
      <c r="K337" s="55">
        <f>IF(Source!BC130&lt;&gt;0,Source!BC130,1)</f>
        <v>5.71</v>
      </c>
      <c r="L337" s="48">
        <f>Source!O130</f>
        <v>83.05</v>
      </c>
      <c r="AF337" s="45">
        <f>J337</f>
        <v>14.55</v>
      </c>
      <c r="AG337">
        <f>ROUND((Source!AT130/100)*((ROUND(Source!AF130*Source!I130,2)+ROUND(Source!AE130*Source!I130,2))),2)</f>
        <v>0</v>
      </c>
      <c r="AH337">
        <f>Source!X130</f>
        <v>0</v>
      </c>
      <c r="AI337">
        <f>ROUND((Source!AU130/100)*((ROUND(Source!AF130*Source!I130,2)+ROUND(Source!AE130*Source!I130,2))),2)</f>
        <v>0</v>
      </c>
      <c r="AJ337">
        <f>Source!Y130</f>
        <v>0</v>
      </c>
      <c r="AN337">
        <f>IF(Source!BI130&lt;=1,J337,0)</f>
        <v>14.55</v>
      </c>
      <c r="AO337">
        <f>IF(Source!BI130&lt;=1,J337,0)</f>
        <v>14.55</v>
      </c>
      <c r="AS337">
        <f>IF(Source!BI130&lt;=1,AH337,0)</f>
        <v>0</v>
      </c>
      <c r="AT337">
        <f>IF(Source!BI130&lt;=1,AJ337,0)</f>
        <v>0</v>
      </c>
      <c r="AX337">
        <f>IF(Source!BI130=2,J337,0)</f>
        <v>0</v>
      </c>
      <c r="AY337">
        <f>IF(Source!BI130=2,J337,0)</f>
        <v>0</v>
      </c>
      <c r="BC337">
        <f>IF(Source!BI130=2,AH337,0)</f>
        <v>0</v>
      </c>
      <c r="BD337">
        <f>IF(Source!BI130=2,AJ337,0)</f>
        <v>0</v>
      </c>
    </row>
    <row r="338" spans="1:56" ht="57">
      <c r="A338" s="70" t="s">
        <v>262</v>
      </c>
      <c r="B338" s="70" t="str">
        <f>Source!F132</f>
        <v>14.5.04.08-0012</v>
      </c>
      <c r="C338" s="70" t="str">
        <f>Source!G132</f>
        <v>Мастика сланцевая уплотняющая неотверждающаяся для уплотнения и герметизации стеклянного ограждения теплиц и парников</v>
      </c>
      <c r="D338" s="53" t="str">
        <f>Source!DW132</f>
        <v>т</v>
      </c>
      <c r="E338" s="98">
        <f>SmtRes!AT310</f>
        <v>-0.075</v>
      </c>
      <c r="F338" s="54"/>
      <c r="G338" s="98">
        <f>Source!I132</f>
        <v>-0.0018</v>
      </c>
      <c r="H338" s="48">
        <f>Source!AL132+Source!AO132+Source!AM132</f>
        <v>9830</v>
      </c>
      <c r="I338" s="55"/>
      <c r="J338" s="48">
        <f>ROUND(Source!AC132*Source!I132,2)+ROUND(Source!AD132*Source!I132,2)+ROUND(Source!AF132*Source!I132,2)</f>
        <v>-17.69</v>
      </c>
      <c r="K338" s="55">
        <f>IF(Source!BC132&lt;&gt;0,Source!BC132,1)</f>
        <v>9.32</v>
      </c>
      <c r="L338" s="48">
        <f>Source!O132</f>
        <v>-164.91</v>
      </c>
      <c r="AF338" s="45">
        <f>J338</f>
        <v>-17.69</v>
      </c>
      <c r="AG338">
        <f>ROUND((Source!AT132/100)*((ROUND(Source!AF132*Source!I132,2)+ROUND(Source!AE132*Source!I132,2))),2)</f>
        <v>0</v>
      </c>
      <c r="AH338">
        <f>Source!X132</f>
        <v>0</v>
      </c>
      <c r="AI338">
        <f>ROUND((Source!AU132/100)*((ROUND(Source!AF132*Source!I132,2)+ROUND(Source!AE132*Source!I132,2))),2)</f>
        <v>0</v>
      </c>
      <c r="AJ338">
        <f>Source!Y132</f>
        <v>0</v>
      </c>
      <c r="AN338">
        <f>IF(Source!BI132&lt;=1,J338,0)</f>
        <v>-17.69</v>
      </c>
      <c r="AO338">
        <f>IF(Source!BI132&lt;=1,J338,0)</f>
        <v>-17.69</v>
      </c>
      <c r="AS338">
        <f>IF(Source!BI132&lt;=1,AH338,0)</f>
        <v>0</v>
      </c>
      <c r="AT338">
        <f>IF(Source!BI132&lt;=1,AJ338,0)</f>
        <v>0</v>
      </c>
      <c r="AX338">
        <f>IF(Source!BI132=2,J338,0)</f>
        <v>0</v>
      </c>
      <c r="AY338">
        <f>IF(Source!BI132=2,J338,0)</f>
        <v>0</v>
      </c>
      <c r="BC338">
        <f>IF(Source!BI132=2,AH338,0)</f>
        <v>0</v>
      </c>
      <c r="BD338">
        <f>IF(Source!BI132=2,AJ338,0)</f>
        <v>0</v>
      </c>
    </row>
    <row r="339" spans="1:12" ht="14.25">
      <c r="A339" s="70"/>
      <c r="B339" s="70"/>
      <c r="C339" s="70" t="s">
        <v>624</v>
      </c>
      <c r="D339" s="53"/>
      <c r="E339" s="98"/>
      <c r="F339" s="54"/>
      <c r="G339" s="98"/>
      <c r="H339" s="48"/>
      <c r="I339" s="55"/>
      <c r="J339" s="48">
        <f>SUM(Q329:Q342)+SUM(V329:V342)+SUM(X329:X342)+SUM(Y329:Y342)</f>
        <v>3.98</v>
      </c>
      <c r="K339" s="55"/>
      <c r="L339" s="48">
        <f>SUM(U329:U342)+SUM(W329:W342)+SUM(Z329:Z342)+SUM(AA329:AA342)</f>
        <v>152.68</v>
      </c>
    </row>
    <row r="340" spans="1:12" ht="42.75">
      <c r="A340" s="70"/>
      <c r="B340" s="70" t="s">
        <v>255</v>
      </c>
      <c r="C340" s="70" t="s">
        <v>675</v>
      </c>
      <c r="D340" s="53" t="s">
        <v>626</v>
      </c>
      <c r="E340" s="98">
        <f>Source!BZ128</f>
        <v>110</v>
      </c>
      <c r="F340" s="54"/>
      <c r="G340" s="98">
        <f>Source!AT128</f>
        <v>110</v>
      </c>
      <c r="H340" s="48"/>
      <c r="I340" s="55"/>
      <c r="J340" s="48">
        <f>SUM(AG329:AG342)</f>
        <v>4.38</v>
      </c>
      <c r="K340" s="55"/>
      <c r="L340" s="48">
        <f>SUM(AH329:AH342)</f>
        <v>167.95</v>
      </c>
    </row>
    <row r="341" spans="1:12" ht="42.75">
      <c r="A341" s="72"/>
      <c r="B341" s="72" t="s">
        <v>256</v>
      </c>
      <c r="C341" s="72" t="s">
        <v>676</v>
      </c>
      <c r="D341" s="57" t="s">
        <v>626</v>
      </c>
      <c r="E341" s="99">
        <f>Source!CA128</f>
        <v>73</v>
      </c>
      <c r="F341" s="58"/>
      <c r="G341" s="99">
        <f>Source!AU128</f>
        <v>73</v>
      </c>
      <c r="H341" s="59"/>
      <c r="I341" s="60"/>
      <c r="J341" s="59">
        <f>SUM(AI329:AI342)</f>
        <v>2.91</v>
      </c>
      <c r="K341" s="60"/>
      <c r="L341" s="59">
        <f>SUM(AJ329:AJ342)</f>
        <v>111.46</v>
      </c>
    </row>
    <row r="342" spans="3:53" ht="15">
      <c r="C342" s="131" t="s">
        <v>628</v>
      </c>
      <c r="D342" s="131"/>
      <c r="E342" s="132"/>
      <c r="F342" s="131"/>
      <c r="G342" s="132"/>
      <c r="H342" s="131"/>
      <c r="I342" s="131">
        <f>J332+J333+J334+J340+J341+SUM(J337:J338)</f>
        <v>37.39</v>
      </c>
      <c r="J342" s="131"/>
      <c r="K342" s="131">
        <f>L332+L333+L334+L340+L341+SUM(L337:L338)</f>
        <v>572.88</v>
      </c>
      <c r="L342" s="131"/>
      <c r="O342" s="45">
        <f>I342</f>
        <v>37.39</v>
      </c>
      <c r="P342" s="45">
        <f>K342</f>
        <v>572.88</v>
      </c>
      <c r="Q342" s="45">
        <f>J332</f>
        <v>3.98</v>
      </c>
      <c r="R342" s="45">
        <f>J332</f>
        <v>3.98</v>
      </c>
      <c r="U342" s="45">
        <f>L332</f>
        <v>152.68</v>
      </c>
      <c r="X342">
        <f>0</f>
        <v>0</v>
      </c>
      <c r="Z342">
        <f>0</f>
        <v>0</v>
      </c>
      <c r="AB342" s="45">
        <f>J333</f>
        <v>11.57</v>
      </c>
      <c r="AD342" s="45">
        <f>L333</f>
        <v>57.74</v>
      </c>
      <c r="AF342" s="45">
        <f>J334</f>
        <v>17.69</v>
      </c>
      <c r="AN342">
        <f>IF(Source!BI128&lt;=1,J332+J333+J334+J340+J341,0)</f>
        <v>40.53</v>
      </c>
      <c r="AO342">
        <f>IF(Source!BI128&lt;=1,J334,0)</f>
        <v>17.69</v>
      </c>
      <c r="AP342">
        <f>IF(Source!BI128&lt;=1,J333,0)</f>
        <v>11.57</v>
      </c>
      <c r="AQ342">
        <f>IF(Source!BI128&lt;=1,J332,0)</f>
        <v>3.98</v>
      </c>
      <c r="AX342">
        <f>IF(Source!BI128=2,J332+J333+J334+J340+J341,0)</f>
        <v>0</v>
      </c>
      <c r="AY342">
        <f>IF(Source!BI128=2,J334,0)</f>
        <v>0</v>
      </c>
      <c r="AZ342">
        <f>IF(Source!BI128=2,J333,0)</f>
        <v>0</v>
      </c>
      <c r="BA342">
        <f>IF(Source!BI128=2,J332,0)</f>
        <v>0</v>
      </c>
    </row>
    <row r="344" spans="1:95" ht="15">
      <c r="A344" s="62"/>
      <c r="B344" s="63"/>
      <c r="C344" s="153" t="s">
        <v>633</v>
      </c>
      <c r="D344" s="153"/>
      <c r="E344" s="154"/>
      <c r="F344" s="153"/>
      <c r="G344" s="154"/>
      <c r="H344" s="153"/>
      <c r="I344" s="64"/>
      <c r="J344" s="65">
        <f>J346+J347+J348+J349</f>
        <v>29443.059999999998</v>
      </c>
      <c r="K344" s="65"/>
      <c r="L344" s="65">
        <f>L346+L347+L348+L349</f>
        <v>378973.13</v>
      </c>
      <c r="CQ344" s="74" t="s">
        <v>633</v>
      </c>
    </row>
    <row r="345" spans="1:12" ht="14.25">
      <c r="A345" s="66"/>
      <c r="B345" s="67"/>
      <c r="C345" s="161" t="s">
        <v>634</v>
      </c>
      <c r="D345" s="159"/>
      <c r="E345" s="160"/>
      <c r="F345" s="159"/>
      <c r="G345" s="160"/>
      <c r="H345" s="159"/>
      <c r="I345" s="68"/>
      <c r="J345" s="69"/>
      <c r="K345" s="69"/>
      <c r="L345" s="69"/>
    </row>
    <row r="346" spans="1:12" ht="14.25">
      <c r="A346" s="66"/>
      <c r="B346" s="67"/>
      <c r="C346" s="159" t="s">
        <v>635</v>
      </c>
      <c r="D346" s="159"/>
      <c r="E346" s="160"/>
      <c r="F346" s="159"/>
      <c r="G346" s="160"/>
      <c r="H346" s="159"/>
      <c r="I346" s="68"/>
      <c r="J346" s="69">
        <f>SUM(Q131:Q342)</f>
        <v>2489.6700000000005</v>
      </c>
      <c r="K346" s="69"/>
      <c r="L346" s="69">
        <f>SUM(U131:U342)</f>
        <v>95503.32</v>
      </c>
    </row>
    <row r="347" spans="1:12" ht="14.25">
      <c r="A347" s="66"/>
      <c r="B347" s="67"/>
      <c r="C347" s="159" t="s">
        <v>636</v>
      </c>
      <c r="D347" s="159"/>
      <c r="E347" s="160"/>
      <c r="F347" s="159"/>
      <c r="G347" s="160"/>
      <c r="H347" s="159"/>
      <c r="I347" s="68"/>
      <c r="J347" s="69">
        <f>SUM(AB131:AB342)</f>
        <v>1612.8600000000004</v>
      </c>
      <c r="K347" s="69"/>
      <c r="L347" s="69">
        <f>SUM(AD131:AD342)</f>
        <v>18796.319999999996</v>
      </c>
    </row>
    <row r="348" spans="1:12" ht="14.25">
      <c r="A348" s="66"/>
      <c r="B348" s="67"/>
      <c r="C348" s="159" t="s">
        <v>637</v>
      </c>
      <c r="D348" s="159"/>
      <c r="E348" s="160"/>
      <c r="F348" s="159"/>
      <c r="G348" s="160"/>
      <c r="H348" s="159"/>
      <c r="I348" s="68"/>
      <c r="J348" s="69">
        <f>SUM(AF131:AF342)-J353</f>
        <v>25340.53</v>
      </c>
      <c r="K348" s="69"/>
      <c r="L348" s="69">
        <f>Source!P137-L353</f>
        <v>264673.49</v>
      </c>
    </row>
    <row r="349" spans="1:12" ht="13.5" customHeight="1" hidden="1">
      <c r="A349" s="66"/>
      <c r="B349" s="67"/>
      <c r="C349" s="159" t="s">
        <v>638</v>
      </c>
      <c r="D349" s="159"/>
      <c r="E349" s="160"/>
      <c r="F349" s="159"/>
      <c r="G349" s="160"/>
      <c r="H349" s="159"/>
      <c r="I349" s="68"/>
      <c r="J349" s="69">
        <f>SUM(AR131:AR342)+SUM(BB131:BB342)+SUM(BI131:BI342)+SUM(BP131:BP342)</f>
        <v>0</v>
      </c>
      <c r="K349" s="69"/>
      <c r="L349" s="69">
        <f>Source!P159</f>
        <v>0</v>
      </c>
    </row>
    <row r="350" spans="1:12" ht="14.25">
      <c r="A350" s="66"/>
      <c r="B350" s="67"/>
      <c r="C350" s="159" t="s">
        <v>639</v>
      </c>
      <c r="D350" s="159"/>
      <c r="E350" s="160"/>
      <c r="F350" s="159"/>
      <c r="G350" s="160"/>
      <c r="H350" s="159"/>
      <c r="I350" s="68"/>
      <c r="J350" s="69">
        <f>SUM(Q131:Q342)+SUM(X131:X342)</f>
        <v>2660.4400000000005</v>
      </c>
      <c r="K350" s="69"/>
      <c r="L350" s="69">
        <f>SUM(U131:U342)+SUM(Z131:Z342)</f>
        <v>102054.70000000001</v>
      </c>
    </row>
    <row r="351" spans="1:12" ht="14.25">
      <c r="A351" s="66"/>
      <c r="B351" s="67"/>
      <c r="C351" s="159" t="s">
        <v>640</v>
      </c>
      <c r="D351" s="159"/>
      <c r="E351" s="160"/>
      <c r="F351" s="159"/>
      <c r="G351" s="160"/>
      <c r="H351" s="159"/>
      <c r="I351" s="68"/>
      <c r="J351" s="69">
        <f>SUM(AG131:AG342)</f>
        <v>2515.8</v>
      </c>
      <c r="K351" s="69"/>
      <c r="L351" s="69">
        <f>Source!P160</f>
        <v>96506.61</v>
      </c>
    </row>
    <row r="352" spans="1:12" ht="14.25">
      <c r="A352" s="66"/>
      <c r="B352" s="67"/>
      <c r="C352" s="159" t="s">
        <v>641</v>
      </c>
      <c r="D352" s="159"/>
      <c r="E352" s="160"/>
      <c r="F352" s="159"/>
      <c r="G352" s="160"/>
      <c r="H352" s="159"/>
      <c r="I352" s="68"/>
      <c r="J352" s="69">
        <f>SUM(AI131:AI342)</f>
        <v>1464.9199999999998</v>
      </c>
      <c r="K352" s="69"/>
      <c r="L352" s="69">
        <f>Source!P161</f>
        <v>56194.99</v>
      </c>
    </row>
    <row r="353" spans="1:12" ht="13.5" customHeight="1" hidden="1">
      <c r="A353" s="66"/>
      <c r="B353" s="67"/>
      <c r="C353" s="159" t="s">
        <v>642</v>
      </c>
      <c r="D353" s="159"/>
      <c r="E353" s="160"/>
      <c r="F353" s="159"/>
      <c r="G353" s="160"/>
      <c r="H353" s="159"/>
      <c r="I353" s="68"/>
      <c r="J353" s="69">
        <f>SUM(BH131:BH342)</f>
        <v>0</v>
      </c>
      <c r="K353" s="69"/>
      <c r="L353" s="69">
        <f>Source!P143</f>
        <v>0</v>
      </c>
    </row>
    <row r="354" spans="1:12" ht="13.5" customHeight="1" hidden="1">
      <c r="A354" s="66"/>
      <c r="B354" s="67"/>
      <c r="C354" s="159" t="s">
        <v>643</v>
      </c>
      <c r="D354" s="159"/>
      <c r="E354" s="160"/>
      <c r="F354" s="159"/>
      <c r="G354" s="160"/>
      <c r="H354" s="159"/>
      <c r="I354" s="68"/>
      <c r="J354" s="69">
        <f>SUM(BM131:BM342)+SUM(BN131:BN342)+SUM(BO131:BO342)+SUM(BP131:BP342)</f>
        <v>0</v>
      </c>
      <c r="K354" s="69"/>
      <c r="L354" s="69">
        <f>Source!P153</f>
        <v>0</v>
      </c>
    </row>
    <row r="355" spans="1:12" ht="15">
      <c r="A355" s="62"/>
      <c r="B355" s="63"/>
      <c r="C355" s="153" t="s">
        <v>644</v>
      </c>
      <c r="D355" s="153"/>
      <c r="E355" s="154"/>
      <c r="F355" s="153"/>
      <c r="G355" s="154"/>
      <c r="H355" s="153"/>
      <c r="I355" s="64"/>
      <c r="J355" s="65">
        <f>J344+J351+J352+J353</f>
        <v>33423.78</v>
      </c>
      <c r="K355" s="65"/>
      <c r="L355" s="65">
        <f>Source!P162</f>
        <v>531674.73</v>
      </c>
    </row>
    <row r="356" spans="1:12" ht="13.5" customHeight="1" hidden="1">
      <c r="A356" s="66"/>
      <c r="B356" s="67"/>
      <c r="C356" s="161" t="s">
        <v>645</v>
      </c>
      <c r="D356" s="159"/>
      <c r="E356" s="160"/>
      <c r="F356" s="159"/>
      <c r="G356" s="160"/>
      <c r="H356" s="159"/>
      <c r="I356" s="68"/>
      <c r="J356" s="69"/>
      <c r="K356" s="69"/>
      <c r="L356" s="69"/>
    </row>
    <row r="357" spans="1:12" ht="13.5" customHeight="1" hidden="1">
      <c r="A357" s="66"/>
      <c r="B357" s="67"/>
      <c r="C357" s="159" t="s">
        <v>646</v>
      </c>
      <c r="D357" s="159"/>
      <c r="E357" s="160"/>
      <c r="F357" s="159"/>
      <c r="G357" s="160"/>
      <c r="H357" s="159"/>
      <c r="I357" s="68"/>
      <c r="J357" s="69"/>
      <c r="K357" s="69"/>
      <c r="L357" s="69">
        <f>SUM(BS131:BS342)</f>
        <v>0</v>
      </c>
    </row>
    <row r="358" spans="1:12" ht="13.5" customHeight="1" hidden="1">
      <c r="A358" s="66"/>
      <c r="B358" s="67"/>
      <c r="C358" s="159" t="s">
        <v>647</v>
      </c>
      <c r="D358" s="159"/>
      <c r="E358" s="160"/>
      <c r="F358" s="159"/>
      <c r="G358" s="160"/>
      <c r="H358" s="159"/>
      <c r="I358" s="68"/>
      <c r="J358" s="69"/>
      <c r="K358" s="69"/>
      <c r="L358" s="69">
        <f>SUM(BT131:BT342)</f>
        <v>0</v>
      </c>
    </row>
    <row r="360" spans="1:12" ht="16.5">
      <c r="A360" s="155" t="s">
        <v>677</v>
      </c>
      <c r="B360" s="155"/>
      <c r="C360" s="155"/>
      <c r="D360" s="155"/>
      <c r="E360" s="156"/>
      <c r="F360" s="155"/>
      <c r="G360" s="156"/>
      <c r="H360" s="155"/>
      <c r="I360" s="155"/>
      <c r="J360" s="155"/>
      <c r="K360" s="155"/>
      <c r="L360" s="155"/>
    </row>
    <row r="361" spans="1:56" ht="28.5">
      <c r="A361" s="70">
        <v>21</v>
      </c>
      <c r="B361" s="70" t="str">
        <f>Source!F169</f>
        <v>69-15-1</v>
      </c>
      <c r="C361" s="70" t="str">
        <f>Source!G169</f>
        <v>Затаривание строительного мусора в мешки</v>
      </c>
      <c r="D361" s="53" t="str">
        <f>Source!DW169</f>
        <v>т</v>
      </c>
      <c r="E361" s="98">
        <f>Source!K169</f>
        <v>0.146</v>
      </c>
      <c r="F361" s="54"/>
      <c r="G361" s="98">
        <f>Source!I169</f>
        <v>0.146</v>
      </c>
      <c r="H361" s="48"/>
      <c r="I361" s="55"/>
      <c r="J361" s="48"/>
      <c r="K361" s="55"/>
      <c r="L361" s="48"/>
      <c r="AG361">
        <f>ROUND((Source!AT169/100)*((ROUND(Source!AF169*Source!I169,2)+ROUND(Source!AE169*Source!I169,2))),2)</f>
        <v>0.99</v>
      </c>
      <c r="AH361">
        <f>Source!X169</f>
        <v>38.18</v>
      </c>
      <c r="AI361">
        <f>ROUND((Source!AU169/100)*((ROUND(Source!AF169*Source!I169,2)+ROUND(Source!AE169*Source!I169,2))),2)</f>
        <v>0.48</v>
      </c>
      <c r="AJ361">
        <f>Source!Y169</f>
        <v>18.26</v>
      </c>
      <c r="AS361">
        <f>IF(Source!BI169&lt;=1,AH361,0)</f>
        <v>38.18</v>
      </c>
      <c r="AT361">
        <f>IF(Source!BI169&lt;=1,AJ361,0)</f>
        <v>18.26</v>
      </c>
      <c r="BC361">
        <f>IF(Source!BI169=2,AH361,0)</f>
        <v>0</v>
      </c>
      <c r="BD361">
        <f>IF(Source!BI169=2,AJ361,0)</f>
        <v>0</v>
      </c>
    </row>
    <row r="363" spans="1:12" ht="14.25">
      <c r="A363" s="70"/>
      <c r="B363" s="71">
        <v>1</v>
      </c>
      <c r="C363" s="70" t="s">
        <v>616</v>
      </c>
      <c r="D363" s="53"/>
      <c r="E363" s="98"/>
      <c r="F363" s="54"/>
      <c r="G363" s="98"/>
      <c r="H363" s="48">
        <f>Source!AO169</f>
        <v>7.41</v>
      </c>
      <c r="I363" s="55"/>
      <c r="J363" s="48">
        <f>ROUND(Source!AF169*Source!I169,2)</f>
        <v>1.08</v>
      </c>
      <c r="K363" s="55">
        <f>IF(Source!BA169&lt;&gt;0,Source!BA169,1)</f>
        <v>38.36</v>
      </c>
      <c r="L363" s="48">
        <f>Source!S169</f>
        <v>41.5</v>
      </c>
    </row>
    <row r="364" spans="1:12" ht="14.25">
      <c r="A364" s="70"/>
      <c r="B364" s="71">
        <v>4</v>
      </c>
      <c r="C364" s="70" t="s">
        <v>619</v>
      </c>
      <c r="D364" s="53"/>
      <c r="E364" s="98"/>
      <c r="F364" s="54"/>
      <c r="G364" s="98"/>
      <c r="H364" s="48">
        <f>Source!AL169</f>
        <v>16.4</v>
      </c>
      <c r="I364" s="55"/>
      <c r="J364" s="48">
        <f>ROUND(Source!AC169*Source!I169,2)</f>
        <v>2.39</v>
      </c>
      <c r="K364" s="55">
        <f>IF(Source!BC169&lt;&gt;0,Source!BC169,1)</f>
        <v>7.27</v>
      </c>
      <c r="L364" s="48">
        <f>Source!P169</f>
        <v>17.41</v>
      </c>
    </row>
    <row r="365" spans="1:12" ht="14.25">
      <c r="A365" s="70"/>
      <c r="B365" s="70"/>
      <c r="C365" s="72" t="s">
        <v>620</v>
      </c>
      <c r="D365" s="57" t="s">
        <v>621</v>
      </c>
      <c r="E365" s="99">
        <f>Source!AQ169</f>
        <v>1.03</v>
      </c>
      <c r="F365" s="58"/>
      <c r="G365" s="99">
        <f>ROUND(Source!U169,7)</f>
        <v>0.15038</v>
      </c>
      <c r="H365" s="59"/>
      <c r="I365" s="60"/>
      <c r="J365" s="59"/>
      <c r="K365" s="60"/>
      <c r="L365" s="59"/>
    </row>
    <row r="366" spans="1:12" ht="14.25">
      <c r="A366" s="70"/>
      <c r="B366" s="70"/>
      <c r="C366" s="70" t="s">
        <v>623</v>
      </c>
      <c r="D366" s="53"/>
      <c r="E366" s="98"/>
      <c r="F366" s="54"/>
      <c r="G366" s="98"/>
      <c r="H366" s="48">
        <f>H363+H364</f>
        <v>23.81</v>
      </c>
      <c r="I366" s="55"/>
      <c r="J366" s="48">
        <f>J363+J364</f>
        <v>3.47</v>
      </c>
      <c r="K366" s="55"/>
      <c r="L366" s="48">
        <f>L363+L364</f>
        <v>58.91</v>
      </c>
    </row>
    <row r="367" spans="1:12" ht="14.25">
      <c r="A367" s="70"/>
      <c r="B367" s="70"/>
      <c r="C367" s="70" t="s">
        <v>624</v>
      </c>
      <c r="D367" s="53"/>
      <c r="E367" s="98"/>
      <c r="F367" s="54"/>
      <c r="G367" s="98"/>
      <c r="H367" s="48"/>
      <c r="I367" s="55"/>
      <c r="J367" s="48">
        <f>SUM(Q361:Q370)+SUM(V361:V370)+SUM(X361:X370)+SUM(Y361:Y370)</f>
        <v>1.08</v>
      </c>
      <c r="K367" s="55"/>
      <c r="L367" s="48">
        <f>SUM(U361:U370)+SUM(W361:W370)+SUM(Z361:Z370)+SUM(AA361:AA370)</f>
        <v>41.5</v>
      </c>
    </row>
    <row r="368" spans="1:12" ht="28.5">
      <c r="A368" s="70"/>
      <c r="B368" s="70" t="s">
        <v>273</v>
      </c>
      <c r="C368" s="70" t="s">
        <v>678</v>
      </c>
      <c r="D368" s="53" t="s">
        <v>626</v>
      </c>
      <c r="E368" s="98">
        <f>Source!BZ169</f>
        <v>92</v>
      </c>
      <c r="F368" s="54"/>
      <c r="G368" s="98">
        <f>Source!AT169</f>
        <v>92</v>
      </c>
      <c r="H368" s="48"/>
      <c r="I368" s="55"/>
      <c r="J368" s="48">
        <f>SUM(AG361:AG370)</f>
        <v>0.99</v>
      </c>
      <c r="K368" s="55"/>
      <c r="L368" s="48">
        <f>SUM(AH361:AH370)</f>
        <v>38.18</v>
      </c>
    </row>
    <row r="369" spans="1:12" ht="28.5">
      <c r="A369" s="72"/>
      <c r="B369" s="72" t="s">
        <v>274</v>
      </c>
      <c r="C369" s="72" t="s">
        <v>679</v>
      </c>
      <c r="D369" s="57" t="s">
        <v>626</v>
      </c>
      <c r="E369" s="99">
        <f>Source!CA169</f>
        <v>44</v>
      </c>
      <c r="F369" s="58"/>
      <c r="G369" s="99">
        <f>Source!AU169</f>
        <v>44</v>
      </c>
      <c r="H369" s="59"/>
      <c r="I369" s="60"/>
      <c r="J369" s="59">
        <f>SUM(AI361:AI370)</f>
        <v>0.48</v>
      </c>
      <c r="K369" s="60"/>
      <c r="L369" s="59">
        <f>SUM(AJ361:AJ370)</f>
        <v>18.26</v>
      </c>
    </row>
    <row r="370" spans="3:53" ht="15">
      <c r="C370" s="131" t="s">
        <v>628</v>
      </c>
      <c r="D370" s="131"/>
      <c r="E370" s="132"/>
      <c r="F370" s="131"/>
      <c r="G370" s="132"/>
      <c r="H370" s="131"/>
      <c r="I370" s="131">
        <f>J363+J364+J368+J369</f>
        <v>4.9399999999999995</v>
      </c>
      <c r="J370" s="131"/>
      <c r="K370" s="131">
        <f>L363+L364+L368+L369</f>
        <v>115.35000000000001</v>
      </c>
      <c r="L370" s="131"/>
      <c r="O370" s="45">
        <f>I370</f>
        <v>4.9399999999999995</v>
      </c>
      <c r="P370" s="45">
        <f>K370</f>
        <v>115.35000000000001</v>
      </c>
      <c r="Q370" s="45">
        <f>J363</f>
        <v>1.08</v>
      </c>
      <c r="R370" s="45">
        <f>J363</f>
        <v>1.08</v>
      </c>
      <c r="U370" s="45">
        <f>L363</f>
        <v>41.5</v>
      </c>
      <c r="X370">
        <f>0</f>
        <v>0</v>
      </c>
      <c r="Z370">
        <f>0</f>
        <v>0</v>
      </c>
      <c r="AB370">
        <f>0</f>
        <v>0</v>
      </c>
      <c r="AD370">
        <f>0</f>
        <v>0</v>
      </c>
      <c r="AF370" s="45">
        <f>J364</f>
        <v>2.39</v>
      </c>
      <c r="AN370">
        <f>IF(Source!BI169&lt;=1,J363+J364+J368+J369,0)</f>
        <v>4.9399999999999995</v>
      </c>
      <c r="AO370">
        <f>IF(Source!BI169&lt;=1,J364,0)</f>
        <v>2.39</v>
      </c>
      <c r="AP370">
        <f>IF(Source!BI169&lt;=1,0,0)</f>
        <v>0</v>
      </c>
      <c r="AQ370">
        <f>IF(Source!BI169&lt;=1,J363,0)</f>
        <v>1.08</v>
      </c>
      <c r="AX370">
        <f>IF(Source!BI169=2,J363+J364+J368+J369,0)</f>
        <v>0</v>
      </c>
      <c r="AY370">
        <f>IF(Source!BI169=2,J364,0)</f>
        <v>0</v>
      </c>
      <c r="AZ370">
        <f>IF(Source!BI169=2,0,0)</f>
        <v>0</v>
      </c>
      <c r="BA370">
        <f>IF(Source!BI169=2,J363,0)</f>
        <v>0</v>
      </c>
    </row>
    <row r="371" spans="1:56" ht="42.75">
      <c r="A371" s="70">
        <v>22</v>
      </c>
      <c r="B371" s="70" t="str">
        <f>Source!F171</f>
        <v>т01-01-01-041</v>
      </c>
      <c r="C371" s="70" t="str">
        <f>Source!G171</f>
        <v>Погрузочные работы при автомобильных перевозках мусора строительного с погрузкой вручную</v>
      </c>
      <c r="D371" s="53" t="str">
        <f>Source!DW171</f>
        <v>1 Т ГРУЗА</v>
      </c>
      <c r="E371" s="98">
        <f>Source!K171</f>
        <v>0.146</v>
      </c>
      <c r="F371" s="54"/>
      <c r="G371" s="98">
        <f>Source!I171</f>
        <v>0.146</v>
      </c>
      <c r="H371" s="48">
        <f>Source!AK171</f>
        <v>42.98</v>
      </c>
      <c r="I371" s="55"/>
      <c r="J371" s="48">
        <f>ROUND(Source!AB171*Source!I171,2)</f>
        <v>6.28</v>
      </c>
      <c r="K371" s="55">
        <f>Source!AZ171</f>
        <v>14.12</v>
      </c>
      <c r="L371" s="48">
        <f>Source!GM171</f>
        <v>88.6</v>
      </c>
      <c r="AG371">
        <f>ROUND((Source!AT171/100)*((ROUND(0*Source!I171,2)+ROUND(0*Source!I171,2))),2)</f>
        <v>0</v>
      </c>
      <c r="AH371">
        <f>Source!X171</f>
        <v>0</v>
      </c>
      <c r="AI371">
        <f>ROUND((Source!AU171/100)*((ROUND(0*Source!I171,2)+ROUND(0*Source!I171,2))),2)</f>
        <v>0</v>
      </c>
      <c r="AJ371">
        <f>Source!Y171</f>
        <v>0</v>
      </c>
      <c r="AS371">
        <f>IF(Source!BI171&lt;=1,AH371,0)</f>
        <v>0</v>
      </c>
      <c r="AT371">
        <f>IF(Source!BI171&lt;=1,AJ371,0)</f>
        <v>0</v>
      </c>
      <c r="BC371">
        <f>IF(Source!BI171=2,AH371,0)</f>
        <v>0</v>
      </c>
      <c r="BD371">
        <f>IF(Source!BI171=2,AJ371,0)</f>
        <v>0</v>
      </c>
    </row>
    <row r="372" spans="1:12" ht="12.75">
      <c r="A372" s="47"/>
      <c r="B372" s="47"/>
      <c r="C372" s="47"/>
      <c r="D372" s="47"/>
      <c r="E372" s="100"/>
      <c r="F372" s="47"/>
      <c r="G372" s="100"/>
      <c r="H372" s="47"/>
      <c r="I372" s="47"/>
      <c r="J372" s="47"/>
      <c r="K372" s="47"/>
      <c r="L372" s="47"/>
    </row>
    <row r="373" spans="3:61" ht="15">
      <c r="C373" s="131" t="s">
        <v>628</v>
      </c>
      <c r="D373" s="131"/>
      <c r="E373" s="132"/>
      <c r="F373" s="131"/>
      <c r="G373" s="132"/>
      <c r="H373" s="131"/>
      <c r="I373" s="131">
        <f>J371</f>
        <v>6.28</v>
      </c>
      <c r="J373" s="131"/>
      <c r="K373" s="131">
        <f>L371</f>
        <v>88.6</v>
      </c>
      <c r="L373" s="131"/>
      <c r="O373" s="45">
        <f>I373</f>
        <v>6.28</v>
      </c>
      <c r="P373" s="45">
        <f>K373</f>
        <v>88.6</v>
      </c>
      <c r="R373">
        <f>0</f>
        <v>0</v>
      </c>
      <c r="V373">
        <f>0</f>
        <v>0</v>
      </c>
      <c r="W373">
        <f>0</f>
        <v>0</v>
      </c>
      <c r="Y373">
        <f>0</f>
        <v>0</v>
      </c>
      <c r="AA373">
        <f>0</f>
        <v>0</v>
      </c>
      <c r="AC373">
        <f>0</f>
        <v>0</v>
      </c>
      <c r="AE373">
        <f>0</f>
        <v>0</v>
      </c>
      <c r="AF373">
        <f>0</f>
        <v>0</v>
      </c>
      <c r="AO373">
        <f>IF(Source!BI171&lt;=1,0,0)</f>
        <v>0</v>
      </c>
      <c r="AR373">
        <f>IF(Source!BI171&lt;=1,J371,0)</f>
        <v>6.28</v>
      </c>
      <c r="AY373">
        <f>IF(Source!BI171=2,0,0)</f>
        <v>0</v>
      </c>
      <c r="BB373">
        <f>IF(Source!BI171=2,J371,0)</f>
        <v>0</v>
      </c>
      <c r="BI373">
        <f>IF(Source!BI171=3,J371,0)</f>
        <v>0</v>
      </c>
    </row>
    <row r="374" spans="1:56" ht="85.5">
      <c r="A374" s="70">
        <v>23</v>
      </c>
      <c r="B374" s="70" t="str">
        <f>Source!F173</f>
        <v>т03-02-01-050</v>
      </c>
      <c r="C374" s="70" t="str">
        <f>Source!G173</f>
        <v>Перевозка грузов I класса автомобилями бортовыми грузоподъемностью до 5 т на расстояние до 50 км (Приказ от 06.11.2020 № МКЭ-ОД/20-68 прил. 2 по ЮЗАО - 50 км) Применительно</v>
      </c>
      <c r="D374" s="53" t="str">
        <f>Source!DW173</f>
        <v>1 Т ГРУЗА</v>
      </c>
      <c r="E374" s="98">
        <f>Source!K173</f>
        <v>0.146</v>
      </c>
      <c r="F374" s="54"/>
      <c r="G374" s="98">
        <f>Source!I173</f>
        <v>0.146</v>
      </c>
      <c r="H374" s="48">
        <f>Source!AK173</f>
        <v>46.37</v>
      </c>
      <c r="I374" s="55"/>
      <c r="J374" s="48">
        <f>ROUND(Source!AB173*Source!I173,2)</f>
        <v>6.77</v>
      </c>
      <c r="K374" s="55">
        <f>Source!AZ173</f>
        <v>10.49</v>
      </c>
      <c r="L374" s="48">
        <f>Source!GM173</f>
        <v>71.02</v>
      </c>
      <c r="AG374">
        <f>ROUND((Source!AT173/100)*((ROUND(0*Source!I173,2)+ROUND(0*Source!I173,2))),2)</f>
        <v>0</v>
      </c>
      <c r="AH374">
        <f>Source!X173</f>
        <v>0</v>
      </c>
      <c r="AI374">
        <f>ROUND((Source!AU173/100)*((ROUND(0*Source!I173,2)+ROUND(0*Source!I173,2))),2)</f>
        <v>0</v>
      </c>
      <c r="AJ374">
        <f>Source!Y173</f>
        <v>0</v>
      </c>
      <c r="AS374">
        <f>IF(Source!BI173&lt;=1,AH374,0)</f>
        <v>0</v>
      </c>
      <c r="AT374">
        <f>IF(Source!BI173&lt;=1,AJ374,0)</f>
        <v>0</v>
      </c>
      <c r="BC374">
        <f>IF(Source!BI173=2,AH374,0)</f>
        <v>0</v>
      </c>
      <c r="BD374">
        <f>IF(Source!BI173=2,AJ374,0)</f>
        <v>0</v>
      </c>
    </row>
    <row r="375" spans="1:12" ht="12.75">
      <c r="A375" s="47"/>
      <c r="B375" s="47"/>
      <c r="C375" s="47"/>
      <c r="D375" s="47"/>
      <c r="E375" s="100"/>
      <c r="F375" s="47"/>
      <c r="G375" s="100"/>
      <c r="H375" s="47"/>
      <c r="I375" s="47"/>
      <c r="J375" s="47"/>
      <c r="K375" s="47"/>
      <c r="L375" s="47"/>
    </row>
    <row r="376" spans="3:61" ht="15">
      <c r="C376" s="131" t="s">
        <v>628</v>
      </c>
      <c r="D376" s="131"/>
      <c r="E376" s="132"/>
      <c r="F376" s="131"/>
      <c r="G376" s="132"/>
      <c r="H376" s="131"/>
      <c r="I376" s="131">
        <f>J374</f>
        <v>6.77</v>
      </c>
      <c r="J376" s="131"/>
      <c r="K376" s="131">
        <f>L374</f>
        <v>71.02</v>
      </c>
      <c r="L376" s="131"/>
      <c r="O376" s="45">
        <f>I376</f>
        <v>6.77</v>
      </c>
      <c r="P376" s="45">
        <f>K376</f>
        <v>71.02</v>
      </c>
      <c r="R376">
        <f>0</f>
        <v>0</v>
      </c>
      <c r="V376">
        <f>0</f>
        <v>0</v>
      </c>
      <c r="W376">
        <f>0</f>
        <v>0</v>
      </c>
      <c r="Y376">
        <f>0</f>
        <v>0</v>
      </c>
      <c r="AA376">
        <f>0</f>
        <v>0</v>
      </c>
      <c r="AC376">
        <f>0</f>
        <v>0</v>
      </c>
      <c r="AE376">
        <f>0</f>
        <v>0</v>
      </c>
      <c r="AF376">
        <f>0</f>
        <v>0</v>
      </c>
      <c r="AO376">
        <f>IF(Source!BI173&lt;=1,0,0)</f>
        <v>0</v>
      </c>
      <c r="AR376">
        <f>IF(Source!BI173&lt;=1,J374,0)</f>
        <v>6.77</v>
      </c>
      <c r="AY376">
        <f>IF(Source!BI173=2,0,0)</f>
        <v>0</v>
      </c>
      <c r="BB376">
        <f>IF(Source!BI173=2,J374,0)</f>
        <v>0</v>
      </c>
      <c r="BI376">
        <f>IF(Source!BI173=3,J374,0)</f>
        <v>0</v>
      </c>
    </row>
    <row r="378" spans="1:95" ht="15">
      <c r="A378" s="62"/>
      <c r="B378" s="63"/>
      <c r="C378" s="153" t="s">
        <v>633</v>
      </c>
      <c r="D378" s="153"/>
      <c r="E378" s="154"/>
      <c r="F378" s="153"/>
      <c r="G378" s="154"/>
      <c r="H378" s="153"/>
      <c r="I378" s="64"/>
      <c r="J378" s="65">
        <f>J380+J381+J382+J383</f>
        <v>16.52</v>
      </c>
      <c r="K378" s="65"/>
      <c r="L378" s="65">
        <f>L380+L381+L382+L383</f>
        <v>218.53</v>
      </c>
      <c r="CQ378" s="74" t="s">
        <v>633</v>
      </c>
    </row>
    <row r="379" spans="1:12" ht="14.25">
      <c r="A379" s="66"/>
      <c r="B379" s="67"/>
      <c r="C379" s="161" t="s">
        <v>634</v>
      </c>
      <c r="D379" s="159"/>
      <c r="E379" s="160"/>
      <c r="F379" s="159"/>
      <c r="G379" s="160"/>
      <c r="H379" s="159"/>
      <c r="I379" s="68"/>
      <c r="J379" s="69"/>
      <c r="K379" s="69"/>
      <c r="L379" s="69"/>
    </row>
    <row r="380" spans="1:12" ht="14.25">
      <c r="A380" s="66"/>
      <c r="B380" s="67"/>
      <c r="C380" s="159" t="s">
        <v>635</v>
      </c>
      <c r="D380" s="159"/>
      <c r="E380" s="160"/>
      <c r="F380" s="159"/>
      <c r="G380" s="160"/>
      <c r="H380" s="159"/>
      <c r="I380" s="68"/>
      <c r="J380" s="69">
        <f>SUM(Q360:Q376)</f>
        <v>1.08</v>
      </c>
      <c r="K380" s="69"/>
      <c r="L380" s="69">
        <f>SUM(U360:U376)</f>
        <v>41.5</v>
      </c>
    </row>
    <row r="381" spans="1:12" ht="13.5" customHeight="1" hidden="1">
      <c r="A381" s="66"/>
      <c r="B381" s="67"/>
      <c r="C381" s="159" t="s">
        <v>636</v>
      </c>
      <c r="D381" s="159"/>
      <c r="E381" s="160"/>
      <c r="F381" s="159"/>
      <c r="G381" s="160"/>
      <c r="H381" s="159"/>
      <c r="I381" s="68"/>
      <c r="J381" s="69">
        <f>SUM(AB360:AB376)</f>
        <v>0</v>
      </c>
      <c r="K381" s="69"/>
      <c r="L381" s="69">
        <f>SUM(AD360:AD376)</f>
        <v>0</v>
      </c>
    </row>
    <row r="382" spans="1:12" ht="14.25">
      <c r="A382" s="66"/>
      <c r="B382" s="67"/>
      <c r="C382" s="159" t="s">
        <v>637</v>
      </c>
      <c r="D382" s="159"/>
      <c r="E382" s="160"/>
      <c r="F382" s="159"/>
      <c r="G382" s="160"/>
      <c r="H382" s="159"/>
      <c r="I382" s="68"/>
      <c r="J382" s="69">
        <f>SUM(AF360:AF376)-J387</f>
        <v>2.39</v>
      </c>
      <c r="K382" s="69"/>
      <c r="L382" s="69">
        <f>Source!P178-L387</f>
        <v>17.41</v>
      </c>
    </row>
    <row r="383" spans="1:12" ht="14.25">
      <c r="A383" s="66"/>
      <c r="B383" s="67"/>
      <c r="C383" s="159" t="s">
        <v>638</v>
      </c>
      <c r="D383" s="159"/>
      <c r="E383" s="160"/>
      <c r="F383" s="159"/>
      <c r="G383" s="160"/>
      <c r="H383" s="159"/>
      <c r="I383" s="68"/>
      <c r="J383" s="69">
        <f>SUM(AR360:AR376)+SUM(BB360:BB376)+SUM(BI360:BI376)+SUM(BP360:BP376)</f>
        <v>13.05</v>
      </c>
      <c r="K383" s="69"/>
      <c r="L383" s="69">
        <f>Source!P200</f>
        <v>159.62</v>
      </c>
    </row>
    <row r="384" spans="1:12" ht="14.25">
      <c r="A384" s="66"/>
      <c r="B384" s="67"/>
      <c r="C384" s="159" t="s">
        <v>639</v>
      </c>
      <c r="D384" s="159"/>
      <c r="E384" s="160"/>
      <c r="F384" s="159"/>
      <c r="G384" s="160"/>
      <c r="H384" s="159"/>
      <c r="I384" s="68"/>
      <c r="J384" s="69">
        <f>SUM(Q360:Q376)+SUM(X360:X376)</f>
        <v>1.08</v>
      </c>
      <c r="K384" s="69"/>
      <c r="L384" s="69">
        <f>SUM(U360:U376)+SUM(Z360:Z376)</f>
        <v>41.5</v>
      </c>
    </row>
    <row r="385" spans="1:12" ht="14.25">
      <c r="A385" s="66"/>
      <c r="B385" s="67"/>
      <c r="C385" s="159" t="s">
        <v>640</v>
      </c>
      <c r="D385" s="159"/>
      <c r="E385" s="160"/>
      <c r="F385" s="159"/>
      <c r="G385" s="160"/>
      <c r="H385" s="159"/>
      <c r="I385" s="68"/>
      <c r="J385" s="69">
        <f>SUM(AG360:AG376)</f>
        <v>0.99</v>
      </c>
      <c r="K385" s="69"/>
      <c r="L385" s="69">
        <f>Source!P201</f>
        <v>38.18</v>
      </c>
    </row>
    <row r="386" spans="1:12" ht="14.25">
      <c r="A386" s="66"/>
      <c r="B386" s="67"/>
      <c r="C386" s="159" t="s">
        <v>641</v>
      </c>
      <c r="D386" s="159"/>
      <c r="E386" s="160"/>
      <c r="F386" s="159"/>
      <c r="G386" s="160"/>
      <c r="H386" s="159"/>
      <c r="I386" s="68"/>
      <c r="J386" s="69">
        <f>SUM(AI360:AI376)</f>
        <v>0.48</v>
      </c>
      <c r="K386" s="69"/>
      <c r="L386" s="69">
        <f>Source!P202</f>
        <v>18.26</v>
      </c>
    </row>
    <row r="387" spans="1:12" ht="13.5" customHeight="1" hidden="1">
      <c r="A387" s="66"/>
      <c r="B387" s="67"/>
      <c r="C387" s="159" t="s">
        <v>642</v>
      </c>
      <c r="D387" s="159"/>
      <c r="E387" s="160"/>
      <c r="F387" s="159"/>
      <c r="G387" s="160"/>
      <c r="H387" s="159"/>
      <c r="I387" s="68"/>
      <c r="J387" s="69">
        <f>SUM(BH360:BH376)</f>
        <v>0</v>
      </c>
      <c r="K387" s="69"/>
      <c r="L387" s="69">
        <f>Source!P184</f>
        <v>0</v>
      </c>
    </row>
    <row r="388" spans="1:12" ht="13.5" customHeight="1" hidden="1">
      <c r="A388" s="66"/>
      <c r="B388" s="67"/>
      <c r="C388" s="159" t="s">
        <v>643</v>
      </c>
      <c r="D388" s="159"/>
      <c r="E388" s="160"/>
      <c r="F388" s="159"/>
      <c r="G388" s="160"/>
      <c r="H388" s="159"/>
      <c r="I388" s="68"/>
      <c r="J388" s="69">
        <f>SUM(BM360:BM376)+SUM(BN360:BN376)+SUM(BO360:BO376)+SUM(BP360:BP376)</f>
        <v>0</v>
      </c>
      <c r="K388" s="69"/>
      <c r="L388" s="69">
        <f>Source!P194</f>
        <v>0</v>
      </c>
    </row>
    <row r="389" spans="1:12" ht="15">
      <c r="A389" s="62"/>
      <c r="B389" s="63"/>
      <c r="C389" s="153" t="s">
        <v>644</v>
      </c>
      <c r="D389" s="153"/>
      <c r="E389" s="154"/>
      <c r="F389" s="153"/>
      <c r="G389" s="154"/>
      <c r="H389" s="153"/>
      <c r="I389" s="64"/>
      <c r="J389" s="65">
        <f>J378+J385+J386+J387</f>
        <v>17.99</v>
      </c>
      <c r="K389" s="65"/>
      <c r="L389" s="65">
        <f>Source!P203</f>
        <v>274.97</v>
      </c>
    </row>
    <row r="390" spans="1:12" ht="13.5" customHeight="1" hidden="1">
      <c r="A390" s="66"/>
      <c r="B390" s="67"/>
      <c r="C390" s="161" t="s">
        <v>645</v>
      </c>
      <c r="D390" s="159"/>
      <c r="E390" s="160"/>
      <c r="F390" s="159"/>
      <c r="G390" s="160"/>
      <c r="H390" s="159"/>
      <c r="I390" s="68"/>
      <c r="J390" s="69"/>
      <c r="K390" s="69"/>
      <c r="L390" s="69"/>
    </row>
    <row r="391" spans="1:12" ht="13.5" customHeight="1" hidden="1">
      <c r="A391" s="66"/>
      <c r="B391" s="67"/>
      <c r="C391" s="159" t="s">
        <v>646</v>
      </c>
      <c r="D391" s="159"/>
      <c r="E391" s="160"/>
      <c r="F391" s="159"/>
      <c r="G391" s="160"/>
      <c r="H391" s="159"/>
      <c r="I391" s="68"/>
      <c r="J391" s="69"/>
      <c r="K391" s="69"/>
      <c r="L391" s="69">
        <f>SUM(BS360:BS376)</f>
        <v>0</v>
      </c>
    </row>
    <row r="392" spans="1:12" ht="13.5" customHeight="1" hidden="1">
      <c r="A392" s="66"/>
      <c r="B392" s="67"/>
      <c r="C392" s="159" t="s">
        <v>647</v>
      </c>
      <c r="D392" s="159"/>
      <c r="E392" s="160"/>
      <c r="F392" s="159"/>
      <c r="G392" s="160"/>
      <c r="H392" s="159"/>
      <c r="I392" s="68"/>
      <c r="J392" s="69"/>
      <c r="K392" s="69"/>
      <c r="L392" s="69">
        <f>SUM(BT360:BT376)</f>
        <v>0</v>
      </c>
    </row>
    <row r="394" spans="1:12" ht="15">
      <c r="A394" s="62"/>
      <c r="B394" s="63"/>
      <c r="C394" s="153" t="s">
        <v>680</v>
      </c>
      <c r="D394" s="153"/>
      <c r="E394" s="154"/>
      <c r="F394" s="153"/>
      <c r="G394" s="154"/>
      <c r="H394" s="153"/>
      <c r="I394" s="64"/>
      <c r="J394" s="65"/>
      <c r="K394" s="65"/>
      <c r="L394" s="65"/>
    </row>
    <row r="395" spans="1:12" ht="15">
      <c r="A395" s="62"/>
      <c r="B395" s="63"/>
      <c r="C395" s="153" t="s">
        <v>681</v>
      </c>
      <c r="D395" s="153"/>
      <c r="E395" s="154"/>
      <c r="F395" s="153"/>
      <c r="G395" s="154"/>
      <c r="H395" s="153"/>
      <c r="I395" s="64"/>
      <c r="J395" s="65">
        <f>J397+J398+J399+J400</f>
        <v>29530.569999999996</v>
      </c>
      <c r="K395" s="65"/>
      <c r="L395" s="65">
        <f>L397+L398+L399+L400</f>
        <v>381013.35</v>
      </c>
    </row>
    <row r="396" spans="1:12" ht="14.25">
      <c r="A396" s="66"/>
      <c r="B396" s="67"/>
      <c r="C396" s="161" t="s">
        <v>634</v>
      </c>
      <c r="D396" s="159"/>
      <c r="E396" s="160"/>
      <c r="F396" s="159"/>
      <c r="G396" s="160"/>
      <c r="H396" s="159"/>
      <c r="I396" s="68"/>
      <c r="J396" s="69"/>
      <c r="K396" s="69"/>
      <c r="L396" s="69"/>
    </row>
    <row r="397" spans="1:12" ht="14.25">
      <c r="A397" s="66"/>
      <c r="B397" s="67"/>
      <c r="C397" s="159" t="s">
        <v>635</v>
      </c>
      <c r="D397" s="159"/>
      <c r="E397" s="160"/>
      <c r="F397" s="159"/>
      <c r="G397" s="160"/>
      <c r="H397" s="159"/>
      <c r="I397" s="68"/>
      <c r="J397" s="69">
        <f>SUM(Q47:Q392)</f>
        <v>2530.3600000000006</v>
      </c>
      <c r="K397" s="69"/>
      <c r="L397" s="69">
        <f>SUM(U47:U392)</f>
        <v>97064.35</v>
      </c>
    </row>
    <row r="398" spans="1:12" ht="14.25">
      <c r="A398" s="66"/>
      <c r="B398" s="67"/>
      <c r="C398" s="159" t="s">
        <v>636</v>
      </c>
      <c r="D398" s="159"/>
      <c r="E398" s="160"/>
      <c r="F398" s="159"/>
      <c r="G398" s="160"/>
      <c r="H398" s="159"/>
      <c r="I398" s="68"/>
      <c r="J398" s="69">
        <f>SUM(AB47:AB392)</f>
        <v>1644.2200000000003</v>
      </c>
      <c r="K398" s="69"/>
      <c r="L398" s="69">
        <f>SUM(AD47:AD392)</f>
        <v>19098.219999999994</v>
      </c>
    </row>
    <row r="399" spans="1:12" ht="14.25">
      <c r="A399" s="66"/>
      <c r="B399" s="67"/>
      <c r="C399" s="159" t="s">
        <v>637</v>
      </c>
      <c r="D399" s="159"/>
      <c r="E399" s="160"/>
      <c r="F399" s="159"/>
      <c r="G399" s="160"/>
      <c r="H399" s="159"/>
      <c r="I399" s="68"/>
      <c r="J399" s="69">
        <f>SUM(AF47:AF392)-J404</f>
        <v>25342.939999999995</v>
      </c>
      <c r="K399" s="69"/>
      <c r="L399" s="69">
        <f>Source!P208-L404</f>
        <v>264691.16</v>
      </c>
    </row>
    <row r="400" spans="1:12" ht="14.25">
      <c r="A400" s="66"/>
      <c r="B400" s="67"/>
      <c r="C400" s="159" t="s">
        <v>638</v>
      </c>
      <c r="D400" s="159"/>
      <c r="E400" s="160"/>
      <c r="F400" s="159"/>
      <c r="G400" s="160"/>
      <c r="H400" s="159"/>
      <c r="I400" s="68"/>
      <c r="J400" s="69">
        <f>SUM(AR47:AR392)+SUM(BB47:BB392)+SUM(BI47:BI392)+SUM(BP47:BP392)</f>
        <v>13.05</v>
      </c>
      <c r="K400" s="69"/>
      <c r="L400" s="69">
        <f>Source!P230</f>
        <v>159.62</v>
      </c>
    </row>
    <row r="401" spans="1:12" ht="14.25">
      <c r="A401" s="66"/>
      <c r="B401" s="67"/>
      <c r="C401" s="159" t="s">
        <v>682</v>
      </c>
      <c r="D401" s="159"/>
      <c r="E401" s="160"/>
      <c r="F401" s="159"/>
      <c r="G401" s="160"/>
      <c r="H401" s="159"/>
      <c r="I401" s="68"/>
      <c r="J401" s="69">
        <f>SUM(Q47:Q392)+SUM(X47:X392)</f>
        <v>2704.2700000000004</v>
      </c>
      <c r="K401" s="69"/>
      <c r="L401" s="69">
        <f>SUM(U47:U392)+SUM(Z47:Z392)</f>
        <v>103736.08</v>
      </c>
    </row>
    <row r="402" spans="1:12" ht="14.25">
      <c r="A402" s="66"/>
      <c r="B402" s="67"/>
      <c r="C402" s="159" t="s">
        <v>683</v>
      </c>
      <c r="D402" s="159"/>
      <c r="E402" s="160"/>
      <c r="F402" s="159"/>
      <c r="G402" s="160"/>
      <c r="H402" s="159"/>
      <c r="I402" s="68"/>
      <c r="J402" s="69">
        <f>SUM(AG47:AG392)</f>
        <v>2558.32</v>
      </c>
      <c r="K402" s="69"/>
      <c r="L402" s="69">
        <f>Source!P231</f>
        <v>98137.93</v>
      </c>
    </row>
    <row r="403" spans="1:12" ht="14.25">
      <c r="A403" s="66"/>
      <c r="B403" s="67"/>
      <c r="C403" s="159" t="s">
        <v>684</v>
      </c>
      <c r="D403" s="159"/>
      <c r="E403" s="160"/>
      <c r="F403" s="159"/>
      <c r="G403" s="160"/>
      <c r="H403" s="159"/>
      <c r="I403" s="68"/>
      <c r="J403" s="69">
        <f>SUM(AI47:AI392)</f>
        <v>1487.82</v>
      </c>
      <c r="K403" s="69"/>
      <c r="L403" s="69">
        <f>Source!P232</f>
        <v>57073.04</v>
      </c>
    </row>
    <row r="404" spans="1:12" ht="13.5" customHeight="1" hidden="1">
      <c r="A404" s="66"/>
      <c r="B404" s="67"/>
      <c r="C404" s="159" t="s">
        <v>685</v>
      </c>
      <c r="D404" s="159"/>
      <c r="E404" s="160"/>
      <c r="F404" s="159"/>
      <c r="G404" s="160"/>
      <c r="H404" s="159"/>
      <c r="I404" s="68"/>
      <c r="J404" s="69">
        <f>SUM(BH47:BH392)</f>
        <v>0</v>
      </c>
      <c r="K404" s="69"/>
      <c r="L404" s="69">
        <f>Source!P214</f>
        <v>0</v>
      </c>
    </row>
    <row r="405" spans="1:12" ht="13.5" customHeight="1" hidden="1">
      <c r="A405" s="66"/>
      <c r="B405" s="67"/>
      <c r="C405" s="159" t="s">
        <v>686</v>
      </c>
      <c r="D405" s="159"/>
      <c r="E405" s="160"/>
      <c r="F405" s="159"/>
      <c r="G405" s="160"/>
      <c r="H405" s="159"/>
      <c r="I405" s="68"/>
      <c r="J405" s="69">
        <f>SUM(BM47:BM392)+SUM(BN47:BN392)+SUM(BO47:BO392)+SUM(BP47:BP392)</f>
        <v>0</v>
      </c>
      <c r="K405" s="69"/>
      <c r="L405" s="69">
        <f>Source!P224</f>
        <v>0</v>
      </c>
    </row>
    <row r="406" spans="1:12" ht="15">
      <c r="A406" s="62"/>
      <c r="B406" s="63"/>
      <c r="C406" s="153" t="s">
        <v>680</v>
      </c>
      <c r="D406" s="153"/>
      <c r="E406" s="154"/>
      <c r="F406" s="153"/>
      <c r="G406" s="154"/>
      <c r="H406" s="153"/>
      <c r="I406" s="64"/>
      <c r="J406" s="65">
        <f>J395+J402+J403+J404</f>
        <v>33576.71</v>
      </c>
      <c r="K406" s="65"/>
      <c r="L406" s="65">
        <f>Source!P233</f>
        <v>536224.32</v>
      </c>
    </row>
    <row r="407" spans="1:12" ht="13.5" customHeight="1" hidden="1">
      <c r="A407" s="66"/>
      <c r="B407" s="67"/>
      <c r="C407" s="161" t="s">
        <v>634</v>
      </c>
      <c r="D407" s="159"/>
      <c r="E407" s="160"/>
      <c r="F407" s="159"/>
      <c r="G407" s="160"/>
      <c r="H407" s="159"/>
      <c r="I407" s="68"/>
      <c r="J407" s="69"/>
      <c r="K407" s="69"/>
      <c r="L407" s="69"/>
    </row>
    <row r="408" spans="1:12" ht="13.5" customHeight="1" hidden="1">
      <c r="A408" s="66"/>
      <c r="B408" s="67"/>
      <c r="C408" s="159" t="s">
        <v>646</v>
      </c>
      <c r="D408" s="159"/>
      <c r="E408" s="160"/>
      <c r="F408" s="159"/>
      <c r="G408" s="160"/>
      <c r="H408" s="159"/>
      <c r="I408" s="68"/>
      <c r="J408" s="69"/>
      <c r="K408" s="69"/>
      <c r="L408" s="69">
        <f>SUM(BS47:BS392)</f>
        <v>0</v>
      </c>
    </row>
    <row r="409" spans="1:12" ht="13.5" customHeight="1" hidden="1">
      <c r="A409" s="66"/>
      <c r="B409" s="67"/>
      <c r="C409" s="159" t="s">
        <v>647</v>
      </c>
      <c r="D409" s="159"/>
      <c r="E409" s="160"/>
      <c r="F409" s="159"/>
      <c r="G409" s="160"/>
      <c r="H409" s="159"/>
      <c r="I409" s="68"/>
      <c r="J409" s="69"/>
      <c r="K409" s="69"/>
      <c r="L409" s="69">
        <f>SUM(BT47:BT392)</f>
        <v>0</v>
      </c>
    </row>
    <row r="410" spans="3:12" ht="14.25">
      <c r="C410" s="151" t="str">
        <f>Source!H234</f>
        <v>Всего материалов</v>
      </c>
      <c r="D410" s="151"/>
      <c r="E410" s="152"/>
      <c r="F410" s="151"/>
      <c r="G410" s="152"/>
      <c r="H410" s="151"/>
      <c r="I410" s="151"/>
      <c r="J410" s="151"/>
      <c r="K410" s="151"/>
      <c r="L410" s="48">
        <f>IF(Source!AB234=0,"",Source!AB234)</f>
        <v>264691.16</v>
      </c>
    </row>
    <row r="411" spans="3:12" ht="14.25">
      <c r="C411" s="151" t="str">
        <f>Source!H235</f>
        <v>итого по разделу</v>
      </c>
      <c r="D411" s="151"/>
      <c r="E411" s="152"/>
      <c r="F411" s="151"/>
      <c r="G411" s="152"/>
      <c r="H411" s="151"/>
      <c r="I411" s="151"/>
      <c r="J411" s="151"/>
      <c r="K411" s="151"/>
      <c r="L411" s="48">
        <f>IF(Source!AB235=0,"",Source!AB235)</f>
        <v>536224.32</v>
      </c>
    </row>
    <row r="412" spans="3:12" ht="14.25">
      <c r="C412" s="151" t="str">
        <f>Source!H236</f>
        <v>Резерв средств на непр. расходы 2% (Приказ Минстроя России № 421-пр от 04.08.2020 п. 179а)</v>
      </c>
      <c r="D412" s="151"/>
      <c r="E412" s="152"/>
      <c r="F412" s="151"/>
      <c r="G412" s="152"/>
      <c r="H412" s="151"/>
      <c r="I412" s="151"/>
      <c r="J412" s="151"/>
      <c r="K412" s="151"/>
      <c r="L412" s="48">
        <f>IF(Source!AB236=0,"",Source!AB236)</f>
        <v>10724.49</v>
      </c>
    </row>
    <row r="413" spans="3:12" ht="14.25">
      <c r="C413" s="151" t="str">
        <f>Source!H237</f>
        <v>Итого с непр.расходами</v>
      </c>
      <c r="D413" s="151"/>
      <c r="E413" s="152"/>
      <c r="F413" s="151"/>
      <c r="G413" s="152"/>
      <c r="H413" s="151"/>
      <c r="I413" s="151"/>
      <c r="J413" s="151"/>
      <c r="K413" s="151"/>
      <c r="L413" s="48">
        <f>IF(Source!AB237=0,"",Source!AB237)</f>
        <v>546948.81</v>
      </c>
    </row>
    <row r="414" spans="3:12" ht="14.25">
      <c r="C414" s="151" t="str">
        <f>Source!H238</f>
        <v>НДС 20%</v>
      </c>
      <c r="D414" s="151"/>
      <c r="E414" s="152"/>
      <c r="F414" s="151"/>
      <c r="G414" s="152"/>
      <c r="H414" s="151"/>
      <c r="I414" s="151"/>
      <c r="J414" s="151"/>
      <c r="K414" s="151"/>
      <c r="L414" s="48">
        <f>IF(Source!AB238=0,"",Source!AB238)</f>
        <v>109389.76</v>
      </c>
    </row>
    <row r="415" spans="3:12" ht="14.25">
      <c r="C415" s="151" t="str">
        <f>Source!H239</f>
        <v>Итого по смете</v>
      </c>
      <c r="D415" s="151"/>
      <c r="E415" s="152"/>
      <c r="F415" s="151"/>
      <c r="G415" s="152"/>
      <c r="H415" s="151"/>
      <c r="I415" s="151"/>
      <c r="J415" s="151"/>
      <c r="K415" s="151"/>
      <c r="L415" s="48">
        <f>IF(Source!AB239=0,"",Source!AB239)</f>
        <v>656338.57</v>
      </c>
    </row>
    <row r="418" spans="1:11" ht="14.25">
      <c r="A418" s="162" t="s">
        <v>687</v>
      </c>
      <c r="B418" s="162"/>
      <c r="C418" s="44" t="str">
        <f>IF(Source!AC12&lt;&gt;"",Source!AC12," ")</f>
        <v>Ведущий инженер РеСО</v>
      </c>
      <c r="D418" s="44"/>
      <c r="E418" s="101"/>
      <c r="F418" s="44"/>
      <c r="G418" s="101"/>
      <c r="H418" s="121" t="str">
        <f>IF(Source!AB12&lt;&gt;"",Source!AB12," ")</f>
        <v>Степанова А.М.</v>
      </c>
      <c r="I418" s="121"/>
      <c r="J418" s="121"/>
      <c r="K418" s="121"/>
    </row>
    <row r="419" spans="1:11" ht="14.25">
      <c r="A419" s="14"/>
      <c r="B419" s="14"/>
      <c r="C419" s="157" t="s">
        <v>688</v>
      </c>
      <c r="D419" s="157"/>
      <c r="E419" s="158"/>
      <c r="F419" s="157"/>
      <c r="G419" s="158"/>
      <c r="H419" s="14"/>
      <c r="I419" s="14"/>
      <c r="J419" s="14"/>
      <c r="K419" s="14"/>
    </row>
    <row r="420" spans="1:11" ht="14.25">
      <c r="A420" s="14"/>
      <c r="B420" s="14"/>
      <c r="C420" s="14"/>
      <c r="D420" s="14"/>
      <c r="E420" s="93"/>
      <c r="F420" s="14"/>
      <c r="G420" s="93"/>
      <c r="H420" s="14"/>
      <c r="I420" s="14"/>
      <c r="J420" s="14"/>
      <c r="K420" s="14"/>
    </row>
    <row r="421" spans="1:11" ht="14.25">
      <c r="A421" s="162" t="s">
        <v>689</v>
      </c>
      <c r="B421" s="162"/>
      <c r="C421" s="44" t="str">
        <f>IF(Source!AE12&lt;&gt;"",Source!AE12," ")</f>
        <v>Заведующий РеСО</v>
      </c>
      <c r="D421" s="44"/>
      <c r="E421" s="101"/>
      <c r="F421" s="44"/>
      <c r="G421" s="101"/>
      <c r="H421" s="121" t="str">
        <f>IF(Source!AD12&lt;&gt;"",Source!AD12," ")</f>
        <v>Покшин В.И.</v>
      </c>
      <c r="I421" s="121"/>
      <c r="J421" s="121"/>
      <c r="K421" s="121"/>
    </row>
    <row r="422" spans="1:11" ht="14.25">
      <c r="A422" s="14"/>
      <c r="B422" s="14"/>
      <c r="C422" s="157" t="s">
        <v>688</v>
      </c>
      <c r="D422" s="157"/>
      <c r="E422" s="158"/>
      <c r="F422" s="157"/>
      <c r="G422" s="158"/>
      <c r="H422" s="14"/>
      <c r="I422" s="14"/>
      <c r="J422" s="14"/>
      <c r="K422" s="14"/>
    </row>
  </sheetData>
  <sheetProtection/>
  <mergeCells count="177">
    <mergeCell ref="C401:H401"/>
    <mergeCell ref="C400:H400"/>
    <mergeCell ref="C399:H399"/>
    <mergeCell ref="C398:H398"/>
    <mergeCell ref="C397:H397"/>
    <mergeCell ref="C381:H381"/>
    <mergeCell ref="C380:H380"/>
    <mergeCell ref="C409:H409"/>
    <mergeCell ref="C408:H408"/>
    <mergeCell ref="C407:H407"/>
    <mergeCell ref="C406:H406"/>
    <mergeCell ref="C405:H405"/>
    <mergeCell ref="C404:H404"/>
    <mergeCell ref="C403:H403"/>
    <mergeCell ref="C402:H402"/>
    <mergeCell ref="C387:H387"/>
    <mergeCell ref="C386:H386"/>
    <mergeCell ref="C385:H385"/>
    <mergeCell ref="C384:H384"/>
    <mergeCell ref="C383:H383"/>
    <mergeCell ref="C382:H382"/>
    <mergeCell ref="C396:H396"/>
    <mergeCell ref="C395:H395"/>
    <mergeCell ref="C394:H394"/>
    <mergeCell ref="C392:H392"/>
    <mergeCell ref="C391:H391"/>
    <mergeCell ref="C390:H390"/>
    <mergeCell ref="C389:H389"/>
    <mergeCell ref="C388:H388"/>
    <mergeCell ref="A360:L360"/>
    <mergeCell ref="K373:L373"/>
    <mergeCell ref="I373:J373"/>
    <mergeCell ref="C373:H373"/>
    <mergeCell ref="K370:L370"/>
    <mergeCell ref="I370:J370"/>
    <mergeCell ref="C370:H370"/>
    <mergeCell ref="C379:H379"/>
    <mergeCell ref="C378:H378"/>
    <mergeCell ref="K376:L376"/>
    <mergeCell ref="I376:J376"/>
    <mergeCell ref="C376:H376"/>
    <mergeCell ref="K342:L342"/>
    <mergeCell ref="I342:J342"/>
    <mergeCell ref="C342:H342"/>
    <mergeCell ref="K328:L328"/>
    <mergeCell ref="I328:J328"/>
    <mergeCell ref="C328:H328"/>
    <mergeCell ref="C353:H353"/>
    <mergeCell ref="C352:H352"/>
    <mergeCell ref="C358:H358"/>
    <mergeCell ref="C357:H357"/>
    <mergeCell ref="C356:H356"/>
    <mergeCell ref="C355:H355"/>
    <mergeCell ref="C354:H354"/>
    <mergeCell ref="C351:H351"/>
    <mergeCell ref="C350:H350"/>
    <mergeCell ref="C349:H349"/>
    <mergeCell ref="C348:H348"/>
    <mergeCell ref="C347:H347"/>
    <mergeCell ref="C346:H346"/>
    <mergeCell ref="C345:H345"/>
    <mergeCell ref="C344:H344"/>
    <mergeCell ref="K183:L183"/>
    <mergeCell ref="I183:J183"/>
    <mergeCell ref="K216:L216"/>
    <mergeCell ref="I216:J216"/>
    <mergeCell ref="C216:H216"/>
    <mergeCell ref="C253:H253"/>
    <mergeCell ref="K239:L239"/>
    <mergeCell ref="I239:J239"/>
    <mergeCell ref="C239:H239"/>
    <mergeCell ref="K225:L225"/>
    <mergeCell ref="I225:J225"/>
    <mergeCell ref="C225:H225"/>
    <mergeCell ref="C295:H295"/>
    <mergeCell ref="K281:L281"/>
    <mergeCell ref="I281:J281"/>
    <mergeCell ref="C281:H281"/>
    <mergeCell ref="K267:L267"/>
    <mergeCell ref="I267:J267"/>
    <mergeCell ref="C267:H267"/>
    <mergeCell ref="K253:L253"/>
    <mergeCell ref="I253:J253"/>
    <mergeCell ref="C422:G422"/>
    <mergeCell ref="C120:H120"/>
    <mergeCell ref="C119:H119"/>
    <mergeCell ref="C118:H118"/>
    <mergeCell ref="C117:H117"/>
    <mergeCell ref="C116:H116"/>
    <mergeCell ref="C141:H141"/>
    <mergeCell ref="A131:L131"/>
    <mergeCell ref="C129:H129"/>
    <mergeCell ref="C128:H128"/>
    <mergeCell ref="C414:K414"/>
    <mergeCell ref="C415:K415"/>
    <mergeCell ref="A418:B418"/>
    <mergeCell ref="H418:K418"/>
    <mergeCell ref="C419:G419"/>
    <mergeCell ref="A421:B421"/>
    <mergeCell ref="H421:K421"/>
    <mergeCell ref="C183:H183"/>
    <mergeCell ref="K170:L170"/>
    <mergeCell ref="I170:J170"/>
    <mergeCell ref="C170:H170"/>
    <mergeCell ref="K313:L313"/>
    <mergeCell ref="I313:J313"/>
    <mergeCell ref="C313:H313"/>
    <mergeCell ref="C410:K410"/>
    <mergeCell ref="C411:K411"/>
    <mergeCell ref="C412:K412"/>
    <mergeCell ref="C413:K413"/>
    <mergeCell ref="C115:H115"/>
    <mergeCell ref="K113:L113"/>
    <mergeCell ref="I113:J113"/>
    <mergeCell ref="C113:H113"/>
    <mergeCell ref="A48:L48"/>
    <mergeCell ref="K141:L141"/>
    <mergeCell ref="I141:J141"/>
    <mergeCell ref="K74:L74"/>
    <mergeCell ref="I74:J74"/>
    <mergeCell ref="C74:H74"/>
    <mergeCell ref="K63:L63"/>
    <mergeCell ref="I63:J63"/>
    <mergeCell ref="C63:H63"/>
    <mergeCell ref="K100:L100"/>
    <mergeCell ref="I100:J100"/>
    <mergeCell ref="K198:L198"/>
    <mergeCell ref="I198:J198"/>
    <mergeCell ref="C198:H198"/>
    <mergeCell ref="K295:L295"/>
    <mergeCell ref="I295:J295"/>
    <mergeCell ref="A42:A45"/>
    <mergeCell ref="B42:B45"/>
    <mergeCell ref="C42:C45"/>
    <mergeCell ref="D42:D45"/>
    <mergeCell ref="E42:G44"/>
    <mergeCell ref="H42:J44"/>
    <mergeCell ref="K157:L157"/>
    <mergeCell ref="I157:J157"/>
    <mergeCell ref="C157:H157"/>
    <mergeCell ref="K42:K45"/>
    <mergeCell ref="L42:L45"/>
    <mergeCell ref="C88:H88"/>
    <mergeCell ref="C121:H121"/>
    <mergeCell ref="C127:H127"/>
    <mergeCell ref="C126:H126"/>
    <mergeCell ref="C125:H125"/>
    <mergeCell ref="C124:H124"/>
    <mergeCell ref="C123:H123"/>
    <mergeCell ref="C122:H122"/>
    <mergeCell ref="D38:E38"/>
    <mergeCell ref="D39:E39"/>
    <mergeCell ref="D40:E40"/>
    <mergeCell ref="B23:K23"/>
    <mergeCell ref="B24:K24"/>
    <mergeCell ref="C29:G29"/>
    <mergeCell ref="C100:H100"/>
    <mergeCell ref="K88:L88"/>
    <mergeCell ref="I88:J88"/>
    <mergeCell ref="B3:E3"/>
    <mergeCell ref="H3:L3"/>
    <mergeCell ref="B4:E4"/>
    <mergeCell ref="H4:L4"/>
    <mergeCell ref="B6:E6"/>
    <mergeCell ref="H6:L6"/>
    <mergeCell ref="C30:G30"/>
    <mergeCell ref="D34:E34"/>
    <mergeCell ref="D37:E37"/>
    <mergeCell ref="B18:K18"/>
    <mergeCell ref="B19:K19"/>
    <mergeCell ref="B21:K21"/>
    <mergeCell ref="B7:E7"/>
    <mergeCell ref="H7:L7"/>
    <mergeCell ref="A10:L10"/>
    <mergeCell ref="A12:K12"/>
    <mergeCell ref="B15:K15"/>
    <mergeCell ref="B16:K16"/>
  </mergeCells>
  <printOptions/>
  <pageMargins left="0.4" right="0.2" top="0.2" bottom="0.4" header="0.2" footer="0.2"/>
  <pageSetup fitToHeight="0" fitToWidth="1" horizontalDpi="600" verticalDpi="600" orientation="portrait" paperSize="9" scale="5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2" width="0" style="0" hidden="1" customWidth="1"/>
  </cols>
  <sheetData>
    <row r="1" ht="12.75">
      <c r="A1" s="12" t="str">
        <f>Source!B1</f>
        <v>Smeta.RU  (495) 974-1589</v>
      </c>
    </row>
    <row r="2" spans="3:4" ht="14.25">
      <c r="C2" s="14"/>
      <c r="D2" s="14"/>
    </row>
    <row r="3" spans="3:4" ht="15">
      <c r="C3" s="14"/>
      <c r="D3" s="61" t="s">
        <v>576</v>
      </c>
    </row>
    <row r="4" spans="3:4" ht="15">
      <c r="C4" s="61"/>
      <c r="D4" s="61"/>
    </row>
    <row r="5" spans="3:4" ht="15">
      <c r="C5" s="164" t="s">
        <v>690</v>
      </c>
      <c r="D5" s="164"/>
    </row>
    <row r="6" spans="3:4" ht="15">
      <c r="C6" s="75"/>
      <c r="D6" s="75"/>
    </row>
    <row r="7" spans="3:4" ht="15">
      <c r="C7" s="164" t="s">
        <v>690</v>
      </c>
      <c r="D7" s="164"/>
    </row>
    <row r="8" spans="3:4" ht="15">
      <c r="C8" s="75"/>
      <c r="D8" s="75"/>
    </row>
    <row r="9" spans="3:4" ht="15">
      <c r="C9" s="61" t="s">
        <v>691</v>
      </c>
      <c r="D9" s="14"/>
    </row>
    <row r="10" spans="1:5" ht="14.25">
      <c r="A10" s="14"/>
      <c r="B10" s="14"/>
      <c r="C10" s="14"/>
      <c r="D10" s="14"/>
      <c r="E10" s="14"/>
    </row>
    <row r="11" spans="1:5" ht="15.75">
      <c r="A11" s="165" t="str">
        <f>CONCATENATE("Дефектный акт ",IF(Source!AN15&lt;&gt;"",Source!AN15," "))</f>
        <v>Дефектный акт  </v>
      </c>
      <c r="B11" s="165"/>
      <c r="C11" s="165"/>
      <c r="D11" s="165"/>
      <c r="E11" s="14"/>
    </row>
    <row r="12" spans="1:5" ht="15">
      <c r="A12" s="166" t="str">
        <f>CONCATENATE("На капитальный ремонт ",Source!F12," ",Source!G12)</f>
        <v>На капитальный ремонт  Устройство эвакуационной лестницы с 3 этажа КОНа</v>
      </c>
      <c r="B12" s="166"/>
      <c r="C12" s="166"/>
      <c r="D12" s="166"/>
      <c r="E12" s="14"/>
    </row>
    <row r="13" spans="1:5" ht="14.25">
      <c r="A13" s="14"/>
      <c r="B13" s="14"/>
      <c r="C13" s="14"/>
      <c r="D13" s="14"/>
      <c r="E13" s="14"/>
    </row>
    <row r="14" spans="1:5" ht="15">
      <c r="A14" s="14"/>
      <c r="B14" s="76" t="s">
        <v>692</v>
      </c>
      <c r="C14" s="14"/>
      <c r="D14" s="14"/>
      <c r="E14" s="14"/>
    </row>
    <row r="15" spans="1:5" ht="15">
      <c r="A15" s="14"/>
      <c r="B15" s="76" t="s">
        <v>693</v>
      </c>
      <c r="C15" s="14"/>
      <c r="D15" s="14"/>
      <c r="E15" s="14"/>
    </row>
    <row r="16" spans="1:5" ht="15">
      <c r="A16" s="14"/>
      <c r="B16" s="76" t="s">
        <v>694</v>
      </c>
      <c r="C16" s="14"/>
      <c r="D16" s="14"/>
      <c r="E16" s="14"/>
    </row>
    <row r="17" spans="1:5" ht="28.5">
      <c r="A17" s="77" t="s">
        <v>600</v>
      </c>
      <c r="B17" s="77" t="s">
        <v>602</v>
      </c>
      <c r="C17" s="77" t="s">
        <v>603</v>
      </c>
      <c r="D17" s="77" t="s">
        <v>604</v>
      </c>
      <c r="E17" s="78" t="s">
        <v>695</v>
      </c>
    </row>
    <row r="18" spans="1:5" ht="14.25">
      <c r="A18" s="79">
        <v>1</v>
      </c>
      <c r="B18" s="79">
        <v>2</v>
      </c>
      <c r="C18" s="79">
        <v>3</v>
      </c>
      <c r="D18" s="79">
        <v>4</v>
      </c>
      <c r="E18" s="80">
        <v>5</v>
      </c>
    </row>
    <row r="19" spans="1:5" ht="16.5">
      <c r="A19" s="163" t="str">
        <f>CONCATENATE("Локальная смета: ",Source!G20)</f>
        <v>Локальная смета: </v>
      </c>
      <c r="B19" s="163"/>
      <c r="C19" s="163"/>
      <c r="D19" s="163"/>
      <c r="E19" s="163"/>
    </row>
    <row r="20" spans="1:5" ht="16.5">
      <c r="A20" s="163" t="str">
        <f>CONCATENATE("Раздел: ",Source!G24)</f>
        <v>Раздел: Демонтаж</v>
      </c>
      <c r="B20" s="163"/>
      <c r="C20" s="163"/>
      <c r="D20" s="163"/>
      <c r="E20" s="163"/>
    </row>
    <row r="21" spans="1:5" ht="14.25">
      <c r="A21" s="85">
        <v>1</v>
      </c>
      <c r="B21" s="86" t="str">
        <f>Source!G28</f>
        <v>Демонтаж металлических ограждений высотой до 1 м</v>
      </c>
      <c r="C21" s="87" t="str">
        <f>Source!H28</f>
        <v>100 м</v>
      </c>
      <c r="D21" s="88">
        <f>Source!I28</f>
        <v>0.015</v>
      </c>
      <c r="E21" s="86"/>
    </row>
    <row r="22" spans="1:5" ht="14.25">
      <c r="A22" s="85">
        <v>2</v>
      </c>
      <c r="B22" s="86" t="str">
        <f>Source!G32</f>
        <v>Разборка покрытий кровель: из листовой стали</v>
      </c>
      <c r="C22" s="87" t="str">
        <f>Source!H32</f>
        <v>100 м2</v>
      </c>
      <c r="D22" s="88">
        <f>Source!I32</f>
        <v>0.125</v>
      </c>
      <c r="E22" s="86"/>
    </row>
    <row r="23" spans="1:5" ht="28.5">
      <c r="A23" s="85">
        <v>3</v>
      </c>
      <c r="B23" s="86" t="str">
        <f>Source!G34</f>
        <v>Разборка деревянных элементов конструкций крыш: обрешетки из брусков с прозорами</v>
      </c>
      <c r="C23" s="87" t="str">
        <f>Source!H34</f>
        <v>100 м2</v>
      </c>
      <c r="D23" s="88">
        <f>Source!I34</f>
        <v>0.04</v>
      </c>
      <c r="E23" s="86"/>
    </row>
    <row r="24" spans="1:5" ht="14.25">
      <c r="A24" s="85">
        <v>3.1</v>
      </c>
      <c r="B24" s="86" t="str">
        <f>Source!G36</f>
        <v>Строительный мусор</v>
      </c>
      <c r="C24" s="87" t="str">
        <f>Source!H36</f>
        <v>т</v>
      </c>
      <c r="D24" s="88">
        <f>Source!I36</f>
        <v>0.055999999999999994</v>
      </c>
      <c r="E24" s="86"/>
    </row>
    <row r="25" spans="1:5" ht="14.25">
      <c r="A25" s="85">
        <v>4</v>
      </c>
      <c r="B25" s="86" t="str">
        <f>Source!G38</f>
        <v>Разборка покрытий кровель: из профнастила (Применительно)</v>
      </c>
      <c r="C25" s="87" t="str">
        <f>Source!H38</f>
        <v>100 м2</v>
      </c>
      <c r="D25" s="88">
        <f>Source!I38</f>
        <v>0.04</v>
      </c>
      <c r="E25" s="86"/>
    </row>
    <row r="26" spans="1:5" ht="14.25">
      <c r="A26" s="85">
        <v>4.1</v>
      </c>
      <c r="B26" s="86" t="str">
        <f>Source!G40</f>
        <v>Строительный мусор</v>
      </c>
      <c r="C26" s="87" t="str">
        <f>Source!H40</f>
        <v>т</v>
      </c>
      <c r="D26" s="88">
        <f>Source!I40</f>
        <v>0.08720000000000001</v>
      </c>
      <c r="E26" s="86"/>
    </row>
    <row r="27" spans="1:5" ht="14.25">
      <c r="A27" s="85">
        <v>5</v>
      </c>
      <c r="B27" s="86" t="str">
        <f>Source!G42</f>
        <v>Разборка бортовых камней: на бетонном основании</v>
      </c>
      <c r="C27" s="87" t="str">
        <f>Source!H42</f>
        <v>100 м</v>
      </c>
      <c r="D27" s="88">
        <f>Source!I42</f>
        <v>0.03</v>
      </c>
      <c r="E27" s="86"/>
    </row>
    <row r="28" spans="1:5" ht="16.5">
      <c r="A28" s="163" t="str">
        <f>CONCATENATE("Раздел: ",Source!G75)</f>
        <v>Раздел: Монтаж</v>
      </c>
      <c r="B28" s="163"/>
      <c r="C28" s="163"/>
      <c r="D28" s="163"/>
      <c r="E28" s="163"/>
    </row>
    <row r="29" spans="1:5" ht="28.5">
      <c r="A29" s="85">
        <v>6</v>
      </c>
      <c r="B29" s="86" t="str">
        <f>Source!G79</f>
        <v>Копание ям вручную без креплений для стоек и столбов: без откосов глубиной до 0,7 м, группа грунтов 2</v>
      </c>
      <c r="C29" s="87" t="str">
        <f>Source!H79</f>
        <v>100 м3</v>
      </c>
      <c r="D29" s="88">
        <f>Source!I79</f>
        <v>0.0048</v>
      </c>
      <c r="E29" s="86"/>
    </row>
    <row r="30" spans="1:5" ht="14.25">
      <c r="A30" s="85">
        <v>7</v>
      </c>
      <c r="B30" s="86" t="str">
        <f>Source!G81</f>
        <v>Устройство ленточных фундаментов: бетонных</v>
      </c>
      <c r="C30" s="87" t="str">
        <f>Source!H81</f>
        <v>100 м3</v>
      </c>
      <c r="D30" s="88">
        <f>Source!I81</f>
        <v>0.0048</v>
      </c>
      <c r="E30" s="86"/>
    </row>
    <row r="31" spans="1:5" ht="14.25">
      <c r="A31" s="85">
        <v>7.1</v>
      </c>
      <c r="B31" s="86" t="str">
        <f>Source!G83</f>
        <v>Смеси бетонные тяжелого бетона (БСТ), класс В20 (М250)</v>
      </c>
      <c r="C31" s="87" t="str">
        <f>Source!H83</f>
        <v>м3</v>
      </c>
      <c r="D31" s="88">
        <f>Source!I83</f>
        <v>0.4896</v>
      </c>
      <c r="E31" s="86"/>
    </row>
    <row r="32" spans="1:5" ht="28.5">
      <c r="A32" s="85">
        <v>8</v>
      </c>
      <c r="B32" s="86" t="str">
        <f>Source!G85</f>
        <v>Сверление вертикальных отверстий в бетонных конструкциях полов перфоратором глубиной 200 мм диаметром: до 20 мм</v>
      </c>
      <c r="C32" s="87" t="str">
        <f>Source!H85</f>
        <v>100 отверстий</v>
      </c>
      <c r="D32" s="88">
        <f>Source!I85</f>
        <v>0.07</v>
      </c>
      <c r="E32" s="86"/>
    </row>
    <row r="33" spans="1:5" ht="28.5">
      <c r="A33" s="85">
        <v>8.1</v>
      </c>
      <c r="B33" s="86" t="str">
        <f>Source!G87</f>
        <v>Затраты на электроэнергию, потребляемую ручным инструментом ( 2 % от ОЗП)</v>
      </c>
      <c r="C33" s="87" t="str">
        <f>Source!H87</f>
        <v>РУБ</v>
      </c>
      <c r="D33" s="88">
        <f>Source!I87</f>
        <v>0.0595</v>
      </c>
      <c r="E33" s="86"/>
    </row>
    <row r="34" spans="1:5" ht="14.25">
      <c r="A34" s="85">
        <v>8.2</v>
      </c>
      <c r="B34" s="86" t="str">
        <f>Source!G89</f>
        <v>Сверло кольцевое алмазное, диаметр 20 мм</v>
      </c>
      <c r="C34" s="87" t="str">
        <f>Source!H89</f>
        <v>ШТ</v>
      </c>
      <c r="D34" s="88">
        <f>Source!I89</f>
        <v>1</v>
      </c>
      <c r="E34" s="86"/>
    </row>
    <row r="35" spans="1:5" ht="14.25">
      <c r="A35" s="85">
        <v>9</v>
      </c>
      <c r="B35" s="86" t="str">
        <f>Source!G91</f>
        <v>Установка анкерных болтов: в готовые гнезда с заделкой длиной до 1 м</v>
      </c>
      <c r="C35" s="87" t="str">
        <f>Source!H91</f>
        <v>т</v>
      </c>
      <c r="D35" s="88">
        <f>Source!I91</f>
        <v>0.006</v>
      </c>
      <c r="E35" s="86"/>
    </row>
    <row r="36" spans="1:5" ht="28.5">
      <c r="A36" s="85">
        <v>10</v>
      </c>
      <c r="B36" s="86" t="str">
        <f>Source!G93</f>
        <v>Монтаж лестниц прямолинейных и криволинейных, пожарных с ограждением</v>
      </c>
      <c r="C36" s="87" t="str">
        <f>Source!H93</f>
        <v>т</v>
      </c>
      <c r="D36" s="88">
        <f>Source!I93</f>
        <v>0.636</v>
      </c>
      <c r="E36" s="86"/>
    </row>
    <row r="37" spans="1:5" ht="28.5">
      <c r="A37" s="85">
        <v>10.1</v>
      </c>
      <c r="B37" s="86" t="str">
        <f>Source!G95</f>
        <v>Ограждения лестничных проемов, лестничные марши, пожарные лестницы</v>
      </c>
      <c r="C37" s="87" t="str">
        <f>Source!H95</f>
        <v>т</v>
      </c>
      <c r="D37" s="88">
        <f>Source!I95</f>
        <v>0.636</v>
      </c>
      <c r="E37" s="86"/>
    </row>
    <row r="38" spans="1:5" ht="28.5">
      <c r="A38" s="85">
        <v>11</v>
      </c>
      <c r="B38" s="86" t="str">
        <f>Source!G97</f>
        <v>Монтаж площадок с настилом и ограждением из листовой, рифленой, просечной и круглой стали</v>
      </c>
      <c r="C38" s="87" t="str">
        <f>Source!H97</f>
        <v>т</v>
      </c>
      <c r="D38" s="88">
        <f>Source!I97</f>
        <v>1.382</v>
      </c>
      <c r="E38" s="86"/>
    </row>
    <row r="39" spans="1:5" ht="14.25">
      <c r="A39" s="85">
        <v>11.1</v>
      </c>
      <c r="B39" s="86" t="str">
        <f>Source!G99</f>
        <v>Площадки площадью до 2 м2</v>
      </c>
      <c r="C39" s="87" t="str">
        <f>Source!H99</f>
        <v>м2</v>
      </c>
      <c r="D39" s="88">
        <f>Source!I99</f>
        <v>1.82</v>
      </c>
      <c r="E39" s="86"/>
    </row>
    <row r="40" spans="1:5" ht="14.25">
      <c r="A40" s="85">
        <v>11.2</v>
      </c>
      <c r="B40" s="86" t="str">
        <f>Source!G101</f>
        <v>Площадки площадью от 2 до 4 м2</v>
      </c>
      <c r="C40" s="87" t="str">
        <f>Source!H101</f>
        <v>м2</v>
      </c>
      <c r="D40" s="88">
        <f>Source!I101</f>
        <v>2.8999999999999995</v>
      </c>
      <c r="E40" s="86"/>
    </row>
    <row r="41" spans="1:5" ht="14.25">
      <c r="A41" s="85">
        <v>11.3</v>
      </c>
      <c r="B41" s="86" t="str">
        <f>Source!G103</f>
        <v>Площадки площадью свыше 4 м2</v>
      </c>
      <c r="C41" s="87" t="str">
        <f>Source!H103</f>
        <v>м2</v>
      </c>
      <c r="D41" s="88">
        <f>Source!I103</f>
        <v>12.060000000000002</v>
      </c>
      <c r="E41" s="86"/>
    </row>
    <row r="42" spans="1:5" ht="28.5">
      <c r="A42" s="85">
        <v>11.4</v>
      </c>
      <c r="B42" s="86" t="str">
        <f>Source!G105</f>
        <v>Ограждения лестничных проемов, лестничные марши, пожарные лестницы</v>
      </c>
      <c r="C42" s="87" t="str">
        <f>Source!H105</f>
        <v>т</v>
      </c>
      <c r="D42" s="88">
        <f>Source!I105</f>
        <v>0.3</v>
      </c>
      <c r="E42" s="86"/>
    </row>
    <row r="43" spans="1:5" ht="14.25">
      <c r="A43" s="85">
        <v>12</v>
      </c>
      <c r="B43" s="86" t="str">
        <f>Source!G107</f>
        <v>Очистка поверхности щетками</v>
      </c>
      <c r="C43" s="87" t="str">
        <f>Source!H107</f>
        <v>м2</v>
      </c>
      <c r="D43" s="88">
        <f>Source!I107</f>
        <v>151</v>
      </c>
      <c r="E43" s="86"/>
    </row>
    <row r="44" spans="1:5" ht="28.5">
      <c r="A44" s="85">
        <v>13</v>
      </c>
      <c r="B44" s="86" t="str">
        <f>Source!G109</f>
        <v>Обезжиривание поверхностей металлоконструкций уайт-спиритом (Применительно)</v>
      </c>
      <c r="C44" s="87" t="str">
        <f>Source!H109</f>
        <v>100 м2</v>
      </c>
      <c r="D44" s="88">
        <f>Source!I109</f>
        <v>1.51</v>
      </c>
      <c r="E44" s="86"/>
    </row>
    <row r="45" spans="1:5" ht="14.25">
      <c r="A45" s="85">
        <v>14</v>
      </c>
      <c r="B45" s="86" t="str">
        <f>Source!G111</f>
        <v>Огрунтовка металлических поверхностей за один раз: грунтовкой ХС-068</v>
      </c>
      <c r="C45" s="87" t="str">
        <f>Source!H111</f>
        <v>100 м2</v>
      </c>
      <c r="D45" s="88">
        <f>Source!I111</f>
        <v>1.51</v>
      </c>
      <c r="E45" s="86"/>
    </row>
    <row r="46" spans="1:5" ht="28.5">
      <c r="A46" s="85">
        <v>15</v>
      </c>
      <c r="B46" s="86" t="str">
        <f>Source!G113</f>
        <v>Окраска металлических огрунтованных поверхностей: краской ЦХСК-1467</v>
      </c>
      <c r="C46" s="87" t="str">
        <f>Source!H113</f>
        <v>100 м2</v>
      </c>
      <c r="D46" s="88">
        <f>Source!I113</f>
        <v>1.51</v>
      </c>
      <c r="E46" s="86"/>
    </row>
    <row r="47" spans="1:5" ht="14.25">
      <c r="A47" s="85">
        <v>16</v>
      </c>
      <c r="B47" s="86" t="str">
        <f>Source!G115</f>
        <v>Устройство кровель из оцинкованной стали: без настенных желобов</v>
      </c>
      <c r="C47" s="87" t="str">
        <f>Source!H115</f>
        <v>100 м2</v>
      </c>
      <c r="D47" s="88">
        <f>Source!I115</f>
        <v>0.125</v>
      </c>
      <c r="E47" s="86"/>
    </row>
    <row r="48" spans="1:5" ht="14.25">
      <c r="A48" s="85">
        <v>17</v>
      </c>
      <c r="B48" s="86" t="str">
        <f>Source!G117</f>
        <v>Устройство обрешетки: сплошной из досок</v>
      </c>
      <c r="C48" s="87" t="str">
        <f>Source!H117</f>
        <v>100 м2</v>
      </c>
      <c r="D48" s="88">
        <f>Source!I117</f>
        <v>0.04</v>
      </c>
      <c r="E48" s="86"/>
    </row>
    <row r="49" spans="1:5" ht="28.5">
      <c r="A49" s="85">
        <v>18</v>
      </c>
      <c r="B49" s="86" t="str">
        <f>Source!G119</f>
        <v>Монтаж кровли из профилированного листа для объектов непроизводственного назначения: простой</v>
      </c>
      <c r="C49" s="87" t="str">
        <f>Source!H119</f>
        <v>100 м2</v>
      </c>
      <c r="D49" s="88">
        <f>Source!I119</f>
        <v>0.04</v>
      </c>
      <c r="E49" s="86"/>
    </row>
    <row r="50" spans="1:5" ht="28.5">
      <c r="A50" s="85">
        <v>18.1</v>
      </c>
      <c r="B50" s="86" t="str">
        <f>Source!G121</f>
        <v>Затраты на электроэнергию, потребляемую ручным инструментом ( 1 % от ОЗП)</v>
      </c>
      <c r="C50" s="87" t="str">
        <f>Source!H121</f>
        <v>РУБ</v>
      </c>
      <c r="D50" s="88">
        <f>Source!I121</f>
        <v>0.11319999999999998</v>
      </c>
      <c r="E50" s="86"/>
    </row>
    <row r="51" spans="1:5" ht="14.25">
      <c r="A51" s="85">
        <v>18.2</v>
      </c>
      <c r="B51" s="86" t="str">
        <f>Source!G123</f>
        <v>Профилированный лист оцинкованный: Н57-750-0,6</v>
      </c>
      <c r="C51" s="87" t="str">
        <f>Source!H123</f>
        <v>т</v>
      </c>
      <c r="D51" s="88">
        <f>Source!I123</f>
        <v>0.027999999999999997</v>
      </c>
      <c r="E51" s="86"/>
    </row>
    <row r="52" spans="1:5" ht="28.5">
      <c r="A52" s="85">
        <v>19</v>
      </c>
      <c r="B52" s="86" t="str">
        <f>Source!G125</f>
        <v>Устройство примыканий кровель из наплавляемых материалов к стенам и парапетам высотой: более 600 мм с одним фартуком</v>
      </c>
      <c r="C52" s="87" t="str">
        <f>Source!H125</f>
        <v>100 м</v>
      </c>
      <c r="D52" s="88">
        <f>Source!I125</f>
        <v>0.024</v>
      </c>
      <c r="E52" s="86"/>
    </row>
    <row r="53" spans="1:5" ht="14.25">
      <c r="A53" s="85">
        <v>20</v>
      </c>
      <c r="B53" s="86" t="str">
        <f>Source!G127</f>
        <v>Герметизация мастикой швов: горизонтальных</v>
      </c>
      <c r="C53" s="87" t="str">
        <f>Source!H127</f>
        <v>100 м</v>
      </c>
      <c r="D53" s="88">
        <f>Source!I127</f>
        <v>0.024</v>
      </c>
      <c r="E53" s="86"/>
    </row>
    <row r="54" spans="1:5" ht="28.5">
      <c r="A54" s="85">
        <v>20.1</v>
      </c>
      <c r="B54" s="86" t="str">
        <f>Source!G129</f>
        <v>Лента герметизирующая самоклеящая Герлен-Д шириной: 100 мм толщиной 3 мм</v>
      </c>
      <c r="C54" s="87" t="str">
        <f>Source!H129</f>
        <v>кг</v>
      </c>
      <c r="D54" s="88">
        <f>Source!I129</f>
        <v>0.468</v>
      </c>
      <c r="E54" s="86"/>
    </row>
    <row r="55" spans="1:5" ht="28.5">
      <c r="A55" s="85">
        <v>20.2</v>
      </c>
      <c r="B55" s="86" t="str">
        <f>Source!G131</f>
        <v>Мастика сланцевая уплотняющая неотверждающаяся для уплотнения и герметизации стеклянного ограждения теплиц и парников</v>
      </c>
      <c r="C55" s="87" t="str">
        <f>Source!H131</f>
        <v>т</v>
      </c>
      <c r="D55" s="88">
        <f>Source!I131</f>
        <v>-0.0018</v>
      </c>
      <c r="E55" s="86"/>
    </row>
    <row r="56" spans="1:5" ht="16.5">
      <c r="A56" s="163" t="str">
        <f>CONCATENATE("Раздел: ",Source!G164)</f>
        <v>Раздел: Разные работы</v>
      </c>
      <c r="B56" s="163"/>
      <c r="C56" s="163"/>
      <c r="D56" s="163"/>
      <c r="E56" s="163"/>
    </row>
    <row r="57" spans="1:5" ht="14.25">
      <c r="A57" s="85">
        <v>21</v>
      </c>
      <c r="B57" s="86" t="str">
        <f>Source!G168</f>
        <v>Затаривание строительного мусора в мешки</v>
      </c>
      <c r="C57" s="87" t="str">
        <f>Source!H168</f>
        <v>т</v>
      </c>
      <c r="D57" s="88">
        <f>Source!I168</f>
        <v>0.146</v>
      </c>
      <c r="E57" s="86"/>
    </row>
    <row r="58" spans="1:5" ht="28.5">
      <c r="A58" s="85">
        <v>22</v>
      </c>
      <c r="B58" s="86" t="str">
        <f>Source!G170</f>
        <v>Погрузочные работы при автомобильных перевозках мусора строительного с погрузкой вручную</v>
      </c>
      <c r="C58" s="87" t="str">
        <f>Source!H170</f>
        <v>1 Т ГРУЗА</v>
      </c>
      <c r="D58" s="88">
        <f>Source!I170</f>
        <v>0.146</v>
      </c>
      <c r="E58" s="86"/>
    </row>
    <row r="59" spans="1:5" ht="42.75">
      <c r="A59" s="81">
        <v>23</v>
      </c>
      <c r="B59" s="82" t="str">
        <f>Source!G172</f>
        <v>Перевозка грузов I класса автомобилями бортовыми грузоподъемностью до 5 т на расстояние до 50 км (Приказ от 06.11.2020 № МКЭ-ОД/20-68 прил. 2 по ЮЗАО - 50 км) Применительно</v>
      </c>
      <c r="C59" s="83" t="str">
        <f>Source!H172</f>
        <v>1 Т ГРУЗА</v>
      </c>
      <c r="D59" s="84">
        <f>Source!I172</f>
        <v>0.146</v>
      </c>
      <c r="E59" s="82"/>
    </row>
    <row r="62" spans="1:5" ht="15">
      <c r="A62" s="52" t="s">
        <v>696</v>
      </c>
      <c r="B62" s="52"/>
      <c r="C62" s="52" t="s">
        <v>697</v>
      </c>
      <c r="D62" s="52"/>
      <c r="E62" s="52"/>
    </row>
  </sheetData>
  <sheetProtection/>
  <mergeCells count="8">
    <mergeCell ref="A28:E28"/>
    <mergeCell ref="A56:E56"/>
    <mergeCell ref="C5:D5"/>
    <mergeCell ref="C7:D7"/>
    <mergeCell ref="A11:D11"/>
    <mergeCell ref="A12:D12"/>
    <mergeCell ref="A19:E19"/>
    <mergeCell ref="A20:E20"/>
  </mergeCells>
  <printOptions/>
  <pageMargins left="0.4" right="0.2" top="0.2" bottom="0.4" header="0.2" footer="0.2"/>
  <pageSetup fitToHeight="0" fitToWidth="1" horizontalDpi="600" verticalDpi="600" orientation="portrait" paperSize="9" scale="76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309"/>
  <sheetViews>
    <sheetView zoomScalePageLayoutView="0" workbookViewId="0" topLeftCell="A1">
      <selection activeCell="A305" sqref="A305:AN305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303</v>
      </c>
      <c r="C12" s="1">
        <v>0</v>
      </c>
      <c r="D12" s="1">
        <f>ROW(A241)</f>
        <v>241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574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3">
        <v>52</v>
      </c>
      <c r="B18" s="3">
        <f aca="true" t="shared" si="0" ref="B18:G18">B241</f>
        <v>303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>
        <f t="shared" si="0"/>
      </c>
      <c r="G18" s="3" t="str">
        <f t="shared" si="0"/>
        <v>Устройство эвакуационной лестницы с 3 этажа КОНа</v>
      </c>
      <c r="H18" s="3"/>
      <c r="I18" s="3"/>
      <c r="J18" s="3"/>
      <c r="K18" s="3"/>
      <c r="L18" s="3"/>
      <c r="M18" s="3"/>
      <c r="N18" s="3"/>
      <c r="O18" s="3">
        <f aca="true" t="shared" si="1" ref="O18:AT18">O241</f>
        <v>29517.52</v>
      </c>
      <c r="P18" s="3">
        <f t="shared" si="1"/>
        <v>25342.94</v>
      </c>
      <c r="Q18" s="3">
        <f t="shared" si="1"/>
        <v>1644.22</v>
      </c>
      <c r="R18" s="3">
        <f t="shared" si="1"/>
        <v>173.91</v>
      </c>
      <c r="S18" s="3">
        <f t="shared" si="1"/>
        <v>2530.36</v>
      </c>
      <c r="T18" s="3">
        <f t="shared" si="1"/>
        <v>0</v>
      </c>
      <c r="U18" s="3">
        <f t="shared" si="1"/>
        <v>286.9236535</v>
      </c>
      <c r="V18" s="3">
        <f t="shared" si="1"/>
        <v>13.0243225</v>
      </c>
      <c r="W18" s="3">
        <f t="shared" si="1"/>
        <v>0</v>
      </c>
      <c r="X18" s="3">
        <f t="shared" si="1"/>
        <v>2558.32</v>
      </c>
      <c r="Y18" s="3">
        <f t="shared" si="1"/>
        <v>1487.82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33576.71</v>
      </c>
      <c r="AS18" s="3">
        <f t="shared" si="1"/>
        <v>33576.71</v>
      </c>
      <c r="AT18" s="3">
        <f t="shared" si="1"/>
        <v>0</v>
      </c>
      <c r="AU18" s="3">
        <f aca="true" t="shared" si="2" ref="AU18:BZ18">AU241</f>
        <v>0</v>
      </c>
      <c r="AV18" s="3">
        <f t="shared" si="2"/>
        <v>25342.94</v>
      </c>
      <c r="AW18" s="3">
        <f t="shared" si="2"/>
        <v>25342.94</v>
      </c>
      <c r="AX18" s="3">
        <f t="shared" si="2"/>
        <v>0</v>
      </c>
      <c r="AY18" s="3">
        <f t="shared" si="2"/>
        <v>25342.94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13.05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CA241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aca="true" t="shared" si="4" ref="DG18:EL18">DG241</f>
        <v>380853.73</v>
      </c>
      <c r="DH18" s="4">
        <f t="shared" si="4"/>
        <v>264691.16</v>
      </c>
      <c r="DI18" s="4">
        <f t="shared" si="4"/>
        <v>19098.22</v>
      </c>
      <c r="DJ18" s="4">
        <f t="shared" si="4"/>
        <v>6671.73</v>
      </c>
      <c r="DK18" s="4">
        <f t="shared" si="4"/>
        <v>97064.35</v>
      </c>
      <c r="DL18" s="4">
        <f t="shared" si="4"/>
        <v>0</v>
      </c>
      <c r="DM18" s="4">
        <f t="shared" si="4"/>
        <v>286.9236535</v>
      </c>
      <c r="DN18" s="4">
        <f t="shared" si="4"/>
        <v>13.0243225</v>
      </c>
      <c r="DO18" s="4">
        <f t="shared" si="4"/>
        <v>0</v>
      </c>
      <c r="DP18" s="4">
        <f t="shared" si="4"/>
        <v>98137.93</v>
      </c>
      <c r="DQ18" s="4">
        <f t="shared" si="4"/>
        <v>57073.04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536224.32</v>
      </c>
      <c r="EK18" s="4">
        <f t="shared" si="4"/>
        <v>536224.32</v>
      </c>
      <c r="EL18" s="4">
        <f t="shared" si="4"/>
        <v>0</v>
      </c>
      <c r="EM18" s="4">
        <f aca="true" t="shared" si="5" ref="EM18:FR18">EM241</f>
        <v>0</v>
      </c>
      <c r="EN18" s="4">
        <f t="shared" si="5"/>
        <v>264691.16</v>
      </c>
      <c r="EO18" s="4">
        <f t="shared" si="5"/>
        <v>264691.16</v>
      </c>
      <c r="EP18" s="4">
        <f t="shared" si="5"/>
        <v>0</v>
      </c>
      <c r="EQ18" s="4">
        <f t="shared" si="5"/>
        <v>264691.16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159.62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aca="true" t="shared" si="6" ref="FS18:GX18">FS241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95" ht="12.75">
      <c r="A20" s="1">
        <v>3</v>
      </c>
      <c r="B20" s="1">
        <v>1</v>
      </c>
      <c r="C20" s="1"/>
      <c r="D20" s="1">
        <f>ROW(A205)</f>
        <v>205</v>
      </c>
      <c r="E20" s="1"/>
      <c r="F20" s="1" t="s">
        <v>3</v>
      </c>
      <c r="G20" s="1" t="s">
        <v>3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>
        <v>0</v>
      </c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3">
        <v>52</v>
      </c>
      <c r="B22" s="3">
        <f aca="true" t="shared" si="7" ref="B22:G22">B205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>
        <f t="shared" si="7"/>
      </c>
      <c r="G22" s="3">
        <f t="shared" si="7"/>
      </c>
      <c r="H22" s="3"/>
      <c r="I22" s="3"/>
      <c r="J22" s="3"/>
      <c r="K22" s="3"/>
      <c r="L22" s="3"/>
      <c r="M22" s="3"/>
      <c r="N22" s="3"/>
      <c r="O22" s="3">
        <f aca="true" t="shared" si="8" ref="O22:AT22">O205</f>
        <v>29517.52</v>
      </c>
      <c r="P22" s="3">
        <f t="shared" si="8"/>
        <v>25342.94</v>
      </c>
      <c r="Q22" s="3">
        <f t="shared" si="8"/>
        <v>1644.22</v>
      </c>
      <c r="R22" s="3">
        <f t="shared" si="8"/>
        <v>173.91</v>
      </c>
      <c r="S22" s="3">
        <f t="shared" si="8"/>
        <v>2530.36</v>
      </c>
      <c r="T22" s="3">
        <f t="shared" si="8"/>
        <v>0</v>
      </c>
      <c r="U22" s="3">
        <f t="shared" si="8"/>
        <v>286.9236535</v>
      </c>
      <c r="V22" s="3">
        <f t="shared" si="8"/>
        <v>13.0243225</v>
      </c>
      <c r="W22" s="3">
        <f t="shared" si="8"/>
        <v>0</v>
      </c>
      <c r="X22" s="3">
        <f t="shared" si="8"/>
        <v>2558.32</v>
      </c>
      <c r="Y22" s="3">
        <f t="shared" si="8"/>
        <v>1487.82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33576.71</v>
      </c>
      <c r="AS22" s="3">
        <f t="shared" si="8"/>
        <v>33576.71</v>
      </c>
      <c r="AT22" s="3">
        <f t="shared" si="8"/>
        <v>0</v>
      </c>
      <c r="AU22" s="3">
        <f aca="true" t="shared" si="9" ref="AU22:BZ22">AU205</f>
        <v>0</v>
      </c>
      <c r="AV22" s="3">
        <f t="shared" si="9"/>
        <v>25342.94</v>
      </c>
      <c r="AW22" s="3">
        <f t="shared" si="9"/>
        <v>25342.94</v>
      </c>
      <c r="AX22" s="3">
        <f t="shared" si="9"/>
        <v>0</v>
      </c>
      <c r="AY22" s="3">
        <f t="shared" si="9"/>
        <v>25342.94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13.05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aca="true" t="shared" si="10" ref="CA22:DF22">CA205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aca="true" t="shared" si="11" ref="DG22:EL22">DG205</f>
        <v>380853.73</v>
      </c>
      <c r="DH22" s="4">
        <f t="shared" si="11"/>
        <v>264691.16</v>
      </c>
      <c r="DI22" s="4">
        <f t="shared" si="11"/>
        <v>19098.22</v>
      </c>
      <c r="DJ22" s="4">
        <f t="shared" si="11"/>
        <v>6671.73</v>
      </c>
      <c r="DK22" s="4">
        <f t="shared" si="11"/>
        <v>97064.35</v>
      </c>
      <c r="DL22" s="4">
        <f t="shared" si="11"/>
        <v>0</v>
      </c>
      <c r="DM22" s="4">
        <f t="shared" si="11"/>
        <v>286.9236535</v>
      </c>
      <c r="DN22" s="4">
        <f t="shared" si="11"/>
        <v>13.0243225</v>
      </c>
      <c r="DO22" s="4">
        <f t="shared" si="11"/>
        <v>0</v>
      </c>
      <c r="DP22" s="4">
        <f t="shared" si="11"/>
        <v>98137.93</v>
      </c>
      <c r="DQ22" s="4">
        <f t="shared" si="11"/>
        <v>57073.04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536224.32</v>
      </c>
      <c r="EK22" s="4">
        <f t="shared" si="11"/>
        <v>536224.32</v>
      </c>
      <c r="EL22" s="4">
        <f t="shared" si="11"/>
        <v>0</v>
      </c>
      <c r="EM22" s="4">
        <f aca="true" t="shared" si="12" ref="EM22:FR22">EM205</f>
        <v>0</v>
      </c>
      <c r="EN22" s="4">
        <f t="shared" si="12"/>
        <v>264691.16</v>
      </c>
      <c r="EO22" s="4">
        <f t="shared" si="12"/>
        <v>264691.16</v>
      </c>
      <c r="EP22" s="4">
        <f t="shared" si="12"/>
        <v>0</v>
      </c>
      <c r="EQ22" s="4">
        <f t="shared" si="12"/>
        <v>264691.16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159.62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aca="true" t="shared" si="13" ref="FS22:GX22">FS205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ROW(A45)</f>
        <v>45</v>
      </c>
      <c r="E24" s="1"/>
      <c r="F24" s="1" t="s">
        <v>19</v>
      </c>
      <c r="G24" s="1" t="s">
        <v>20</v>
      </c>
      <c r="H24" s="1" t="s">
        <v>3</v>
      </c>
      <c r="I24" s="1">
        <v>0</v>
      </c>
      <c r="J24" s="1"/>
      <c r="K24" s="1">
        <v>0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>
        <v>0</v>
      </c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3">
        <v>52</v>
      </c>
      <c r="B26" s="3">
        <f aca="true" t="shared" si="14" ref="B26:G26">B45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 t="str">
        <f t="shared" si="14"/>
        <v>Новый раздел</v>
      </c>
      <c r="G26" s="3" t="str">
        <f t="shared" si="14"/>
        <v>Демонтаж</v>
      </c>
      <c r="H26" s="3"/>
      <c r="I26" s="3"/>
      <c r="J26" s="3"/>
      <c r="K26" s="3"/>
      <c r="L26" s="3"/>
      <c r="M26" s="3"/>
      <c r="N26" s="3"/>
      <c r="O26" s="3">
        <f aca="true" t="shared" si="15" ref="O26:AT26">O45</f>
        <v>70.99</v>
      </c>
      <c r="P26" s="3">
        <f t="shared" si="15"/>
        <v>0.02</v>
      </c>
      <c r="Q26" s="3">
        <f t="shared" si="15"/>
        <v>31.36</v>
      </c>
      <c r="R26" s="3">
        <f t="shared" si="15"/>
        <v>3.14</v>
      </c>
      <c r="S26" s="3">
        <f t="shared" si="15"/>
        <v>39.61</v>
      </c>
      <c r="T26" s="3">
        <f t="shared" si="15"/>
        <v>0</v>
      </c>
      <c r="U26" s="3">
        <f t="shared" si="15"/>
        <v>4.80565</v>
      </c>
      <c r="V26" s="3">
        <f t="shared" si="15"/>
        <v>0.30489999999999995</v>
      </c>
      <c r="W26" s="3">
        <f t="shared" si="15"/>
        <v>0</v>
      </c>
      <c r="X26" s="3">
        <f t="shared" si="15"/>
        <v>41.53</v>
      </c>
      <c r="Y26" s="3">
        <f t="shared" si="15"/>
        <v>22.42</v>
      </c>
      <c r="Z26" s="3">
        <f t="shared" si="15"/>
        <v>0</v>
      </c>
      <c r="AA26" s="3">
        <f t="shared" si="15"/>
        <v>0</v>
      </c>
      <c r="AB26" s="3">
        <f t="shared" si="15"/>
        <v>70.99</v>
      </c>
      <c r="AC26" s="3">
        <f t="shared" si="15"/>
        <v>0.02</v>
      </c>
      <c r="AD26" s="3">
        <f t="shared" si="15"/>
        <v>31.36</v>
      </c>
      <c r="AE26" s="3">
        <f t="shared" si="15"/>
        <v>3.14</v>
      </c>
      <c r="AF26" s="3">
        <f t="shared" si="15"/>
        <v>39.61</v>
      </c>
      <c r="AG26" s="3">
        <f t="shared" si="15"/>
        <v>0</v>
      </c>
      <c r="AH26" s="3">
        <f t="shared" si="15"/>
        <v>4.80565</v>
      </c>
      <c r="AI26" s="3">
        <f t="shared" si="15"/>
        <v>0.30489999999999995</v>
      </c>
      <c r="AJ26" s="3">
        <f t="shared" si="15"/>
        <v>0</v>
      </c>
      <c r="AK26" s="3">
        <f t="shared" si="15"/>
        <v>41.53</v>
      </c>
      <c r="AL26" s="3">
        <f t="shared" si="15"/>
        <v>22.42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134.94</v>
      </c>
      <c r="AS26" s="3">
        <f t="shared" si="15"/>
        <v>134.94</v>
      </c>
      <c r="AT26" s="3">
        <f t="shared" si="15"/>
        <v>0</v>
      </c>
      <c r="AU26" s="3">
        <f aca="true" t="shared" si="16" ref="AU26:BZ26">AU45</f>
        <v>0</v>
      </c>
      <c r="AV26" s="3">
        <f t="shared" si="16"/>
        <v>0.02</v>
      </c>
      <c r="AW26" s="3">
        <f t="shared" si="16"/>
        <v>0.02</v>
      </c>
      <c r="AX26" s="3">
        <f t="shared" si="16"/>
        <v>0</v>
      </c>
      <c r="AY26" s="3">
        <f t="shared" si="16"/>
        <v>0.02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aca="true" t="shared" si="17" ref="CA26:DF26">CA45</f>
        <v>134.94</v>
      </c>
      <c r="CB26" s="3">
        <f t="shared" si="17"/>
        <v>134.94</v>
      </c>
      <c r="CC26" s="3">
        <f t="shared" si="17"/>
        <v>0</v>
      </c>
      <c r="CD26" s="3">
        <f t="shared" si="17"/>
        <v>0</v>
      </c>
      <c r="CE26" s="3">
        <f t="shared" si="17"/>
        <v>0.02</v>
      </c>
      <c r="CF26" s="3">
        <f t="shared" si="17"/>
        <v>0.02</v>
      </c>
      <c r="CG26" s="3">
        <f t="shared" si="17"/>
        <v>0</v>
      </c>
      <c r="CH26" s="3">
        <f t="shared" si="17"/>
        <v>0.02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aca="true" t="shared" si="18" ref="DG26:EL26">DG45</f>
        <v>1821.69</v>
      </c>
      <c r="DH26" s="4">
        <f t="shared" si="18"/>
        <v>0.26</v>
      </c>
      <c r="DI26" s="4">
        <f t="shared" si="18"/>
        <v>301.9</v>
      </c>
      <c r="DJ26" s="4">
        <f t="shared" si="18"/>
        <v>120.35</v>
      </c>
      <c r="DK26" s="4">
        <f t="shared" si="18"/>
        <v>1519.53</v>
      </c>
      <c r="DL26" s="4">
        <f t="shared" si="18"/>
        <v>0</v>
      </c>
      <c r="DM26" s="4">
        <f t="shared" si="18"/>
        <v>4.80565</v>
      </c>
      <c r="DN26" s="4">
        <f t="shared" si="18"/>
        <v>0.30489999999999995</v>
      </c>
      <c r="DO26" s="4">
        <f t="shared" si="18"/>
        <v>0</v>
      </c>
      <c r="DP26" s="4">
        <f t="shared" si="18"/>
        <v>1593.14</v>
      </c>
      <c r="DQ26" s="4">
        <f t="shared" si="18"/>
        <v>859.79</v>
      </c>
      <c r="DR26" s="4">
        <f t="shared" si="18"/>
        <v>0</v>
      </c>
      <c r="DS26" s="4">
        <f t="shared" si="18"/>
        <v>0</v>
      </c>
      <c r="DT26" s="4">
        <f t="shared" si="18"/>
        <v>1821.69</v>
      </c>
      <c r="DU26" s="4">
        <f t="shared" si="18"/>
        <v>0.26</v>
      </c>
      <c r="DV26" s="4">
        <f t="shared" si="18"/>
        <v>301.9</v>
      </c>
      <c r="DW26" s="4">
        <f t="shared" si="18"/>
        <v>120.35</v>
      </c>
      <c r="DX26" s="4">
        <f t="shared" si="18"/>
        <v>1519.53</v>
      </c>
      <c r="DY26" s="4">
        <f t="shared" si="18"/>
        <v>0</v>
      </c>
      <c r="DZ26" s="4">
        <f t="shared" si="18"/>
        <v>4.80565</v>
      </c>
      <c r="EA26" s="4">
        <f t="shared" si="18"/>
        <v>0.30489999999999995</v>
      </c>
      <c r="EB26" s="4">
        <f t="shared" si="18"/>
        <v>0</v>
      </c>
      <c r="EC26" s="4">
        <f t="shared" si="18"/>
        <v>1593.14</v>
      </c>
      <c r="ED26" s="4">
        <f t="shared" si="18"/>
        <v>859.79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4274.62</v>
      </c>
      <c r="EK26" s="4">
        <f t="shared" si="18"/>
        <v>4274.62</v>
      </c>
      <c r="EL26" s="4">
        <f t="shared" si="18"/>
        <v>0</v>
      </c>
      <c r="EM26" s="4">
        <f aca="true" t="shared" si="19" ref="EM26:FR26">EM45</f>
        <v>0</v>
      </c>
      <c r="EN26" s="4">
        <f t="shared" si="19"/>
        <v>0.26</v>
      </c>
      <c r="EO26" s="4">
        <f t="shared" si="19"/>
        <v>0.26</v>
      </c>
      <c r="EP26" s="4">
        <f t="shared" si="19"/>
        <v>0</v>
      </c>
      <c r="EQ26" s="4">
        <f t="shared" si="19"/>
        <v>0.26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aca="true" t="shared" si="20" ref="FS26:GX26">FS45</f>
        <v>4274.62</v>
      </c>
      <c r="FT26" s="4">
        <f t="shared" si="20"/>
        <v>4274.62</v>
      </c>
      <c r="FU26" s="4">
        <f t="shared" si="20"/>
        <v>0</v>
      </c>
      <c r="FV26" s="4">
        <f t="shared" si="20"/>
        <v>0</v>
      </c>
      <c r="FW26" s="4">
        <f t="shared" si="20"/>
        <v>0.26</v>
      </c>
      <c r="FX26" s="4">
        <f t="shared" si="20"/>
        <v>0.26</v>
      </c>
      <c r="FY26" s="4">
        <f t="shared" si="20"/>
        <v>0</v>
      </c>
      <c r="FZ26" s="4">
        <f t="shared" si="20"/>
        <v>0.26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ht="12.75">
      <c r="A28" s="2">
        <v>17</v>
      </c>
      <c r="B28" s="2">
        <v>1</v>
      </c>
      <c r="C28" s="2">
        <f>ROW(SmtRes!A5)</f>
        <v>5</v>
      </c>
      <c r="D28" s="2">
        <f>ROW(EtalonRes!A5)</f>
        <v>5</v>
      </c>
      <c r="E28" s="2" t="s">
        <v>21</v>
      </c>
      <c r="F28" s="2" t="s">
        <v>22</v>
      </c>
      <c r="G28" s="2" t="s">
        <v>23</v>
      </c>
      <c r="H28" s="2" t="s">
        <v>24</v>
      </c>
      <c r="I28" s="2">
        <f>ROUND(1.5/100,7)</f>
        <v>0.015</v>
      </c>
      <c r="J28" s="2">
        <v>0</v>
      </c>
      <c r="K28" s="2">
        <f>ROUND(1.5/100,7)</f>
        <v>0.015</v>
      </c>
      <c r="L28" s="2"/>
      <c r="M28" s="2"/>
      <c r="N28" s="2"/>
      <c r="O28" s="2">
        <f aca="true" t="shared" si="21" ref="O28:O43">ROUND(CP28,2)</f>
        <v>4.1</v>
      </c>
      <c r="P28" s="2">
        <f aca="true" t="shared" si="22" ref="P28:P43">ROUND(CQ28*I28,2)</f>
        <v>0.02</v>
      </c>
      <c r="Q28" s="2">
        <f aca="true" t="shared" si="23" ref="Q28:Q43">ROUND(CR28*I28,2)</f>
        <v>0.3</v>
      </c>
      <c r="R28" s="2">
        <f aca="true" t="shared" si="24" ref="R28:R43">ROUND(CS28*I28,2)</f>
        <v>0.05</v>
      </c>
      <c r="S28" s="2">
        <f aca="true" t="shared" si="25" ref="S28:S43">ROUND(CT28*I28,2)</f>
        <v>3.78</v>
      </c>
      <c r="T28" s="2">
        <f aca="true" t="shared" si="26" ref="T28:T43">ROUND(CU28*I28,2)</f>
        <v>0</v>
      </c>
      <c r="U28" s="2">
        <f aca="true" t="shared" si="27" ref="U28:U43">CV28*I28</f>
        <v>0.44295</v>
      </c>
      <c r="V28" s="2">
        <f aca="true" t="shared" si="28" ref="V28:V43">CW28*I28</f>
        <v>0.0045</v>
      </c>
      <c r="W28" s="2">
        <f aca="true" t="shared" si="29" ref="W28:W43">ROUND(CX28*I28,2)</f>
        <v>0</v>
      </c>
      <c r="X28" s="2">
        <f aca="true" t="shared" si="30" ref="X28:X43">ROUND(CY28,2)</f>
        <v>3.91</v>
      </c>
      <c r="Y28" s="2">
        <f aca="true" t="shared" si="31" ref="Y28:Y43">ROUND(CZ28,2)</f>
        <v>2.07</v>
      </c>
      <c r="Z28" s="2"/>
      <c r="AA28" s="2">
        <v>55113220</v>
      </c>
      <c r="AB28" s="2">
        <f aca="true" t="shared" si="32" ref="AB28:AB43">ROUND((AC28+AD28+AF28),2)</f>
        <v>273.05</v>
      </c>
      <c r="AC28" s="2">
        <f aca="true" t="shared" si="33" ref="AC28:AC43">ROUND((ES28),2)</f>
        <v>1.45</v>
      </c>
      <c r="AD28" s="2">
        <f aca="true" t="shared" si="34" ref="AD28:AD43">ROUND((((ET28)-(EU28))+AE28),2)</f>
        <v>19.71</v>
      </c>
      <c r="AE28" s="2">
        <f aca="true" t="shared" si="35" ref="AE28:AE43">ROUND((EU28),2)</f>
        <v>3.48</v>
      </c>
      <c r="AF28" s="2">
        <f aca="true" t="shared" si="36" ref="AF28:AF43">ROUND((EV28),2)</f>
        <v>251.89</v>
      </c>
      <c r="AG28" s="2">
        <f aca="true" t="shared" si="37" ref="AG28:AG43">ROUND((AP28),2)</f>
        <v>0</v>
      </c>
      <c r="AH28" s="2">
        <f aca="true" t="shared" si="38" ref="AH28:AH43">(EW28)</f>
        <v>29.53</v>
      </c>
      <c r="AI28" s="2">
        <f aca="true" t="shared" si="39" ref="AI28:AI43">(EX28)</f>
        <v>0.3</v>
      </c>
      <c r="AJ28" s="2">
        <f aca="true" t="shared" si="40" ref="AJ28:AJ43">(AS28)</f>
        <v>0</v>
      </c>
      <c r="AK28" s="2">
        <v>273.05</v>
      </c>
      <c r="AL28" s="2">
        <v>1.45</v>
      </c>
      <c r="AM28" s="2">
        <v>19.71</v>
      </c>
      <c r="AN28" s="2">
        <v>3.48</v>
      </c>
      <c r="AO28" s="2">
        <v>251.89</v>
      </c>
      <c r="AP28" s="2">
        <v>0</v>
      </c>
      <c r="AQ28" s="2">
        <v>29.53</v>
      </c>
      <c r="AR28" s="2">
        <v>0.3</v>
      </c>
      <c r="AS28" s="2">
        <v>0</v>
      </c>
      <c r="AT28" s="2">
        <v>102</v>
      </c>
      <c r="AU28" s="2">
        <v>54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25</v>
      </c>
      <c r="BK28" s="2"/>
      <c r="BL28" s="2"/>
      <c r="BM28" s="2">
        <v>68001</v>
      </c>
      <c r="BN28" s="2">
        <v>0</v>
      </c>
      <c r="BO28" s="2" t="s">
        <v>3</v>
      </c>
      <c r="BP28" s="2">
        <v>0</v>
      </c>
      <c r="BQ28" s="2">
        <v>6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102</v>
      </c>
      <c r="CA28" s="2">
        <v>54</v>
      </c>
      <c r="CB28" s="2" t="s">
        <v>3</v>
      </c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aca="true" t="shared" si="41" ref="CP28:CP43">(P28+Q28+S28)</f>
        <v>4.1</v>
      </c>
      <c r="CQ28" s="2">
        <f aca="true" t="shared" si="42" ref="CQ28:CQ43">AC28*BC28</f>
        <v>1.45</v>
      </c>
      <c r="CR28" s="2">
        <f aca="true" t="shared" si="43" ref="CR28:CR43">AD28*BB28</f>
        <v>19.71</v>
      </c>
      <c r="CS28" s="2">
        <f aca="true" t="shared" si="44" ref="CS28:CS43">AE28*BS28</f>
        <v>3.48</v>
      </c>
      <c r="CT28" s="2">
        <f aca="true" t="shared" si="45" ref="CT28:CT43">AF28*BA28</f>
        <v>251.89</v>
      </c>
      <c r="CU28" s="2">
        <f aca="true" t="shared" si="46" ref="CU28:CU43">AG28</f>
        <v>0</v>
      </c>
      <c r="CV28" s="2">
        <f aca="true" t="shared" si="47" ref="CV28:CV43">AH28</f>
        <v>29.53</v>
      </c>
      <c r="CW28" s="2">
        <f aca="true" t="shared" si="48" ref="CW28:CW43">AI28</f>
        <v>0.3</v>
      </c>
      <c r="CX28" s="2">
        <f aca="true" t="shared" si="49" ref="CX28:CX43">AJ28</f>
        <v>0</v>
      </c>
      <c r="CY28" s="2">
        <f aca="true" t="shared" si="50" ref="CY28:CY43">(((S28+R28)*AT28)/100)</f>
        <v>3.9065999999999996</v>
      </c>
      <c r="CZ28" s="2">
        <f aca="true" t="shared" si="51" ref="CZ28:CZ43">(((S28+R28)*AU28)/100)</f>
        <v>2.0682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1003</v>
      </c>
      <c r="DV28" s="2" t="s">
        <v>24</v>
      </c>
      <c r="DW28" s="2" t="s">
        <v>24</v>
      </c>
      <c r="DX28" s="2">
        <v>100</v>
      </c>
      <c r="DY28" s="2"/>
      <c r="DZ28" s="2" t="s">
        <v>3</v>
      </c>
      <c r="EA28" s="2" t="s">
        <v>3</v>
      </c>
      <c r="EB28" s="2" t="s">
        <v>3</v>
      </c>
      <c r="EC28" s="2" t="s">
        <v>3</v>
      </c>
      <c r="ED28" s="2"/>
      <c r="EE28" s="2">
        <v>55238323</v>
      </c>
      <c r="EF28" s="2">
        <v>6</v>
      </c>
      <c r="EG28" s="2" t="s">
        <v>26</v>
      </c>
      <c r="EH28" s="2">
        <v>102</v>
      </c>
      <c r="EI28" s="2" t="s">
        <v>27</v>
      </c>
      <c r="EJ28" s="2">
        <v>1</v>
      </c>
      <c r="EK28" s="2">
        <v>68001</v>
      </c>
      <c r="EL28" s="2" t="s">
        <v>27</v>
      </c>
      <c r="EM28" s="2" t="s">
        <v>28</v>
      </c>
      <c r="EN28" s="2"/>
      <c r="EO28" s="2" t="s">
        <v>3</v>
      </c>
      <c r="EP28" s="2"/>
      <c r="EQ28" s="2">
        <v>0</v>
      </c>
      <c r="ER28" s="2">
        <v>273.05</v>
      </c>
      <c r="ES28" s="2">
        <v>1.45</v>
      </c>
      <c r="ET28" s="2">
        <v>19.71</v>
      </c>
      <c r="EU28" s="2">
        <v>3.48</v>
      </c>
      <c r="EV28" s="2">
        <v>251.89</v>
      </c>
      <c r="EW28" s="2">
        <v>29.53</v>
      </c>
      <c r="EX28" s="2">
        <v>0.3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52" ref="FR28:FR43">ROUND(IF(AND(BH28=3,BI28=3),P28,0),2)</f>
        <v>0</v>
      </c>
      <c r="FS28" s="2">
        <v>0</v>
      </c>
      <c r="FT28" s="2"/>
      <c r="FU28" s="2"/>
      <c r="FV28" s="2"/>
      <c r="FW28" s="2"/>
      <c r="FX28" s="2">
        <v>102</v>
      </c>
      <c r="FY28" s="2">
        <v>54</v>
      </c>
      <c r="FZ28" s="2"/>
      <c r="GA28" s="2" t="s">
        <v>3</v>
      </c>
      <c r="GB28" s="2"/>
      <c r="GC28" s="2"/>
      <c r="GD28" s="2">
        <v>1</v>
      </c>
      <c r="GE28" s="2"/>
      <c r="GF28" s="2">
        <v>1573513042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aca="true" t="shared" si="53" ref="GL28:GL43">ROUND(IF(AND(BH28=3,BI28=3,FS28&lt;&gt;0),P28,0),2)</f>
        <v>0</v>
      </c>
      <c r="GM28" s="2">
        <f aca="true" t="shared" si="54" ref="GM28:GM43">ROUND(O28+X28+Y28,2)+GX28</f>
        <v>10.08</v>
      </c>
      <c r="GN28" s="2">
        <f aca="true" t="shared" si="55" ref="GN28:GN43">IF(OR(BI28=0,BI28=1),ROUND(O28+X28+Y28,2),0)</f>
        <v>10.08</v>
      </c>
      <c r="GO28" s="2">
        <f aca="true" t="shared" si="56" ref="GO28:GO43">IF(BI28=2,ROUND(O28+X28+Y28,2),0)</f>
        <v>0</v>
      </c>
      <c r="GP28" s="2">
        <f aca="true" t="shared" si="57" ref="GP28:GP43">IF(BI28=4,ROUND(O28+X28+Y28,2)+GX28,0)</f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aca="true" t="shared" si="58" ref="GV28:GV43">ROUND((GT28),2)</f>
        <v>0</v>
      </c>
      <c r="GW28" s="2">
        <v>1</v>
      </c>
      <c r="GX28" s="2">
        <f aca="true" t="shared" si="59" ref="GX28:GX43">ROUND(HC28*I28,2)</f>
        <v>0</v>
      </c>
      <c r="GY28" s="2"/>
      <c r="GZ28" s="2"/>
      <c r="HA28" s="2">
        <v>0</v>
      </c>
      <c r="HB28" s="2">
        <v>0</v>
      </c>
      <c r="HC28" s="2">
        <f aca="true" t="shared" si="60" ref="HC28:HC43">GV28*GW28</f>
        <v>0</v>
      </c>
      <c r="HD28" s="2"/>
      <c r="HE28" s="2" t="s">
        <v>3</v>
      </c>
      <c r="HF28" s="2" t="s">
        <v>3</v>
      </c>
      <c r="HG28" s="2"/>
      <c r="HH28" s="2"/>
      <c r="HI28" s="2"/>
      <c r="HJ28" s="2"/>
      <c r="HK28" s="2"/>
      <c r="HL28" s="2"/>
      <c r="HM28" s="2" t="s">
        <v>3</v>
      </c>
      <c r="HN28" s="2" t="s">
        <v>29</v>
      </c>
      <c r="HO28" s="2" t="s">
        <v>30</v>
      </c>
      <c r="HP28" s="2" t="s">
        <v>27</v>
      </c>
      <c r="HQ28" s="2" t="s">
        <v>27</v>
      </c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45" ht="12.75">
      <c r="A29">
        <v>17</v>
      </c>
      <c r="B29">
        <v>1</v>
      </c>
      <c r="C29">
        <f>ROW(SmtRes!A10)</f>
        <v>10</v>
      </c>
      <c r="D29">
        <f>ROW(EtalonRes!A10)</f>
        <v>10</v>
      </c>
      <c r="E29" t="s">
        <v>21</v>
      </c>
      <c r="F29" t="s">
        <v>22</v>
      </c>
      <c r="G29" t="s">
        <v>23</v>
      </c>
      <c r="H29" t="s">
        <v>24</v>
      </c>
      <c r="I29">
        <f>ROUND(1.5/100,7)</f>
        <v>0.015</v>
      </c>
      <c r="J29">
        <v>0</v>
      </c>
      <c r="K29">
        <f>ROUND(1.5/100,7)</f>
        <v>0.015</v>
      </c>
      <c r="O29">
        <f t="shared" si="21"/>
        <v>148.95</v>
      </c>
      <c r="P29">
        <f t="shared" si="22"/>
        <v>0.26</v>
      </c>
      <c r="Q29">
        <f t="shared" si="23"/>
        <v>3.75</v>
      </c>
      <c r="R29">
        <f t="shared" si="24"/>
        <v>2</v>
      </c>
      <c r="S29">
        <f t="shared" si="25"/>
        <v>144.94</v>
      </c>
      <c r="T29">
        <f t="shared" si="26"/>
        <v>0</v>
      </c>
      <c r="U29">
        <f t="shared" si="27"/>
        <v>0.44295</v>
      </c>
      <c r="V29">
        <f t="shared" si="28"/>
        <v>0.0045</v>
      </c>
      <c r="W29">
        <f t="shared" si="29"/>
        <v>0</v>
      </c>
      <c r="X29">
        <f t="shared" si="30"/>
        <v>149.88</v>
      </c>
      <c r="Y29">
        <f t="shared" si="31"/>
        <v>79.35</v>
      </c>
      <c r="AA29">
        <v>55113218</v>
      </c>
      <c r="AB29">
        <f t="shared" si="32"/>
        <v>273.05</v>
      </c>
      <c r="AC29">
        <f t="shared" si="33"/>
        <v>1.45</v>
      </c>
      <c r="AD29">
        <f t="shared" si="34"/>
        <v>19.71</v>
      </c>
      <c r="AE29">
        <f t="shared" si="35"/>
        <v>3.48</v>
      </c>
      <c r="AF29">
        <f t="shared" si="36"/>
        <v>251.89</v>
      </c>
      <c r="AG29">
        <f t="shared" si="37"/>
        <v>0</v>
      </c>
      <c r="AH29">
        <f t="shared" si="38"/>
        <v>29.53</v>
      </c>
      <c r="AI29">
        <f t="shared" si="39"/>
        <v>0.3</v>
      </c>
      <c r="AJ29">
        <f t="shared" si="40"/>
        <v>0</v>
      </c>
      <c r="AK29">
        <v>273.05</v>
      </c>
      <c r="AL29">
        <v>1.45</v>
      </c>
      <c r="AM29">
        <v>19.71</v>
      </c>
      <c r="AN29">
        <v>3.48</v>
      </c>
      <c r="AO29">
        <v>251.89</v>
      </c>
      <c r="AP29">
        <v>0</v>
      </c>
      <c r="AQ29">
        <v>29.53</v>
      </c>
      <c r="AR29">
        <v>0.3</v>
      </c>
      <c r="AS29">
        <v>0</v>
      </c>
      <c r="AT29">
        <v>102</v>
      </c>
      <c r="AU29">
        <v>54</v>
      </c>
      <c r="AV29">
        <v>1</v>
      </c>
      <c r="AW29">
        <v>1</v>
      </c>
      <c r="AZ29">
        <v>1</v>
      </c>
      <c r="BA29">
        <v>38.36</v>
      </c>
      <c r="BB29">
        <v>12.68</v>
      </c>
      <c r="BC29">
        <v>12.05</v>
      </c>
      <c r="BH29">
        <v>0</v>
      </c>
      <c r="BI29">
        <v>1</v>
      </c>
      <c r="BJ29" t="s">
        <v>25</v>
      </c>
      <c r="BM29">
        <v>68001</v>
      </c>
      <c r="BN29">
        <v>0</v>
      </c>
      <c r="BO29" t="s">
        <v>22</v>
      </c>
      <c r="BP29">
        <v>1</v>
      </c>
      <c r="BQ29">
        <v>6</v>
      </c>
      <c r="BR29">
        <v>0</v>
      </c>
      <c r="BS29">
        <v>38.36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102</v>
      </c>
      <c r="CA29">
        <v>54</v>
      </c>
      <c r="CE29">
        <v>0</v>
      </c>
      <c r="CF29">
        <v>0</v>
      </c>
      <c r="CG29">
        <v>0</v>
      </c>
      <c r="CM29">
        <v>0</v>
      </c>
      <c r="CO29">
        <v>0</v>
      </c>
      <c r="CP29">
        <f t="shared" si="41"/>
        <v>148.95</v>
      </c>
      <c r="CQ29">
        <f t="shared" si="42"/>
        <v>17.4725</v>
      </c>
      <c r="CR29">
        <f t="shared" si="43"/>
        <v>249.9228</v>
      </c>
      <c r="CS29">
        <f t="shared" si="44"/>
        <v>133.4928</v>
      </c>
      <c r="CT29">
        <f t="shared" si="45"/>
        <v>9662.500399999999</v>
      </c>
      <c r="CU29">
        <f t="shared" si="46"/>
        <v>0</v>
      </c>
      <c r="CV29">
        <f t="shared" si="47"/>
        <v>29.53</v>
      </c>
      <c r="CW29">
        <f t="shared" si="48"/>
        <v>0.3</v>
      </c>
      <c r="CX29">
        <f t="shared" si="49"/>
        <v>0</v>
      </c>
      <c r="CY29">
        <f t="shared" si="50"/>
        <v>149.87879999999998</v>
      </c>
      <c r="CZ29">
        <f t="shared" si="51"/>
        <v>79.3476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24</v>
      </c>
      <c r="DW29" t="s">
        <v>24</v>
      </c>
      <c r="DX29">
        <v>100</v>
      </c>
      <c r="EE29">
        <v>55238323</v>
      </c>
      <c r="EF29">
        <v>6</v>
      </c>
      <c r="EG29" t="s">
        <v>26</v>
      </c>
      <c r="EH29">
        <v>102</v>
      </c>
      <c r="EI29" t="s">
        <v>27</v>
      </c>
      <c r="EJ29">
        <v>1</v>
      </c>
      <c r="EK29">
        <v>68001</v>
      </c>
      <c r="EL29" t="s">
        <v>27</v>
      </c>
      <c r="EM29" t="s">
        <v>28</v>
      </c>
      <c r="EQ29">
        <v>0</v>
      </c>
      <c r="ER29">
        <v>273.05</v>
      </c>
      <c r="ES29">
        <v>1.45</v>
      </c>
      <c r="ET29">
        <v>19.71</v>
      </c>
      <c r="EU29">
        <v>3.48</v>
      </c>
      <c r="EV29">
        <v>251.89</v>
      </c>
      <c r="EW29">
        <v>29.53</v>
      </c>
      <c r="EX29">
        <v>0.3</v>
      </c>
      <c r="EY29">
        <v>0</v>
      </c>
      <c r="FQ29">
        <v>0</v>
      </c>
      <c r="FR29">
        <f t="shared" si="52"/>
        <v>0</v>
      </c>
      <c r="FS29">
        <v>0</v>
      </c>
      <c r="FX29">
        <v>102</v>
      </c>
      <c r="FY29">
        <v>54</v>
      </c>
      <c r="GD29">
        <v>1</v>
      </c>
      <c r="GF29">
        <v>1573513042</v>
      </c>
      <c r="GG29">
        <v>2</v>
      </c>
      <c r="GH29">
        <v>1</v>
      </c>
      <c r="GI29">
        <v>2</v>
      </c>
      <c r="GJ29">
        <v>0</v>
      </c>
      <c r="GK29">
        <v>0</v>
      </c>
      <c r="GL29">
        <f t="shared" si="53"/>
        <v>0</v>
      </c>
      <c r="GM29">
        <f t="shared" si="54"/>
        <v>378.18</v>
      </c>
      <c r="GN29">
        <f t="shared" si="55"/>
        <v>378.18</v>
      </c>
      <c r="GO29">
        <f t="shared" si="56"/>
        <v>0</v>
      </c>
      <c r="GP29">
        <f t="shared" si="57"/>
        <v>0</v>
      </c>
      <c r="GR29">
        <v>0</v>
      </c>
      <c r="GS29">
        <v>3</v>
      </c>
      <c r="GT29">
        <v>0</v>
      </c>
      <c r="GV29">
        <f t="shared" si="58"/>
        <v>0</v>
      </c>
      <c r="GW29">
        <v>1</v>
      </c>
      <c r="GX29">
        <f t="shared" si="59"/>
        <v>0</v>
      </c>
      <c r="HA29">
        <v>0</v>
      </c>
      <c r="HB29">
        <v>0</v>
      </c>
      <c r="HC29">
        <f t="shared" si="60"/>
        <v>0</v>
      </c>
      <c r="HN29" t="s">
        <v>29</v>
      </c>
      <c r="HO29" t="s">
        <v>30</v>
      </c>
      <c r="HP29" t="s">
        <v>27</v>
      </c>
      <c r="HQ29" t="s">
        <v>27</v>
      </c>
      <c r="IK29">
        <v>0</v>
      </c>
    </row>
    <row r="30" spans="1:255" ht="12.75">
      <c r="A30" s="2">
        <v>18</v>
      </c>
      <c r="B30" s="2">
        <v>1</v>
      </c>
      <c r="C30" s="2">
        <v>5</v>
      </c>
      <c r="D30" s="2"/>
      <c r="E30" s="2" t="s">
        <v>31</v>
      </c>
      <c r="F30" s="2" t="s">
        <v>32</v>
      </c>
      <c r="G30" s="2" t="s">
        <v>33</v>
      </c>
      <c r="H30" s="2" t="s">
        <v>34</v>
      </c>
      <c r="I30" s="2">
        <f>I28*J30</f>
        <v>0</v>
      </c>
      <c r="J30" s="2">
        <v>0</v>
      </c>
      <c r="K30" s="2">
        <v>0</v>
      </c>
      <c r="L30" s="2"/>
      <c r="M30" s="2"/>
      <c r="N30" s="2"/>
      <c r="O30" s="2">
        <f t="shared" si="21"/>
        <v>0</v>
      </c>
      <c r="P30" s="2">
        <f t="shared" si="22"/>
        <v>0</v>
      </c>
      <c r="Q30" s="2">
        <f t="shared" si="23"/>
        <v>0</v>
      </c>
      <c r="R30" s="2">
        <f t="shared" si="24"/>
        <v>0</v>
      </c>
      <c r="S30" s="2">
        <f t="shared" si="25"/>
        <v>0</v>
      </c>
      <c r="T30" s="2">
        <f t="shared" si="26"/>
        <v>0</v>
      </c>
      <c r="U30" s="2">
        <f t="shared" si="27"/>
        <v>0</v>
      </c>
      <c r="V30" s="2">
        <f t="shared" si="28"/>
        <v>0</v>
      </c>
      <c r="W30" s="2">
        <f t="shared" si="29"/>
        <v>0</v>
      </c>
      <c r="X30" s="2">
        <f t="shared" si="30"/>
        <v>0</v>
      </c>
      <c r="Y30" s="2">
        <f t="shared" si="31"/>
        <v>0</v>
      </c>
      <c r="Z30" s="2"/>
      <c r="AA30" s="2">
        <v>55113220</v>
      </c>
      <c r="AB30" s="2">
        <f t="shared" si="32"/>
        <v>0</v>
      </c>
      <c r="AC30" s="2">
        <f t="shared" si="33"/>
        <v>0</v>
      </c>
      <c r="AD30" s="2">
        <f t="shared" si="34"/>
        <v>0</v>
      </c>
      <c r="AE30" s="2">
        <f t="shared" si="35"/>
        <v>0</v>
      </c>
      <c r="AF30" s="2">
        <f t="shared" si="36"/>
        <v>0</v>
      </c>
      <c r="AG30" s="2">
        <f t="shared" si="37"/>
        <v>0</v>
      </c>
      <c r="AH30" s="2">
        <f t="shared" si="38"/>
        <v>0</v>
      </c>
      <c r="AI30" s="2">
        <f t="shared" si="39"/>
        <v>0</v>
      </c>
      <c r="AJ30" s="2">
        <f t="shared" si="40"/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102</v>
      </c>
      <c r="AU30" s="2">
        <v>54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3</v>
      </c>
      <c r="BI30" s="2">
        <v>1</v>
      </c>
      <c r="BJ30" s="2" t="s">
        <v>3</v>
      </c>
      <c r="BK30" s="2"/>
      <c r="BL30" s="2"/>
      <c r="BM30" s="2">
        <v>68001</v>
      </c>
      <c r="BN30" s="2">
        <v>0</v>
      </c>
      <c r="BO30" s="2" t="s">
        <v>3</v>
      </c>
      <c r="BP30" s="2">
        <v>0</v>
      </c>
      <c r="BQ30" s="2">
        <v>6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102</v>
      </c>
      <c r="CA30" s="2">
        <v>54</v>
      </c>
      <c r="CB30" s="2" t="s">
        <v>3</v>
      </c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41"/>
        <v>0</v>
      </c>
      <c r="CQ30" s="2">
        <f t="shared" si="42"/>
        <v>0</v>
      </c>
      <c r="CR30" s="2">
        <f t="shared" si="43"/>
        <v>0</v>
      </c>
      <c r="CS30" s="2">
        <f t="shared" si="44"/>
        <v>0</v>
      </c>
      <c r="CT30" s="2">
        <f t="shared" si="45"/>
        <v>0</v>
      </c>
      <c r="CU30" s="2">
        <f t="shared" si="46"/>
        <v>0</v>
      </c>
      <c r="CV30" s="2">
        <f t="shared" si="47"/>
        <v>0</v>
      </c>
      <c r="CW30" s="2">
        <f t="shared" si="48"/>
        <v>0</v>
      </c>
      <c r="CX30" s="2">
        <f t="shared" si="49"/>
        <v>0</v>
      </c>
      <c r="CY30" s="2">
        <f t="shared" si="50"/>
        <v>0</v>
      </c>
      <c r="CZ30" s="2">
        <f t="shared" si="51"/>
        <v>0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34</v>
      </c>
      <c r="DW30" s="2" t="s">
        <v>34</v>
      </c>
      <c r="DX30" s="2">
        <v>1</v>
      </c>
      <c r="DY30" s="2"/>
      <c r="DZ30" s="2" t="s">
        <v>3</v>
      </c>
      <c r="EA30" s="2" t="s">
        <v>3</v>
      </c>
      <c r="EB30" s="2" t="s">
        <v>3</v>
      </c>
      <c r="EC30" s="2" t="s">
        <v>3</v>
      </c>
      <c r="ED30" s="2"/>
      <c r="EE30" s="2">
        <v>55238323</v>
      </c>
      <c r="EF30" s="2">
        <v>6</v>
      </c>
      <c r="EG30" s="2" t="s">
        <v>26</v>
      </c>
      <c r="EH30" s="2">
        <v>102</v>
      </c>
      <c r="EI30" s="2" t="s">
        <v>27</v>
      </c>
      <c r="EJ30" s="2">
        <v>1</v>
      </c>
      <c r="EK30" s="2">
        <v>68001</v>
      </c>
      <c r="EL30" s="2" t="s">
        <v>27</v>
      </c>
      <c r="EM30" s="2" t="s">
        <v>28</v>
      </c>
      <c r="EN30" s="2"/>
      <c r="EO30" s="2" t="s">
        <v>3</v>
      </c>
      <c r="EP30" s="2"/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52"/>
        <v>0</v>
      </c>
      <c r="FS30" s="2">
        <v>0</v>
      </c>
      <c r="FT30" s="2"/>
      <c r="FU30" s="2"/>
      <c r="FV30" s="2"/>
      <c r="FW30" s="2"/>
      <c r="FX30" s="2">
        <v>102</v>
      </c>
      <c r="FY30" s="2">
        <v>54</v>
      </c>
      <c r="FZ30" s="2"/>
      <c r="GA30" s="2" t="s">
        <v>3</v>
      </c>
      <c r="GB30" s="2"/>
      <c r="GC30" s="2"/>
      <c r="GD30" s="2">
        <v>1</v>
      </c>
      <c r="GE30" s="2"/>
      <c r="GF30" s="2">
        <v>-233106618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53"/>
        <v>0</v>
      </c>
      <c r="GM30" s="2">
        <f t="shared" si="54"/>
        <v>0</v>
      </c>
      <c r="GN30" s="2">
        <f t="shared" si="55"/>
        <v>0</v>
      </c>
      <c r="GO30" s="2">
        <f t="shared" si="56"/>
        <v>0</v>
      </c>
      <c r="GP30" s="2">
        <f t="shared" si="57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8"/>
        <v>0</v>
      </c>
      <c r="GW30" s="2">
        <v>1</v>
      </c>
      <c r="GX30" s="2">
        <f t="shared" si="59"/>
        <v>0</v>
      </c>
      <c r="GY30" s="2"/>
      <c r="GZ30" s="2"/>
      <c r="HA30" s="2">
        <v>0</v>
      </c>
      <c r="HB30" s="2">
        <v>0</v>
      </c>
      <c r="HC30" s="2">
        <f t="shared" si="60"/>
        <v>0</v>
      </c>
      <c r="HD30" s="2"/>
      <c r="HE30" s="2" t="s">
        <v>3</v>
      </c>
      <c r="HF30" s="2" t="s">
        <v>3</v>
      </c>
      <c r="HG30" s="2"/>
      <c r="HH30" s="2"/>
      <c r="HI30" s="2"/>
      <c r="HJ30" s="2"/>
      <c r="HK30" s="2"/>
      <c r="HL30" s="2"/>
      <c r="HM30" s="2" t="s">
        <v>3</v>
      </c>
      <c r="HN30" s="2" t="s">
        <v>29</v>
      </c>
      <c r="HO30" s="2" t="s">
        <v>30</v>
      </c>
      <c r="HP30" s="2" t="s">
        <v>27</v>
      </c>
      <c r="HQ30" s="2" t="s">
        <v>27</v>
      </c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45" ht="12.75">
      <c r="A31">
        <v>18</v>
      </c>
      <c r="B31">
        <v>1</v>
      </c>
      <c r="C31">
        <v>10</v>
      </c>
      <c r="E31" t="s">
        <v>31</v>
      </c>
      <c r="F31" t="s">
        <v>32</v>
      </c>
      <c r="G31" t="s">
        <v>33</v>
      </c>
      <c r="H31" t="s">
        <v>34</v>
      </c>
      <c r="I31">
        <f>I29*J31</f>
        <v>0</v>
      </c>
      <c r="J31">
        <v>0</v>
      </c>
      <c r="K31">
        <v>0</v>
      </c>
      <c r="O31">
        <f t="shared" si="21"/>
        <v>0</v>
      </c>
      <c r="P31">
        <f t="shared" si="22"/>
        <v>0</v>
      </c>
      <c r="Q31">
        <f t="shared" si="23"/>
        <v>0</v>
      </c>
      <c r="R31">
        <f t="shared" si="24"/>
        <v>0</v>
      </c>
      <c r="S31">
        <f t="shared" si="25"/>
        <v>0</v>
      </c>
      <c r="T31">
        <f t="shared" si="26"/>
        <v>0</v>
      </c>
      <c r="U31">
        <f t="shared" si="27"/>
        <v>0</v>
      </c>
      <c r="V31">
        <f t="shared" si="28"/>
        <v>0</v>
      </c>
      <c r="W31">
        <f t="shared" si="29"/>
        <v>0</v>
      </c>
      <c r="X31">
        <f t="shared" si="30"/>
        <v>0</v>
      </c>
      <c r="Y31">
        <f t="shared" si="31"/>
        <v>0</v>
      </c>
      <c r="AA31">
        <v>55113218</v>
      </c>
      <c r="AB31">
        <f t="shared" si="32"/>
        <v>0</v>
      </c>
      <c r="AC31">
        <f t="shared" si="33"/>
        <v>0</v>
      </c>
      <c r="AD31">
        <f t="shared" si="34"/>
        <v>0</v>
      </c>
      <c r="AE31">
        <f t="shared" si="35"/>
        <v>0</v>
      </c>
      <c r="AF31">
        <f t="shared" si="36"/>
        <v>0</v>
      </c>
      <c r="AG31">
        <f t="shared" si="37"/>
        <v>0</v>
      </c>
      <c r="AH31">
        <f t="shared" si="38"/>
        <v>0</v>
      </c>
      <c r="AI31">
        <f t="shared" si="39"/>
        <v>0</v>
      </c>
      <c r="AJ31">
        <f t="shared" si="40"/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102</v>
      </c>
      <c r="AU31">
        <v>54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3</v>
      </c>
      <c r="BI31">
        <v>1</v>
      </c>
      <c r="BM31">
        <v>68001</v>
      </c>
      <c r="BN31">
        <v>0</v>
      </c>
      <c r="BP31">
        <v>0</v>
      </c>
      <c r="BQ31">
        <v>6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102</v>
      </c>
      <c r="CA31">
        <v>54</v>
      </c>
      <c r="CE31">
        <v>0</v>
      </c>
      <c r="CF31">
        <v>0</v>
      </c>
      <c r="CG31">
        <v>0</v>
      </c>
      <c r="CM31">
        <v>0</v>
      </c>
      <c r="CO31">
        <v>0</v>
      </c>
      <c r="CP31">
        <f t="shared" si="41"/>
        <v>0</v>
      </c>
      <c r="CQ31">
        <f t="shared" si="42"/>
        <v>0</v>
      </c>
      <c r="CR31">
        <f t="shared" si="43"/>
        <v>0</v>
      </c>
      <c r="CS31">
        <f t="shared" si="44"/>
        <v>0</v>
      </c>
      <c r="CT31">
        <f t="shared" si="45"/>
        <v>0</v>
      </c>
      <c r="CU31">
        <f t="shared" si="46"/>
        <v>0</v>
      </c>
      <c r="CV31">
        <f t="shared" si="47"/>
        <v>0</v>
      </c>
      <c r="CW31">
        <f t="shared" si="48"/>
        <v>0</v>
      </c>
      <c r="CX31">
        <f t="shared" si="49"/>
        <v>0</v>
      </c>
      <c r="CY31">
        <f t="shared" si="50"/>
        <v>0</v>
      </c>
      <c r="CZ31">
        <f t="shared" si="51"/>
        <v>0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34</v>
      </c>
      <c r="DW31" t="s">
        <v>34</v>
      </c>
      <c r="DX31">
        <v>1</v>
      </c>
      <c r="EE31">
        <v>55238323</v>
      </c>
      <c r="EF31">
        <v>6</v>
      </c>
      <c r="EG31" t="s">
        <v>26</v>
      </c>
      <c r="EH31">
        <v>102</v>
      </c>
      <c r="EI31" t="s">
        <v>27</v>
      </c>
      <c r="EJ31">
        <v>1</v>
      </c>
      <c r="EK31">
        <v>68001</v>
      </c>
      <c r="EL31" t="s">
        <v>27</v>
      </c>
      <c r="EM31" t="s">
        <v>28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52"/>
        <v>0</v>
      </c>
      <c r="FS31">
        <v>0</v>
      </c>
      <c r="FX31">
        <v>102</v>
      </c>
      <c r="FY31">
        <v>54</v>
      </c>
      <c r="GD31">
        <v>1</v>
      </c>
      <c r="GF31">
        <v>-233106618</v>
      </c>
      <c r="GG31">
        <v>2</v>
      </c>
      <c r="GH31">
        <v>1</v>
      </c>
      <c r="GI31">
        <v>-2</v>
      </c>
      <c r="GJ31">
        <v>0</v>
      </c>
      <c r="GK31">
        <v>0</v>
      </c>
      <c r="GL31">
        <f t="shared" si="53"/>
        <v>0</v>
      </c>
      <c r="GM31">
        <f t="shared" si="54"/>
        <v>0</v>
      </c>
      <c r="GN31">
        <f t="shared" si="55"/>
        <v>0</v>
      </c>
      <c r="GO31">
        <f t="shared" si="56"/>
        <v>0</v>
      </c>
      <c r="GP31">
        <f t="shared" si="57"/>
        <v>0</v>
      </c>
      <c r="GR31">
        <v>0</v>
      </c>
      <c r="GS31">
        <v>3</v>
      </c>
      <c r="GT31">
        <v>0</v>
      </c>
      <c r="GV31">
        <f t="shared" si="58"/>
        <v>0</v>
      </c>
      <c r="GW31">
        <v>1</v>
      </c>
      <c r="GX31">
        <f t="shared" si="59"/>
        <v>0</v>
      </c>
      <c r="HA31">
        <v>0</v>
      </c>
      <c r="HB31">
        <v>0</v>
      </c>
      <c r="HC31">
        <f t="shared" si="60"/>
        <v>0</v>
      </c>
      <c r="HN31" t="s">
        <v>29</v>
      </c>
      <c r="HO31" t="s">
        <v>30</v>
      </c>
      <c r="HP31" t="s">
        <v>27</v>
      </c>
      <c r="HQ31" t="s">
        <v>27</v>
      </c>
      <c r="IK31">
        <v>0</v>
      </c>
    </row>
    <row r="32" spans="1:255" ht="12.75">
      <c r="A32" s="2">
        <v>17</v>
      </c>
      <c r="B32" s="2">
        <v>1</v>
      </c>
      <c r="C32" s="2">
        <f>ROW(SmtRes!A12)</f>
        <v>12</v>
      </c>
      <c r="D32" s="2">
        <f>ROW(EtalonRes!A12)</f>
        <v>12</v>
      </c>
      <c r="E32" s="2" t="s">
        <v>35</v>
      </c>
      <c r="F32" s="2" t="s">
        <v>36</v>
      </c>
      <c r="G32" s="2" t="s">
        <v>37</v>
      </c>
      <c r="H32" s="2" t="s">
        <v>38</v>
      </c>
      <c r="I32" s="2">
        <f>ROUND(12.5/100,7)</f>
        <v>0.125</v>
      </c>
      <c r="J32" s="2">
        <v>0</v>
      </c>
      <c r="K32" s="2">
        <f>ROUND(12.5/100,7)</f>
        <v>0.125</v>
      </c>
      <c r="L32" s="2"/>
      <c r="M32" s="2"/>
      <c r="N32" s="2"/>
      <c r="O32" s="2">
        <f t="shared" si="21"/>
        <v>9.94</v>
      </c>
      <c r="P32" s="2">
        <f t="shared" si="22"/>
        <v>0</v>
      </c>
      <c r="Q32" s="2">
        <f t="shared" si="23"/>
        <v>1.57</v>
      </c>
      <c r="R32" s="2">
        <f t="shared" si="24"/>
        <v>0</v>
      </c>
      <c r="S32" s="2">
        <f t="shared" si="25"/>
        <v>8.37</v>
      </c>
      <c r="T32" s="2">
        <f t="shared" si="26"/>
        <v>0</v>
      </c>
      <c r="U32" s="2">
        <f t="shared" si="27"/>
        <v>1.0725</v>
      </c>
      <c r="V32" s="2">
        <f t="shared" si="28"/>
        <v>0</v>
      </c>
      <c r="W32" s="2">
        <f t="shared" si="29"/>
        <v>0</v>
      </c>
      <c r="X32" s="2">
        <f t="shared" si="30"/>
        <v>7.62</v>
      </c>
      <c r="Y32" s="2">
        <f t="shared" si="31"/>
        <v>4.35</v>
      </c>
      <c r="Z32" s="2"/>
      <c r="AA32" s="2">
        <v>55113220</v>
      </c>
      <c r="AB32" s="2">
        <f t="shared" si="32"/>
        <v>79.44</v>
      </c>
      <c r="AC32" s="2">
        <f t="shared" si="33"/>
        <v>0</v>
      </c>
      <c r="AD32" s="2">
        <f t="shared" si="34"/>
        <v>12.52</v>
      </c>
      <c r="AE32" s="2">
        <f t="shared" si="35"/>
        <v>0</v>
      </c>
      <c r="AF32" s="2">
        <f t="shared" si="36"/>
        <v>66.92</v>
      </c>
      <c r="AG32" s="2">
        <f t="shared" si="37"/>
        <v>0</v>
      </c>
      <c r="AH32" s="2">
        <f t="shared" si="38"/>
        <v>8.58</v>
      </c>
      <c r="AI32" s="2">
        <f t="shared" si="39"/>
        <v>0</v>
      </c>
      <c r="AJ32" s="2">
        <f t="shared" si="40"/>
        <v>0</v>
      </c>
      <c r="AK32" s="2">
        <v>79.44</v>
      </c>
      <c r="AL32" s="2">
        <v>0</v>
      </c>
      <c r="AM32" s="2">
        <v>12.52</v>
      </c>
      <c r="AN32" s="2">
        <v>0</v>
      </c>
      <c r="AO32" s="2">
        <v>66.92</v>
      </c>
      <c r="AP32" s="2">
        <v>0</v>
      </c>
      <c r="AQ32" s="2">
        <v>8.58</v>
      </c>
      <c r="AR32" s="2">
        <v>0</v>
      </c>
      <c r="AS32" s="2">
        <v>0</v>
      </c>
      <c r="AT32" s="2">
        <v>91</v>
      </c>
      <c r="AU32" s="2">
        <v>52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39</v>
      </c>
      <c r="BK32" s="2"/>
      <c r="BL32" s="2"/>
      <c r="BM32" s="2">
        <v>46003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91</v>
      </c>
      <c r="CA32" s="2">
        <v>52</v>
      </c>
      <c r="CB32" s="2" t="s">
        <v>3</v>
      </c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41"/>
        <v>9.94</v>
      </c>
      <c r="CQ32" s="2">
        <f t="shared" si="42"/>
        <v>0</v>
      </c>
      <c r="CR32" s="2">
        <f t="shared" si="43"/>
        <v>12.52</v>
      </c>
      <c r="CS32" s="2">
        <f t="shared" si="44"/>
        <v>0</v>
      </c>
      <c r="CT32" s="2">
        <f t="shared" si="45"/>
        <v>66.92</v>
      </c>
      <c r="CU32" s="2">
        <f t="shared" si="46"/>
        <v>0</v>
      </c>
      <c r="CV32" s="2">
        <f t="shared" si="47"/>
        <v>8.58</v>
      </c>
      <c r="CW32" s="2">
        <f t="shared" si="48"/>
        <v>0</v>
      </c>
      <c r="CX32" s="2">
        <f t="shared" si="49"/>
        <v>0</v>
      </c>
      <c r="CY32" s="2">
        <f t="shared" si="50"/>
        <v>7.6167</v>
      </c>
      <c r="CZ32" s="2">
        <f t="shared" si="51"/>
        <v>4.352399999999999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1005</v>
      </c>
      <c r="DV32" s="2" t="s">
        <v>38</v>
      </c>
      <c r="DW32" s="2" t="s">
        <v>38</v>
      </c>
      <c r="DX32" s="2">
        <v>100</v>
      </c>
      <c r="DY32" s="2"/>
      <c r="DZ32" s="2" t="s">
        <v>3</v>
      </c>
      <c r="EA32" s="2" t="s">
        <v>3</v>
      </c>
      <c r="EB32" s="2" t="s">
        <v>3</v>
      </c>
      <c r="EC32" s="2" t="s">
        <v>3</v>
      </c>
      <c r="ED32" s="2"/>
      <c r="EE32" s="2">
        <v>55238442</v>
      </c>
      <c r="EF32" s="2">
        <v>2</v>
      </c>
      <c r="EG32" s="2" t="s">
        <v>40</v>
      </c>
      <c r="EH32" s="2">
        <v>40</v>
      </c>
      <c r="EI32" s="2" t="s">
        <v>41</v>
      </c>
      <c r="EJ32" s="2">
        <v>1</v>
      </c>
      <c r="EK32" s="2">
        <v>46003</v>
      </c>
      <c r="EL32" s="2" t="s">
        <v>42</v>
      </c>
      <c r="EM32" s="2" t="s">
        <v>43</v>
      </c>
      <c r="EN32" s="2"/>
      <c r="EO32" s="2" t="s">
        <v>3</v>
      </c>
      <c r="EP32" s="2"/>
      <c r="EQ32" s="2">
        <v>0</v>
      </c>
      <c r="ER32" s="2">
        <v>79.44</v>
      </c>
      <c r="ES32" s="2">
        <v>0</v>
      </c>
      <c r="ET32" s="2">
        <v>12.52</v>
      </c>
      <c r="EU32" s="2">
        <v>0</v>
      </c>
      <c r="EV32" s="2">
        <v>66.92</v>
      </c>
      <c r="EW32" s="2">
        <v>8.58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52"/>
        <v>0</v>
      </c>
      <c r="FS32" s="2">
        <v>0</v>
      </c>
      <c r="FT32" s="2"/>
      <c r="FU32" s="2"/>
      <c r="FV32" s="2"/>
      <c r="FW32" s="2"/>
      <c r="FX32" s="2">
        <v>91</v>
      </c>
      <c r="FY32" s="2">
        <v>52</v>
      </c>
      <c r="FZ32" s="2"/>
      <c r="GA32" s="2" t="s">
        <v>3</v>
      </c>
      <c r="GB32" s="2"/>
      <c r="GC32" s="2"/>
      <c r="GD32" s="2">
        <v>1</v>
      </c>
      <c r="GE32" s="2"/>
      <c r="GF32" s="2">
        <v>-1269882818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53"/>
        <v>0</v>
      </c>
      <c r="GM32" s="2">
        <f t="shared" si="54"/>
        <v>21.91</v>
      </c>
      <c r="GN32" s="2">
        <f t="shared" si="55"/>
        <v>21.91</v>
      </c>
      <c r="GO32" s="2">
        <f t="shared" si="56"/>
        <v>0</v>
      </c>
      <c r="GP32" s="2">
        <f t="shared" si="57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8"/>
        <v>0</v>
      </c>
      <c r="GW32" s="2">
        <v>1</v>
      </c>
      <c r="GX32" s="2">
        <f t="shared" si="59"/>
        <v>0</v>
      </c>
      <c r="GY32" s="2"/>
      <c r="GZ32" s="2"/>
      <c r="HA32" s="2">
        <v>0</v>
      </c>
      <c r="HB32" s="2">
        <v>0</v>
      </c>
      <c r="HC32" s="2">
        <f t="shared" si="60"/>
        <v>0</v>
      </c>
      <c r="HD32" s="2"/>
      <c r="HE32" s="2" t="s">
        <v>3</v>
      </c>
      <c r="HF32" s="2" t="s">
        <v>3</v>
      </c>
      <c r="HG32" s="2"/>
      <c r="HH32" s="2"/>
      <c r="HI32" s="2"/>
      <c r="HJ32" s="2"/>
      <c r="HK32" s="2"/>
      <c r="HL32" s="2"/>
      <c r="HM32" s="2" t="s">
        <v>3</v>
      </c>
      <c r="HN32" s="2" t="s">
        <v>44</v>
      </c>
      <c r="HO32" s="2" t="s">
        <v>45</v>
      </c>
      <c r="HP32" s="2" t="s">
        <v>42</v>
      </c>
      <c r="HQ32" s="2" t="s">
        <v>42</v>
      </c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ht="12.75">
      <c r="A33">
        <v>17</v>
      </c>
      <c r="B33">
        <v>1</v>
      </c>
      <c r="C33">
        <f>ROW(SmtRes!A14)</f>
        <v>14</v>
      </c>
      <c r="D33">
        <f>ROW(EtalonRes!A14)</f>
        <v>14</v>
      </c>
      <c r="E33" t="s">
        <v>35</v>
      </c>
      <c r="F33" t="s">
        <v>36</v>
      </c>
      <c r="G33" t="s">
        <v>37</v>
      </c>
      <c r="H33" t="s">
        <v>38</v>
      </c>
      <c r="I33">
        <f>ROUND(12.5/100,7)</f>
        <v>0.125</v>
      </c>
      <c r="J33">
        <v>0</v>
      </c>
      <c r="K33">
        <f>ROUND(12.5/100,7)</f>
        <v>0.125</v>
      </c>
      <c r="O33">
        <f t="shared" si="21"/>
        <v>330</v>
      </c>
      <c r="P33">
        <f t="shared" si="22"/>
        <v>0</v>
      </c>
      <c r="Q33">
        <f t="shared" si="23"/>
        <v>9.12</v>
      </c>
      <c r="R33">
        <f t="shared" si="24"/>
        <v>0</v>
      </c>
      <c r="S33">
        <f t="shared" si="25"/>
        <v>320.88</v>
      </c>
      <c r="T33">
        <f t="shared" si="26"/>
        <v>0</v>
      </c>
      <c r="U33">
        <f t="shared" si="27"/>
        <v>1.0725</v>
      </c>
      <c r="V33">
        <f t="shared" si="28"/>
        <v>0</v>
      </c>
      <c r="W33">
        <f t="shared" si="29"/>
        <v>0</v>
      </c>
      <c r="X33">
        <f t="shared" si="30"/>
        <v>292</v>
      </c>
      <c r="Y33">
        <f t="shared" si="31"/>
        <v>166.86</v>
      </c>
      <c r="AA33">
        <v>55113218</v>
      </c>
      <c r="AB33">
        <f t="shared" si="32"/>
        <v>79.44</v>
      </c>
      <c r="AC33">
        <f t="shared" si="33"/>
        <v>0</v>
      </c>
      <c r="AD33">
        <f t="shared" si="34"/>
        <v>12.52</v>
      </c>
      <c r="AE33">
        <f t="shared" si="35"/>
        <v>0</v>
      </c>
      <c r="AF33">
        <f t="shared" si="36"/>
        <v>66.92</v>
      </c>
      <c r="AG33">
        <f t="shared" si="37"/>
        <v>0</v>
      </c>
      <c r="AH33">
        <f t="shared" si="38"/>
        <v>8.58</v>
      </c>
      <c r="AI33">
        <f t="shared" si="39"/>
        <v>0</v>
      </c>
      <c r="AJ33">
        <f t="shared" si="40"/>
        <v>0</v>
      </c>
      <c r="AK33">
        <v>79.44</v>
      </c>
      <c r="AL33">
        <v>0</v>
      </c>
      <c r="AM33">
        <v>12.52</v>
      </c>
      <c r="AN33">
        <v>0</v>
      </c>
      <c r="AO33">
        <v>66.92</v>
      </c>
      <c r="AP33">
        <v>0</v>
      </c>
      <c r="AQ33">
        <v>8.58</v>
      </c>
      <c r="AR33">
        <v>0</v>
      </c>
      <c r="AS33">
        <v>0</v>
      </c>
      <c r="AT33">
        <v>91</v>
      </c>
      <c r="AU33">
        <v>52</v>
      </c>
      <c r="AV33">
        <v>1</v>
      </c>
      <c r="AW33">
        <v>1</v>
      </c>
      <c r="AZ33">
        <v>1</v>
      </c>
      <c r="BA33">
        <v>38.36</v>
      </c>
      <c r="BB33">
        <v>5.83</v>
      </c>
      <c r="BC33">
        <v>1</v>
      </c>
      <c r="BH33">
        <v>0</v>
      </c>
      <c r="BI33">
        <v>1</v>
      </c>
      <c r="BJ33" t="s">
        <v>39</v>
      </c>
      <c r="BM33">
        <v>46003</v>
      </c>
      <c r="BN33">
        <v>0</v>
      </c>
      <c r="BO33" t="s">
        <v>36</v>
      </c>
      <c r="BP33">
        <v>1</v>
      </c>
      <c r="BQ33">
        <v>2</v>
      </c>
      <c r="BR33">
        <v>0</v>
      </c>
      <c r="BS33">
        <v>38.36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91</v>
      </c>
      <c r="CA33">
        <v>52</v>
      </c>
      <c r="CE33">
        <v>0</v>
      </c>
      <c r="CF33">
        <v>0</v>
      </c>
      <c r="CG33">
        <v>0</v>
      </c>
      <c r="CM33">
        <v>0</v>
      </c>
      <c r="CO33">
        <v>0</v>
      </c>
      <c r="CP33">
        <f t="shared" si="41"/>
        <v>330</v>
      </c>
      <c r="CQ33">
        <f t="shared" si="42"/>
        <v>0</v>
      </c>
      <c r="CR33">
        <f t="shared" si="43"/>
        <v>72.9916</v>
      </c>
      <c r="CS33">
        <f t="shared" si="44"/>
        <v>0</v>
      </c>
      <c r="CT33">
        <f t="shared" si="45"/>
        <v>2567.0512</v>
      </c>
      <c r="CU33">
        <f t="shared" si="46"/>
        <v>0</v>
      </c>
      <c r="CV33">
        <f t="shared" si="47"/>
        <v>8.58</v>
      </c>
      <c r="CW33">
        <f t="shared" si="48"/>
        <v>0</v>
      </c>
      <c r="CX33">
        <f t="shared" si="49"/>
        <v>0</v>
      </c>
      <c r="CY33">
        <f t="shared" si="50"/>
        <v>292.00079999999997</v>
      </c>
      <c r="CZ33">
        <f t="shared" si="51"/>
        <v>166.8576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38</v>
      </c>
      <c r="DW33" t="s">
        <v>38</v>
      </c>
      <c r="DX33">
        <v>100</v>
      </c>
      <c r="EE33">
        <v>55238442</v>
      </c>
      <c r="EF33">
        <v>2</v>
      </c>
      <c r="EG33" t="s">
        <v>40</v>
      </c>
      <c r="EH33">
        <v>40</v>
      </c>
      <c r="EI33" t="s">
        <v>41</v>
      </c>
      <c r="EJ33">
        <v>1</v>
      </c>
      <c r="EK33">
        <v>46003</v>
      </c>
      <c r="EL33" t="s">
        <v>42</v>
      </c>
      <c r="EM33" t="s">
        <v>43</v>
      </c>
      <c r="EQ33">
        <v>0</v>
      </c>
      <c r="ER33">
        <v>79.44</v>
      </c>
      <c r="ES33">
        <v>0</v>
      </c>
      <c r="ET33">
        <v>12.52</v>
      </c>
      <c r="EU33">
        <v>0</v>
      </c>
      <c r="EV33">
        <v>66.92</v>
      </c>
      <c r="EW33">
        <v>8.58</v>
      </c>
      <c r="EX33">
        <v>0</v>
      </c>
      <c r="EY33">
        <v>0</v>
      </c>
      <c r="FQ33">
        <v>0</v>
      </c>
      <c r="FR33">
        <f t="shared" si="52"/>
        <v>0</v>
      </c>
      <c r="FS33">
        <v>0</v>
      </c>
      <c r="FX33">
        <v>91</v>
      </c>
      <c r="FY33">
        <v>52</v>
      </c>
      <c r="GD33">
        <v>1</v>
      </c>
      <c r="GF33">
        <v>-1269882818</v>
      </c>
      <c r="GG33">
        <v>2</v>
      </c>
      <c r="GH33">
        <v>1</v>
      </c>
      <c r="GI33">
        <v>2</v>
      </c>
      <c r="GJ33">
        <v>0</v>
      </c>
      <c r="GK33">
        <v>0</v>
      </c>
      <c r="GL33">
        <f t="shared" si="53"/>
        <v>0</v>
      </c>
      <c r="GM33">
        <f t="shared" si="54"/>
        <v>788.86</v>
      </c>
      <c r="GN33">
        <f t="shared" si="55"/>
        <v>788.86</v>
      </c>
      <c r="GO33">
        <f t="shared" si="56"/>
        <v>0</v>
      </c>
      <c r="GP33">
        <f t="shared" si="57"/>
        <v>0</v>
      </c>
      <c r="GR33">
        <v>0</v>
      </c>
      <c r="GS33">
        <v>3</v>
      </c>
      <c r="GT33">
        <v>0</v>
      </c>
      <c r="GV33">
        <f t="shared" si="58"/>
        <v>0</v>
      </c>
      <c r="GW33">
        <v>1</v>
      </c>
      <c r="GX33">
        <f t="shared" si="59"/>
        <v>0</v>
      </c>
      <c r="HA33">
        <v>0</v>
      </c>
      <c r="HB33">
        <v>0</v>
      </c>
      <c r="HC33">
        <f t="shared" si="60"/>
        <v>0</v>
      </c>
      <c r="HN33" t="s">
        <v>44</v>
      </c>
      <c r="HO33" t="s">
        <v>45</v>
      </c>
      <c r="HP33" t="s">
        <v>42</v>
      </c>
      <c r="HQ33" t="s">
        <v>42</v>
      </c>
      <c r="IK33">
        <v>0</v>
      </c>
    </row>
    <row r="34" spans="1:255" ht="12.75">
      <c r="A34" s="2">
        <v>17</v>
      </c>
      <c r="B34" s="2">
        <v>1</v>
      </c>
      <c r="C34" s="2">
        <f>ROW(SmtRes!A18)</f>
        <v>18</v>
      </c>
      <c r="D34" s="2">
        <f>ROW(EtalonRes!A18)</f>
        <v>18</v>
      </c>
      <c r="E34" s="2" t="s">
        <v>46</v>
      </c>
      <c r="F34" s="2" t="s">
        <v>47</v>
      </c>
      <c r="G34" s="2" t="s">
        <v>48</v>
      </c>
      <c r="H34" s="2" t="s">
        <v>38</v>
      </c>
      <c r="I34" s="2">
        <f>ROUND(4/100,7)</f>
        <v>0.04</v>
      </c>
      <c r="J34" s="2">
        <v>0</v>
      </c>
      <c r="K34" s="2">
        <f>ROUND(4/100,7)</f>
        <v>0.04</v>
      </c>
      <c r="L34" s="2"/>
      <c r="M34" s="2"/>
      <c r="N34" s="2"/>
      <c r="O34" s="2">
        <f t="shared" si="21"/>
        <v>6.4</v>
      </c>
      <c r="P34" s="2">
        <f t="shared" si="22"/>
        <v>0</v>
      </c>
      <c r="Q34" s="2">
        <f t="shared" si="23"/>
        <v>1.59</v>
      </c>
      <c r="R34" s="2">
        <f t="shared" si="24"/>
        <v>0.25</v>
      </c>
      <c r="S34" s="2">
        <f t="shared" si="25"/>
        <v>4.81</v>
      </c>
      <c r="T34" s="2">
        <f t="shared" si="26"/>
        <v>0</v>
      </c>
      <c r="U34" s="2">
        <f t="shared" si="27"/>
        <v>0.6064</v>
      </c>
      <c r="V34" s="2">
        <f t="shared" si="28"/>
        <v>0.0184</v>
      </c>
      <c r="W34" s="2">
        <f t="shared" si="29"/>
        <v>0</v>
      </c>
      <c r="X34" s="2">
        <f t="shared" si="30"/>
        <v>4.55</v>
      </c>
      <c r="Y34" s="2">
        <f t="shared" si="31"/>
        <v>2.33</v>
      </c>
      <c r="Z34" s="2"/>
      <c r="AA34" s="2">
        <v>55113220</v>
      </c>
      <c r="AB34" s="2">
        <f t="shared" si="32"/>
        <v>160.11</v>
      </c>
      <c r="AC34" s="2">
        <f t="shared" si="33"/>
        <v>0</v>
      </c>
      <c r="AD34" s="2">
        <f t="shared" si="34"/>
        <v>39.74</v>
      </c>
      <c r="AE34" s="2">
        <f t="shared" si="35"/>
        <v>6.21</v>
      </c>
      <c r="AF34" s="2">
        <f t="shared" si="36"/>
        <v>120.37</v>
      </c>
      <c r="AG34" s="2">
        <f t="shared" si="37"/>
        <v>0</v>
      </c>
      <c r="AH34" s="2">
        <f t="shared" si="38"/>
        <v>15.16</v>
      </c>
      <c r="AI34" s="2">
        <f t="shared" si="39"/>
        <v>0.46</v>
      </c>
      <c r="AJ34" s="2">
        <f t="shared" si="40"/>
        <v>0</v>
      </c>
      <c r="AK34" s="2">
        <v>160.11</v>
      </c>
      <c r="AL34" s="2">
        <v>0</v>
      </c>
      <c r="AM34" s="2">
        <v>39.74</v>
      </c>
      <c r="AN34" s="2">
        <v>6.21</v>
      </c>
      <c r="AO34" s="2">
        <v>120.37</v>
      </c>
      <c r="AP34" s="2">
        <v>0</v>
      </c>
      <c r="AQ34" s="2">
        <v>15.16</v>
      </c>
      <c r="AR34" s="2">
        <v>0.46</v>
      </c>
      <c r="AS34" s="2">
        <v>0</v>
      </c>
      <c r="AT34" s="2">
        <v>90</v>
      </c>
      <c r="AU34" s="2">
        <v>46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1</v>
      </c>
      <c r="BJ34" s="2" t="s">
        <v>49</v>
      </c>
      <c r="BK34" s="2"/>
      <c r="BL34" s="2"/>
      <c r="BM34" s="2">
        <v>58001</v>
      </c>
      <c r="BN34" s="2">
        <v>0</v>
      </c>
      <c r="BO34" s="2" t="s">
        <v>3</v>
      </c>
      <c r="BP34" s="2">
        <v>0</v>
      </c>
      <c r="BQ34" s="2">
        <v>6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90</v>
      </c>
      <c r="CA34" s="2">
        <v>46</v>
      </c>
      <c r="CB34" s="2" t="s">
        <v>3</v>
      </c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41"/>
        <v>6.3999999999999995</v>
      </c>
      <c r="CQ34" s="2">
        <f t="shared" si="42"/>
        <v>0</v>
      </c>
      <c r="CR34" s="2">
        <f t="shared" si="43"/>
        <v>39.74</v>
      </c>
      <c r="CS34" s="2">
        <f t="shared" si="44"/>
        <v>6.21</v>
      </c>
      <c r="CT34" s="2">
        <f t="shared" si="45"/>
        <v>120.37</v>
      </c>
      <c r="CU34" s="2">
        <f t="shared" si="46"/>
        <v>0</v>
      </c>
      <c r="CV34" s="2">
        <f t="shared" si="47"/>
        <v>15.16</v>
      </c>
      <c r="CW34" s="2">
        <f t="shared" si="48"/>
        <v>0.46</v>
      </c>
      <c r="CX34" s="2">
        <f t="shared" si="49"/>
        <v>0</v>
      </c>
      <c r="CY34" s="2">
        <f t="shared" si="50"/>
        <v>4.553999999999999</v>
      </c>
      <c r="CZ34" s="2">
        <f t="shared" si="51"/>
        <v>2.3276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1005</v>
      </c>
      <c r="DV34" s="2" t="s">
        <v>38</v>
      </c>
      <c r="DW34" s="2" t="s">
        <v>38</v>
      </c>
      <c r="DX34" s="2">
        <v>100</v>
      </c>
      <c r="DY34" s="2"/>
      <c r="DZ34" s="2" t="s">
        <v>3</v>
      </c>
      <c r="EA34" s="2" t="s">
        <v>3</v>
      </c>
      <c r="EB34" s="2" t="s">
        <v>3</v>
      </c>
      <c r="EC34" s="2" t="s">
        <v>3</v>
      </c>
      <c r="ED34" s="2"/>
      <c r="EE34" s="2">
        <v>55238277</v>
      </c>
      <c r="EF34" s="2">
        <v>6</v>
      </c>
      <c r="EG34" s="2" t="s">
        <v>26</v>
      </c>
      <c r="EH34" s="2">
        <v>92</v>
      </c>
      <c r="EI34" s="2" t="s">
        <v>50</v>
      </c>
      <c r="EJ34" s="2">
        <v>1</v>
      </c>
      <c r="EK34" s="2">
        <v>58001</v>
      </c>
      <c r="EL34" s="2" t="s">
        <v>50</v>
      </c>
      <c r="EM34" s="2" t="s">
        <v>51</v>
      </c>
      <c r="EN34" s="2"/>
      <c r="EO34" s="2" t="s">
        <v>3</v>
      </c>
      <c r="EP34" s="2"/>
      <c r="EQ34" s="2">
        <v>0</v>
      </c>
      <c r="ER34" s="2">
        <v>160.11</v>
      </c>
      <c r="ES34" s="2">
        <v>0</v>
      </c>
      <c r="ET34" s="2">
        <v>39.74</v>
      </c>
      <c r="EU34" s="2">
        <v>6.21</v>
      </c>
      <c r="EV34" s="2">
        <v>120.37</v>
      </c>
      <c r="EW34" s="2">
        <v>15.16</v>
      </c>
      <c r="EX34" s="2">
        <v>0.46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52"/>
        <v>0</v>
      </c>
      <c r="FS34" s="2">
        <v>0</v>
      </c>
      <c r="FT34" s="2"/>
      <c r="FU34" s="2"/>
      <c r="FV34" s="2"/>
      <c r="FW34" s="2"/>
      <c r="FX34" s="2">
        <v>90</v>
      </c>
      <c r="FY34" s="2">
        <v>46</v>
      </c>
      <c r="FZ34" s="2"/>
      <c r="GA34" s="2" t="s">
        <v>3</v>
      </c>
      <c r="GB34" s="2"/>
      <c r="GC34" s="2"/>
      <c r="GD34" s="2">
        <v>1</v>
      </c>
      <c r="GE34" s="2"/>
      <c r="GF34" s="2">
        <v>2074933422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53"/>
        <v>0</v>
      </c>
      <c r="GM34" s="2">
        <f t="shared" si="54"/>
        <v>13.28</v>
      </c>
      <c r="GN34" s="2">
        <f t="shared" si="55"/>
        <v>13.28</v>
      </c>
      <c r="GO34" s="2">
        <f t="shared" si="56"/>
        <v>0</v>
      </c>
      <c r="GP34" s="2">
        <f t="shared" si="57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8"/>
        <v>0</v>
      </c>
      <c r="GW34" s="2">
        <v>1</v>
      </c>
      <c r="GX34" s="2">
        <f t="shared" si="59"/>
        <v>0</v>
      </c>
      <c r="GY34" s="2"/>
      <c r="GZ34" s="2"/>
      <c r="HA34" s="2">
        <v>0</v>
      </c>
      <c r="HB34" s="2">
        <v>0</v>
      </c>
      <c r="HC34" s="2">
        <f t="shared" si="60"/>
        <v>0</v>
      </c>
      <c r="HD34" s="2"/>
      <c r="HE34" s="2" t="s">
        <v>3</v>
      </c>
      <c r="HF34" s="2" t="s">
        <v>3</v>
      </c>
      <c r="HG34" s="2"/>
      <c r="HH34" s="2"/>
      <c r="HI34" s="2"/>
      <c r="HJ34" s="2"/>
      <c r="HK34" s="2"/>
      <c r="HL34" s="2"/>
      <c r="HM34" s="2" t="s">
        <v>3</v>
      </c>
      <c r="HN34" s="2" t="s">
        <v>52</v>
      </c>
      <c r="HO34" s="2" t="s">
        <v>53</v>
      </c>
      <c r="HP34" s="2" t="s">
        <v>54</v>
      </c>
      <c r="HQ34" s="2" t="s">
        <v>54</v>
      </c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45" ht="12.75">
      <c r="A35">
        <v>17</v>
      </c>
      <c r="B35">
        <v>1</v>
      </c>
      <c r="C35">
        <f>ROW(SmtRes!A22)</f>
        <v>22</v>
      </c>
      <c r="D35">
        <f>ROW(EtalonRes!A22)</f>
        <v>22</v>
      </c>
      <c r="E35" t="s">
        <v>46</v>
      </c>
      <c r="F35" t="s">
        <v>47</v>
      </c>
      <c r="G35" t="s">
        <v>48</v>
      </c>
      <c r="H35" t="s">
        <v>38</v>
      </c>
      <c r="I35">
        <f>ROUND(4/100,7)</f>
        <v>0.04</v>
      </c>
      <c r="J35">
        <v>0</v>
      </c>
      <c r="K35">
        <f>ROUND(4/100,7)</f>
        <v>0.04</v>
      </c>
      <c r="O35">
        <f t="shared" si="21"/>
        <v>202.5</v>
      </c>
      <c r="P35">
        <f t="shared" si="22"/>
        <v>0</v>
      </c>
      <c r="Q35">
        <f t="shared" si="23"/>
        <v>17.8</v>
      </c>
      <c r="R35">
        <f t="shared" si="24"/>
        <v>9.53</v>
      </c>
      <c r="S35">
        <f t="shared" si="25"/>
        <v>184.7</v>
      </c>
      <c r="T35">
        <f t="shared" si="26"/>
        <v>0</v>
      </c>
      <c r="U35">
        <f t="shared" si="27"/>
        <v>0.6064</v>
      </c>
      <c r="V35">
        <f t="shared" si="28"/>
        <v>0.0184</v>
      </c>
      <c r="W35">
        <f t="shared" si="29"/>
        <v>0</v>
      </c>
      <c r="X35">
        <f t="shared" si="30"/>
        <v>174.81</v>
      </c>
      <c r="Y35">
        <f t="shared" si="31"/>
        <v>89.35</v>
      </c>
      <c r="AA35">
        <v>55113218</v>
      </c>
      <c r="AB35">
        <f t="shared" si="32"/>
        <v>160.11</v>
      </c>
      <c r="AC35">
        <f t="shared" si="33"/>
        <v>0</v>
      </c>
      <c r="AD35">
        <f t="shared" si="34"/>
        <v>39.74</v>
      </c>
      <c r="AE35">
        <f t="shared" si="35"/>
        <v>6.21</v>
      </c>
      <c r="AF35">
        <f t="shared" si="36"/>
        <v>120.37</v>
      </c>
      <c r="AG35">
        <f t="shared" si="37"/>
        <v>0</v>
      </c>
      <c r="AH35">
        <f t="shared" si="38"/>
        <v>15.16</v>
      </c>
      <c r="AI35">
        <f t="shared" si="39"/>
        <v>0.46</v>
      </c>
      <c r="AJ35">
        <f t="shared" si="40"/>
        <v>0</v>
      </c>
      <c r="AK35">
        <v>160.11</v>
      </c>
      <c r="AL35">
        <v>0</v>
      </c>
      <c r="AM35">
        <v>39.74</v>
      </c>
      <c r="AN35">
        <v>6.21</v>
      </c>
      <c r="AO35">
        <v>120.37</v>
      </c>
      <c r="AP35">
        <v>0</v>
      </c>
      <c r="AQ35">
        <v>15.16</v>
      </c>
      <c r="AR35">
        <v>0.46</v>
      </c>
      <c r="AS35">
        <v>0</v>
      </c>
      <c r="AT35">
        <v>90</v>
      </c>
      <c r="AU35">
        <v>46</v>
      </c>
      <c r="AV35">
        <v>1</v>
      </c>
      <c r="AW35">
        <v>1</v>
      </c>
      <c r="AZ35">
        <v>1</v>
      </c>
      <c r="BA35">
        <v>38.36</v>
      </c>
      <c r="BB35">
        <v>11.2</v>
      </c>
      <c r="BC35">
        <v>1</v>
      </c>
      <c r="BH35">
        <v>0</v>
      </c>
      <c r="BI35">
        <v>1</v>
      </c>
      <c r="BJ35" t="s">
        <v>49</v>
      </c>
      <c r="BM35">
        <v>58001</v>
      </c>
      <c r="BN35">
        <v>0</v>
      </c>
      <c r="BO35" t="s">
        <v>47</v>
      </c>
      <c r="BP35">
        <v>1</v>
      </c>
      <c r="BQ35">
        <v>6</v>
      </c>
      <c r="BR35">
        <v>0</v>
      </c>
      <c r="BS35">
        <v>38.36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90</v>
      </c>
      <c r="CA35">
        <v>46</v>
      </c>
      <c r="CE35">
        <v>0</v>
      </c>
      <c r="CF35">
        <v>0</v>
      </c>
      <c r="CG35">
        <v>0</v>
      </c>
      <c r="CM35">
        <v>0</v>
      </c>
      <c r="CO35">
        <v>0</v>
      </c>
      <c r="CP35">
        <f t="shared" si="41"/>
        <v>202.5</v>
      </c>
      <c r="CQ35">
        <f t="shared" si="42"/>
        <v>0</v>
      </c>
      <c r="CR35">
        <f t="shared" si="43"/>
        <v>445.088</v>
      </c>
      <c r="CS35">
        <f t="shared" si="44"/>
        <v>238.2156</v>
      </c>
      <c r="CT35">
        <f t="shared" si="45"/>
        <v>4617.3932</v>
      </c>
      <c r="CU35">
        <f t="shared" si="46"/>
        <v>0</v>
      </c>
      <c r="CV35">
        <f t="shared" si="47"/>
        <v>15.16</v>
      </c>
      <c r="CW35">
        <f t="shared" si="48"/>
        <v>0.46</v>
      </c>
      <c r="CX35">
        <f t="shared" si="49"/>
        <v>0</v>
      </c>
      <c r="CY35">
        <f t="shared" si="50"/>
        <v>174.80700000000002</v>
      </c>
      <c r="CZ35">
        <f t="shared" si="51"/>
        <v>89.3458</v>
      </c>
      <c r="DN35">
        <v>0</v>
      </c>
      <c r="DO35">
        <v>0</v>
      </c>
      <c r="DP35">
        <v>1</v>
      </c>
      <c r="DQ35">
        <v>1</v>
      </c>
      <c r="DU35">
        <v>1005</v>
      </c>
      <c r="DV35" t="s">
        <v>38</v>
      </c>
      <c r="DW35" t="s">
        <v>38</v>
      </c>
      <c r="DX35">
        <v>100</v>
      </c>
      <c r="EE35">
        <v>55238277</v>
      </c>
      <c r="EF35">
        <v>6</v>
      </c>
      <c r="EG35" t="s">
        <v>26</v>
      </c>
      <c r="EH35">
        <v>92</v>
      </c>
      <c r="EI35" t="s">
        <v>50</v>
      </c>
      <c r="EJ35">
        <v>1</v>
      </c>
      <c r="EK35">
        <v>58001</v>
      </c>
      <c r="EL35" t="s">
        <v>50</v>
      </c>
      <c r="EM35" t="s">
        <v>51</v>
      </c>
      <c r="EQ35">
        <v>0</v>
      </c>
      <c r="ER35">
        <v>160.11</v>
      </c>
      <c r="ES35">
        <v>0</v>
      </c>
      <c r="ET35">
        <v>39.74</v>
      </c>
      <c r="EU35">
        <v>6.21</v>
      </c>
      <c r="EV35">
        <v>120.37</v>
      </c>
      <c r="EW35">
        <v>15.16</v>
      </c>
      <c r="EX35">
        <v>0.46</v>
      </c>
      <c r="EY35">
        <v>0</v>
      </c>
      <c r="FQ35">
        <v>0</v>
      </c>
      <c r="FR35">
        <f t="shared" si="52"/>
        <v>0</v>
      </c>
      <c r="FS35">
        <v>0</v>
      </c>
      <c r="FX35">
        <v>90</v>
      </c>
      <c r="FY35">
        <v>46</v>
      </c>
      <c r="GD35">
        <v>1</v>
      </c>
      <c r="GF35">
        <v>2074933422</v>
      </c>
      <c r="GG35">
        <v>2</v>
      </c>
      <c r="GH35">
        <v>1</v>
      </c>
      <c r="GI35">
        <v>2</v>
      </c>
      <c r="GJ35">
        <v>0</v>
      </c>
      <c r="GK35">
        <v>0</v>
      </c>
      <c r="GL35">
        <f t="shared" si="53"/>
        <v>0</v>
      </c>
      <c r="GM35">
        <f t="shared" si="54"/>
        <v>466.66</v>
      </c>
      <c r="GN35">
        <f t="shared" si="55"/>
        <v>466.66</v>
      </c>
      <c r="GO35">
        <f t="shared" si="56"/>
        <v>0</v>
      </c>
      <c r="GP35">
        <f t="shared" si="57"/>
        <v>0</v>
      </c>
      <c r="GR35">
        <v>0</v>
      </c>
      <c r="GS35">
        <v>3</v>
      </c>
      <c r="GT35">
        <v>0</v>
      </c>
      <c r="GV35">
        <f t="shared" si="58"/>
        <v>0</v>
      </c>
      <c r="GW35">
        <v>1</v>
      </c>
      <c r="GX35">
        <f t="shared" si="59"/>
        <v>0</v>
      </c>
      <c r="HA35">
        <v>0</v>
      </c>
      <c r="HB35">
        <v>0</v>
      </c>
      <c r="HC35">
        <f t="shared" si="60"/>
        <v>0</v>
      </c>
      <c r="HN35" t="s">
        <v>52</v>
      </c>
      <c r="HO35" t="s">
        <v>53</v>
      </c>
      <c r="HP35" t="s">
        <v>54</v>
      </c>
      <c r="HQ35" t="s">
        <v>54</v>
      </c>
      <c r="IK35">
        <v>0</v>
      </c>
    </row>
    <row r="36" spans="1:255" ht="12.75">
      <c r="A36" s="2">
        <v>18</v>
      </c>
      <c r="B36" s="2">
        <v>1</v>
      </c>
      <c r="C36" s="2">
        <v>18</v>
      </c>
      <c r="D36" s="2"/>
      <c r="E36" s="2" t="s">
        <v>55</v>
      </c>
      <c r="F36" s="2" t="s">
        <v>56</v>
      </c>
      <c r="G36" s="2" t="s">
        <v>57</v>
      </c>
      <c r="H36" s="2" t="s">
        <v>58</v>
      </c>
      <c r="I36" s="2">
        <f>I34*J36</f>
        <v>0.055999999999999994</v>
      </c>
      <c r="J36" s="2">
        <v>1.4</v>
      </c>
      <c r="K36" s="2">
        <v>1.4</v>
      </c>
      <c r="L36" s="2"/>
      <c r="M36" s="2"/>
      <c r="N36" s="2"/>
      <c r="O36" s="2">
        <f t="shared" si="21"/>
        <v>0</v>
      </c>
      <c r="P36" s="2">
        <f t="shared" si="22"/>
        <v>0</v>
      </c>
      <c r="Q36" s="2">
        <f t="shared" si="23"/>
        <v>0</v>
      </c>
      <c r="R36" s="2">
        <f t="shared" si="24"/>
        <v>0</v>
      </c>
      <c r="S36" s="2">
        <f t="shared" si="25"/>
        <v>0</v>
      </c>
      <c r="T36" s="2">
        <f t="shared" si="26"/>
        <v>0</v>
      </c>
      <c r="U36" s="2">
        <f t="shared" si="27"/>
        <v>0</v>
      </c>
      <c r="V36" s="2">
        <f t="shared" si="28"/>
        <v>0</v>
      </c>
      <c r="W36" s="2">
        <f t="shared" si="29"/>
        <v>0</v>
      </c>
      <c r="X36" s="2">
        <f t="shared" si="30"/>
        <v>0</v>
      </c>
      <c r="Y36" s="2">
        <f t="shared" si="31"/>
        <v>0</v>
      </c>
      <c r="Z36" s="2"/>
      <c r="AA36" s="2">
        <v>55113220</v>
      </c>
      <c r="AB36" s="2">
        <f t="shared" si="32"/>
        <v>0</v>
      </c>
      <c r="AC36" s="2">
        <f t="shared" si="33"/>
        <v>0</v>
      </c>
      <c r="AD36" s="2">
        <f t="shared" si="34"/>
        <v>0</v>
      </c>
      <c r="AE36" s="2">
        <f t="shared" si="35"/>
        <v>0</v>
      </c>
      <c r="AF36" s="2">
        <f t="shared" si="36"/>
        <v>0</v>
      </c>
      <c r="AG36" s="2">
        <f t="shared" si="37"/>
        <v>0</v>
      </c>
      <c r="AH36" s="2">
        <f t="shared" si="38"/>
        <v>0</v>
      </c>
      <c r="AI36" s="2">
        <f t="shared" si="39"/>
        <v>0</v>
      </c>
      <c r="AJ36" s="2">
        <f t="shared" si="40"/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90</v>
      </c>
      <c r="AU36" s="2">
        <v>46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3</v>
      </c>
      <c r="BI36" s="2">
        <v>1</v>
      </c>
      <c r="BJ36" s="2" t="s">
        <v>3</v>
      </c>
      <c r="BK36" s="2"/>
      <c r="BL36" s="2"/>
      <c r="BM36" s="2">
        <v>58001</v>
      </c>
      <c r="BN36" s="2">
        <v>0</v>
      </c>
      <c r="BO36" s="2" t="s">
        <v>3</v>
      </c>
      <c r="BP36" s="2">
        <v>0</v>
      </c>
      <c r="BQ36" s="2">
        <v>6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90</v>
      </c>
      <c r="CA36" s="2">
        <v>46</v>
      </c>
      <c r="CB36" s="2" t="s">
        <v>3</v>
      </c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41"/>
        <v>0</v>
      </c>
      <c r="CQ36" s="2">
        <f t="shared" si="42"/>
        <v>0</v>
      </c>
      <c r="CR36" s="2">
        <f t="shared" si="43"/>
        <v>0</v>
      </c>
      <c r="CS36" s="2">
        <f t="shared" si="44"/>
        <v>0</v>
      </c>
      <c r="CT36" s="2">
        <f t="shared" si="45"/>
        <v>0</v>
      </c>
      <c r="CU36" s="2">
        <f t="shared" si="46"/>
        <v>0</v>
      </c>
      <c r="CV36" s="2">
        <f t="shared" si="47"/>
        <v>0</v>
      </c>
      <c r="CW36" s="2">
        <f t="shared" si="48"/>
        <v>0</v>
      </c>
      <c r="CX36" s="2">
        <f t="shared" si="49"/>
        <v>0</v>
      </c>
      <c r="CY36" s="2">
        <f t="shared" si="50"/>
        <v>0</v>
      </c>
      <c r="CZ36" s="2">
        <f t="shared" si="51"/>
        <v>0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58</v>
      </c>
      <c r="DW36" s="2" t="s">
        <v>58</v>
      </c>
      <c r="DX36" s="2">
        <v>1000</v>
      </c>
      <c r="DY36" s="2"/>
      <c r="DZ36" s="2" t="s">
        <v>3</v>
      </c>
      <c r="EA36" s="2" t="s">
        <v>3</v>
      </c>
      <c r="EB36" s="2" t="s">
        <v>3</v>
      </c>
      <c r="EC36" s="2" t="s">
        <v>3</v>
      </c>
      <c r="ED36" s="2"/>
      <c r="EE36" s="2">
        <v>55238277</v>
      </c>
      <c r="EF36" s="2">
        <v>6</v>
      </c>
      <c r="EG36" s="2" t="s">
        <v>26</v>
      </c>
      <c r="EH36" s="2">
        <v>92</v>
      </c>
      <c r="EI36" s="2" t="s">
        <v>50</v>
      </c>
      <c r="EJ36" s="2">
        <v>1</v>
      </c>
      <c r="EK36" s="2">
        <v>58001</v>
      </c>
      <c r="EL36" s="2" t="s">
        <v>50</v>
      </c>
      <c r="EM36" s="2" t="s">
        <v>51</v>
      </c>
      <c r="EN36" s="2"/>
      <c r="EO36" s="2" t="s">
        <v>3</v>
      </c>
      <c r="EP36" s="2"/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52"/>
        <v>0</v>
      </c>
      <c r="FS36" s="2">
        <v>0</v>
      </c>
      <c r="FT36" s="2"/>
      <c r="FU36" s="2"/>
      <c r="FV36" s="2"/>
      <c r="FW36" s="2"/>
      <c r="FX36" s="2">
        <v>90</v>
      </c>
      <c r="FY36" s="2">
        <v>46</v>
      </c>
      <c r="FZ36" s="2"/>
      <c r="GA36" s="2" t="s">
        <v>3</v>
      </c>
      <c r="GB36" s="2"/>
      <c r="GC36" s="2"/>
      <c r="GD36" s="2">
        <v>1</v>
      </c>
      <c r="GE36" s="2"/>
      <c r="GF36" s="2">
        <v>2102561428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53"/>
        <v>0</v>
      </c>
      <c r="GM36" s="2">
        <f t="shared" si="54"/>
        <v>0</v>
      </c>
      <c r="GN36" s="2">
        <f t="shared" si="55"/>
        <v>0</v>
      </c>
      <c r="GO36" s="2">
        <f t="shared" si="56"/>
        <v>0</v>
      </c>
      <c r="GP36" s="2">
        <f t="shared" si="57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8"/>
        <v>0</v>
      </c>
      <c r="GW36" s="2">
        <v>1</v>
      </c>
      <c r="GX36" s="2">
        <f t="shared" si="59"/>
        <v>0</v>
      </c>
      <c r="GY36" s="2"/>
      <c r="GZ36" s="2"/>
      <c r="HA36" s="2">
        <v>0</v>
      </c>
      <c r="HB36" s="2">
        <v>0</v>
      </c>
      <c r="HC36" s="2">
        <f t="shared" si="60"/>
        <v>0</v>
      </c>
      <c r="HD36" s="2"/>
      <c r="HE36" s="2" t="s">
        <v>3</v>
      </c>
      <c r="HF36" s="2" t="s">
        <v>3</v>
      </c>
      <c r="HG36" s="2"/>
      <c r="HH36" s="2"/>
      <c r="HI36" s="2"/>
      <c r="HJ36" s="2"/>
      <c r="HK36" s="2"/>
      <c r="HL36" s="2"/>
      <c r="HM36" s="2" t="s">
        <v>3</v>
      </c>
      <c r="HN36" s="2" t="s">
        <v>52</v>
      </c>
      <c r="HO36" s="2" t="s">
        <v>53</v>
      </c>
      <c r="HP36" s="2" t="s">
        <v>54</v>
      </c>
      <c r="HQ36" s="2" t="s">
        <v>54</v>
      </c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45" ht="12.75">
      <c r="A37">
        <v>18</v>
      </c>
      <c r="B37">
        <v>1</v>
      </c>
      <c r="C37">
        <v>22</v>
      </c>
      <c r="E37" t="s">
        <v>55</v>
      </c>
      <c r="F37" t="s">
        <v>56</v>
      </c>
      <c r="G37" t="s">
        <v>57</v>
      </c>
      <c r="H37" t="s">
        <v>58</v>
      </c>
      <c r="I37">
        <f>I35*J37</f>
        <v>0.055999999999999994</v>
      </c>
      <c r="J37">
        <v>1.4</v>
      </c>
      <c r="K37">
        <v>1.4</v>
      </c>
      <c r="O37">
        <f t="shared" si="21"/>
        <v>0</v>
      </c>
      <c r="P37">
        <f t="shared" si="22"/>
        <v>0</v>
      </c>
      <c r="Q37">
        <f t="shared" si="23"/>
        <v>0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0</v>
      </c>
      <c r="X37">
        <f t="shared" si="30"/>
        <v>0</v>
      </c>
      <c r="Y37">
        <f t="shared" si="31"/>
        <v>0</v>
      </c>
      <c r="AA37">
        <v>55113218</v>
      </c>
      <c r="AB37">
        <f t="shared" si="32"/>
        <v>0</v>
      </c>
      <c r="AC37">
        <f t="shared" si="33"/>
        <v>0</v>
      </c>
      <c r="AD37">
        <f t="shared" si="34"/>
        <v>0</v>
      </c>
      <c r="AE37">
        <f t="shared" si="35"/>
        <v>0</v>
      </c>
      <c r="AF37">
        <f t="shared" si="36"/>
        <v>0</v>
      </c>
      <c r="AG37">
        <f t="shared" si="37"/>
        <v>0</v>
      </c>
      <c r="AH37">
        <f t="shared" si="38"/>
        <v>0</v>
      </c>
      <c r="AI37">
        <f t="shared" si="39"/>
        <v>0</v>
      </c>
      <c r="AJ37">
        <f t="shared" si="40"/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46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H37">
        <v>3</v>
      </c>
      <c r="BI37">
        <v>1</v>
      </c>
      <c r="BM37">
        <v>58001</v>
      </c>
      <c r="BN37">
        <v>0</v>
      </c>
      <c r="BP37">
        <v>0</v>
      </c>
      <c r="BQ37">
        <v>6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90</v>
      </c>
      <c r="CA37">
        <v>46</v>
      </c>
      <c r="CE37">
        <v>0</v>
      </c>
      <c r="CF37">
        <v>0</v>
      </c>
      <c r="CG37">
        <v>0</v>
      </c>
      <c r="CM37">
        <v>0</v>
      </c>
      <c r="CO37">
        <v>0</v>
      </c>
      <c r="CP37">
        <f t="shared" si="41"/>
        <v>0</v>
      </c>
      <c r="CQ37">
        <f t="shared" si="42"/>
        <v>0</v>
      </c>
      <c r="CR37">
        <f t="shared" si="43"/>
        <v>0</v>
      </c>
      <c r="CS37">
        <f t="shared" si="44"/>
        <v>0</v>
      </c>
      <c r="CT37">
        <f t="shared" si="45"/>
        <v>0</v>
      </c>
      <c r="CU37">
        <f t="shared" si="46"/>
        <v>0</v>
      </c>
      <c r="CV37">
        <f t="shared" si="47"/>
        <v>0</v>
      </c>
      <c r="CW37">
        <f t="shared" si="48"/>
        <v>0</v>
      </c>
      <c r="CX37">
        <f t="shared" si="49"/>
        <v>0</v>
      </c>
      <c r="CY37">
        <f t="shared" si="50"/>
        <v>0</v>
      </c>
      <c r="CZ37">
        <f t="shared" si="51"/>
        <v>0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58</v>
      </c>
      <c r="DW37" t="s">
        <v>58</v>
      </c>
      <c r="DX37">
        <v>1000</v>
      </c>
      <c r="EE37">
        <v>55238277</v>
      </c>
      <c r="EF37">
        <v>6</v>
      </c>
      <c r="EG37" t="s">
        <v>26</v>
      </c>
      <c r="EH37">
        <v>92</v>
      </c>
      <c r="EI37" t="s">
        <v>50</v>
      </c>
      <c r="EJ37">
        <v>1</v>
      </c>
      <c r="EK37">
        <v>58001</v>
      </c>
      <c r="EL37" t="s">
        <v>50</v>
      </c>
      <c r="EM37" t="s">
        <v>51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52"/>
        <v>0</v>
      </c>
      <c r="FS37">
        <v>0</v>
      </c>
      <c r="FX37">
        <v>90</v>
      </c>
      <c r="FY37">
        <v>46</v>
      </c>
      <c r="GD37">
        <v>1</v>
      </c>
      <c r="GF37">
        <v>2102561428</v>
      </c>
      <c r="GG37">
        <v>2</v>
      </c>
      <c r="GH37">
        <v>1</v>
      </c>
      <c r="GI37">
        <v>-2</v>
      </c>
      <c r="GJ37">
        <v>0</v>
      </c>
      <c r="GK37">
        <v>0</v>
      </c>
      <c r="GL37">
        <f t="shared" si="53"/>
        <v>0</v>
      </c>
      <c r="GM37">
        <f t="shared" si="54"/>
        <v>0</v>
      </c>
      <c r="GN37">
        <f t="shared" si="55"/>
        <v>0</v>
      </c>
      <c r="GO37">
        <f t="shared" si="56"/>
        <v>0</v>
      </c>
      <c r="GP37">
        <f t="shared" si="57"/>
        <v>0</v>
      </c>
      <c r="GR37">
        <v>0</v>
      </c>
      <c r="GS37">
        <v>3</v>
      </c>
      <c r="GT37">
        <v>0</v>
      </c>
      <c r="GV37">
        <f t="shared" si="58"/>
        <v>0</v>
      </c>
      <c r="GW37">
        <v>1</v>
      </c>
      <c r="GX37">
        <f t="shared" si="59"/>
        <v>0</v>
      </c>
      <c r="HA37">
        <v>0</v>
      </c>
      <c r="HB37">
        <v>0</v>
      </c>
      <c r="HC37">
        <f t="shared" si="60"/>
        <v>0</v>
      </c>
      <c r="HN37" t="s">
        <v>52</v>
      </c>
      <c r="HO37" t="s">
        <v>53</v>
      </c>
      <c r="HP37" t="s">
        <v>54</v>
      </c>
      <c r="HQ37" t="s">
        <v>54</v>
      </c>
      <c r="IK37">
        <v>0</v>
      </c>
    </row>
    <row r="38" spans="1:255" ht="12.75">
      <c r="A38" s="2">
        <v>17</v>
      </c>
      <c r="B38" s="2">
        <v>1</v>
      </c>
      <c r="C38" s="2">
        <f>ROW(SmtRes!A25)</f>
        <v>25</v>
      </c>
      <c r="D38" s="2">
        <f>ROW(EtalonRes!A25)</f>
        <v>25</v>
      </c>
      <c r="E38" s="2" t="s">
        <v>59</v>
      </c>
      <c r="F38" s="2" t="s">
        <v>60</v>
      </c>
      <c r="G38" s="2" t="s">
        <v>61</v>
      </c>
      <c r="H38" s="2" t="s">
        <v>38</v>
      </c>
      <c r="I38" s="2">
        <f>ROUND(4/100,7)</f>
        <v>0.04</v>
      </c>
      <c r="J38" s="2">
        <v>0</v>
      </c>
      <c r="K38" s="2">
        <f>ROUND(4/100,7)</f>
        <v>0.04</v>
      </c>
      <c r="L38" s="2"/>
      <c r="M38" s="2"/>
      <c r="N38" s="2"/>
      <c r="O38" s="2">
        <f t="shared" si="21"/>
        <v>6.19</v>
      </c>
      <c r="P38" s="2">
        <f t="shared" si="22"/>
        <v>0</v>
      </c>
      <c r="Q38" s="2">
        <f t="shared" si="23"/>
        <v>1.23</v>
      </c>
      <c r="R38" s="2">
        <f t="shared" si="24"/>
        <v>0</v>
      </c>
      <c r="S38" s="2">
        <f t="shared" si="25"/>
        <v>4.96</v>
      </c>
      <c r="T38" s="2">
        <f t="shared" si="26"/>
        <v>0</v>
      </c>
      <c r="U38" s="2">
        <f t="shared" si="27"/>
        <v>0.636</v>
      </c>
      <c r="V38" s="2">
        <f t="shared" si="28"/>
        <v>0</v>
      </c>
      <c r="W38" s="2">
        <f t="shared" si="29"/>
        <v>0</v>
      </c>
      <c r="X38" s="2">
        <f t="shared" si="30"/>
        <v>4.51</v>
      </c>
      <c r="Y38" s="2">
        <f t="shared" si="31"/>
        <v>2.58</v>
      </c>
      <c r="Z38" s="2"/>
      <c r="AA38" s="2">
        <v>55113220</v>
      </c>
      <c r="AB38" s="2">
        <f t="shared" si="32"/>
        <v>154.66</v>
      </c>
      <c r="AC38" s="2">
        <f t="shared" si="33"/>
        <v>0</v>
      </c>
      <c r="AD38" s="2">
        <f t="shared" si="34"/>
        <v>30.64</v>
      </c>
      <c r="AE38" s="2">
        <f t="shared" si="35"/>
        <v>0</v>
      </c>
      <c r="AF38" s="2">
        <f t="shared" si="36"/>
        <v>124.02</v>
      </c>
      <c r="AG38" s="2">
        <f t="shared" si="37"/>
        <v>0</v>
      </c>
      <c r="AH38" s="2">
        <f t="shared" si="38"/>
        <v>15.9</v>
      </c>
      <c r="AI38" s="2">
        <f t="shared" si="39"/>
        <v>0</v>
      </c>
      <c r="AJ38" s="2">
        <f t="shared" si="40"/>
        <v>0</v>
      </c>
      <c r="AK38" s="2">
        <v>154.66</v>
      </c>
      <c r="AL38" s="2">
        <v>0</v>
      </c>
      <c r="AM38" s="2">
        <v>30.64</v>
      </c>
      <c r="AN38" s="2">
        <v>0</v>
      </c>
      <c r="AO38" s="2">
        <v>124.02</v>
      </c>
      <c r="AP38" s="2">
        <v>0</v>
      </c>
      <c r="AQ38" s="2">
        <v>15.9</v>
      </c>
      <c r="AR38" s="2">
        <v>0</v>
      </c>
      <c r="AS38" s="2">
        <v>0</v>
      </c>
      <c r="AT38" s="2">
        <v>91</v>
      </c>
      <c r="AU38" s="2">
        <v>52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62</v>
      </c>
      <c r="BK38" s="2"/>
      <c r="BL38" s="2"/>
      <c r="BM38" s="2">
        <v>46003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91</v>
      </c>
      <c r="CA38" s="2">
        <v>52</v>
      </c>
      <c r="CB38" s="2" t="s">
        <v>3</v>
      </c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41"/>
        <v>6.1899999999999995</v>
      </c>
      <c r="CQ38" s="2">
        <f t="shared" si="42"/>
        <v>0</v>
      </c>
      <c r="CR38" s="2">
        <f t="shared" si="43"/>
        <v>30.64</v>
      </c>
      <c r="CS38" s="2">
        <f t="shared" si="44"/>
        <v>0</v>
      </c>
      <c r="CT38" s="2">
        <f t="shared" si="45"/>
        <v>124.02</v>
      </c>
      <c r="CU38" s="2">
        <f t="shared" si="46"/>
        <v>0</v>
      </c>
      <c r="CV38" s="2">
        <f t="shared" si="47"/>
        <v>15.9</v>
      </c>
      <c r="CW38" s="2">
        <f t="shared" si="48"/>
        <v>0</v>
      </c>
      <c r="CX38" s="2">
        <f t="shared" si="49"/>
        <v>0</v>
      </c>
      <c r="CY38" s="2">
        <f t="shared" si="50"/>
        <v>4.5136</v>
      </c>
      <c r="CZ38" s="2">
        <f t="shared" si="51"/>
        <v>2.5792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1005</v>
      </c>
      <c r="DV38" s="2" t="s">
        <v>38</v>
      </c>
      <c r="DW38" s="2" t="s">
        <v>38</v>
      </c>
      <c r="DX38" s="2">
        <v>100</v>
      </c>
      <c r="DY38" s="2"/>
      <c r="DZ38" s="2" t="s">
        <v>3</v>
      </c>
      <c r="EA38" s="2" t="s">
        <v>3</v>
      </c>
      <c r="EB38" s="2" t="s">
        <v>3</v>
      </c>
      <c r="EC38" s="2" t="s">
        <v>3</v>
      </c>
      <c r="ED38" s="2"/>
      <c r="EE38" s="2">
        <v>55238442</v>
      </c>
      <c r="EF38" s="2">
        <v>2</v>
      </c>
      <c r="EG38" s="2" t="s">
        <v>40</v>
      </c>
      <c r="EH38" s="2">
        <v>40</v>
      </c>
      <c r="EI38" s="2" t="s">
        <v>41</v>
      </c>
      <c r="EJ38" s="2">
        <v>1</v>
      </c>
      <c r="EK38" s="2">
        <v>46003</v>
      </c>
      <c r="EL38" s="2" t="s">
        <v>42</v>
      </c>
      <c r="EM38" s="2" t="s">
        <v>43</v>
      </c>
      <c r="EN38" s="2"/>
      <c r="EO38" s="2" t="s">
        <v>3</v>
      </c>
      <c r="EP38" s="2"/>
      <c r="EQ38" s="2">
        <v>0</v>
      </c>
      <c r="ER38" s="2">
        <v>154.66</v>
      </c>
      <c r="ES38" s="2">
        <v>0</v>
      </c>
      <c r="ET38" s="2">
        <v>30.64</v>
      </c>
      <c r="EU38" s="2">
        <v>0</v>
      </c>
      <c r="EV38" s="2">
        <v>124.02</v>
      </c>
      <c r="EW38" s="2">
        <v>15.9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52"/>
        <v>0</v>
      </c>
      <c r="FS38" s="2">
        <v>0</v>
      </c>
      <c r="FT38" s="2"/>
      <c r="FU38" s="2"/>
      <c r="FV38" s="2"/>
      <c r="FW38" s="2"/>
      <c r="FX38" s="2">
        <v>91</v>
      </c>
      <c r="FY38" s="2">
        <v>52</v>
      </c>
      <c r="FZ38" s="2"/>
      <c r="GA38" s="2" t="s">
        <v>3</v>
      </c>
      <c r="GB38" s="2"/>
      <c r="GC38" s="2"/>
      <c r="GD38" s="2">
        <v>1</v>
      </c>
      <c r="GE38" s="2"/>
      <c r="GF38" s="2">
        <v>-1986268027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53"/>
        <v>0</v>
      </c>
      <c r="GM38" s="2">
        <f t="shared" si="54"/>
        <v>13.28</v>
      </c>
      <c r="GN38" s="2">
        <f t="shared" si="55"/>
        <v>13.28</v>
      </c>
      <c r="GO38" s="2">
        <f t="shared" si="56"/>
        <v>0</v>
      </c>
      <c r="GP38" s="2">
        <f t="shared" si="57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8"/>
        <v>0</v>
      </c>
      <c r="GW38" s="2">
        <v>1</v>
      </c>
      <c r="GX38" s="2">
        <f t="shared" si="59"/>
        <v>0</v>
      </c>
      <c r="GY38" s="2"/>
      <c r="GZ38" s="2"/>
      <c r="HA38" s="2">
        <v>0</v>
      </c>
      <c r="HB38" s="2">
        <v>0</v>
      </c>
      <c r="HC38" s="2">
        <f t="shared" si="60"/>
        <v>0</v>
      </c>
      <c r="HD38" s="2"/>
      <c r="HE38" s="2" t="s">
        <v>3</v>
      </c>
      <c r="HF38" s="2" t="s">
        <v>3</v>
      </c>
      <c r="HG38" s="2"/>
      <c r="HH38" s="2"/>
      <c r="HI38" s="2"/>
      <c r="HJ38" s="2"/>
      <c r="HK38" s="2"/>
      <c r="HL38" s="2"/>
      <c r="HM38" s="2" t="s">
        <v>3</v>
      </c>
      <c r="HN38" s="2" t="s">
        <v>44</v>
      </c>
      <c r="HO38" s="2" t="s">
        <v>45</v>
      </c>
      <c r="HP38" s="2" t="s">
        <v>42</v>
      </c>
      <c r="HQ38" s="2" t="s">
        <v>42</v>
      </c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45" ht="12.75">
      <c r="A39">
        <v>17</v>
      </c>
      <c r="B39">
        <v>1</v>
      </c>
      <c r="C39">
        <f>ROW(SmtRes!A28)</f>
        <v>28</v>
      </c>
      <c r="D39">
        <f>ROW(EtalonRes!A28)</f>
        <v>28</v>
      </c>
      <c r="E39" t="s">
        <v>59</v>
      </c>
      <c r="F39" t="s">
        <v>60</v>
      </c>
      <c r="G39" t="s">
        <v>61</v>
      </c>
      <c r="H39" t="s">
        <v>38</v>
      </c>
      <c r="I39">
        <f>ROUND(4/100,7)</f>
        <v>0.04</v>
      </c>
      <c r="J39">
        <v>0</v>
      </c>
      <c r="K39">
        <f>ROUND(4/100,7)</f>
        <v>0.04</v>
      </c>
      <c r="O39">
        <f t="shared" si="21"/>
        <v>197.45</v>
      </c>
      <c r="P39">
        <f t="shared" si="22"/>
        <v>0</v>
      </c>
      <c r="Q39">
        <f t="shared" si="23"/>
        <v>7.15</v>
      </c>
      <c r="R39">
        <f t="shared" si="24"/>
        <v>0</v>
      </c>
      <c r="S39">
        <f t="shared" si="25"/>
        <v>190.3</v>
      </c>
      <c r="T39">
        <f t="shared" si="26"/>
        <v>0</v>
      </c>
      <c r="U39">
        <f t="shared" si="27"/>
        <v>0.636</v>
      </c>
      <c r="V39">
        <f t="shared" si="28"/>
        <v>0</v>
      </c>
      <c r="W39">
        <f t="shared" si="29"/>
        <v>0</v>
      </c>
      <c r="X39">
        <f t="shared" si="30"/>
        <v>173.17</v>
      </c>
      <c r="Y39">
        <f t="shared" si="31"/>
        <v>98.96</v>
      </c>
      <c r="AA39">
        <v>55113218</v>
      </c>
      <c r="AB39">
        <f t="shared" si="32"/>
        <v>154.66</v>
      </c>
      <c r="AC39">
        <f t="shared" si="33"/>
        <v>0</v>
      </c>
      <c r="AD39">
        <f t="shared" si="34"/>
        <v>30.64</v>
      </c>
      <c r="AE39">
        <f t="shared" si="35"/>
        <v>0</v>
      </c>
      <c r="AF39">
        <f t="shared" si="36"/>
        <v>124.02</v>
      </c>
      <c r="AG39">
        <f t="shared" si="37"/>
        <v>0</v>
      </c>
      <c r="AH39">
        <f t="shared" si="38"/>
        <v>15.9</v>
      </c>
      <c r="AI39">
        <f t="shared" si="39"/>
        <v>0</v>
      </c>
      <c r="AJ39">
        <f t="shared" si="40"/>
        <v>0</v>
      </c>
      <c r="AK39">
        <v>154.66</v>
      </c>
      <c r="AL39">
        <v>0</v>
      </c>
      <c r="AM39">
        <v>30.64</v>
      </c>
      <c r="AN39">
        <v>0</v>
      </c>
      <c r="AO39">
        <v>124.02</v>
      </c>
      <c r="AP39">
        <v>0</v>
      </c>
      <c r="AQ39">
        <v>15.9</v>
      </c>
      <c r="AR39">
        <v>0</v>
      </c>
      <c r="AS39">
        <v>0</v>
      </c>
      <c r="AT39">
        <v>91</v>
      </c>
      <c r="AU39">
        <v>52</v>
      </c>
      <c r="AV39">
        <v>1</v>
      </c>
      <c r="AW39">
        <v>1</v>
      </c>
      <c r="AZ39">
        <v>1</v>
      </c>
      <c r="BA39">
        <v>38.36</v>
      </c>
      <c r="BB39">
        <v>5.83</v>
      </c>
      <c r="BC39">
        <v>1</v>
      </c>
      <c r="BH39">
        <v>0</v>
      </c>
      <c r="BI39">
        <v>1</v>
      </c>
      <c r="BJ39" t="s">
        <v>62</v>
      </c>
      <c r="BM39">
        <v>46003</v>
      </c>
      <c r="BN39">
        <v>0</v>
      </c>
      <c r="BO39" t="s">
        <v>60</v>
      </c>
      <c r="BP39">
        <v>1</v>
      </c>
      <c r="BQ39">
        <v>2</v>
      </c>
      <c r="BR39">
        <v>0</v>
      </c>
      <c r="BS39">
        <v>38.36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91</v>
      </c>
      <c r="CA39">
        <v>52</v>
      </c>
      <c r="CE39">
        <v>0</v>
      </c>
      <c r="CF39">
        <v>0</v>
      </c>
      <c r="CG39">
        <v>0</v>
      </c>
      <c r="CM39">
        <v>0</v>
      </c>
      <c r="CO39">
        <v>0</v>
      </c>
      <c r="CP39">
        <f t="shared" si="41"/>
        <v>197.45000000000002</v>
      </c>
      <c r="CQ39">
        <f t="shared" si="42"/>
        <v>0</v>
      </c>
      <c r="CR39">
        <f t="shared" si="43"/>
        <v>178.6312</v>
      </c>
      <c r="CS39">
        <f t="shared" si="44"/>
        <v>0</v>
      </c>
      <c r="CT39">
        <f t="shared" si="45"/>
        <v>4757.4072</v>
      </c>
      <c r="CU39">
        <f t="shared" si="46"/>
        <v>0</v>
      </c>
      <c r="CV39">
        <f t="shared" si="47"/>
        <v>15.9</v>
      </c>
      <c r="CW39">
        <f t="shared" si="48"/>
        <v>0</v>
      </c>
      <c r="CX39">
        <f t="shared" si="49"/>
        <v>0</v>
      </c>
      <c r="CY39">
        <f t="shared" si="50"/>
        <v>173.173</v>
      </c>
      <c r="CZ39">
        <f t="shared" si="51"/>
        <v>98.956</v>
      </c>
      <c r="DN39">
        <v>0</v>
      </c>
      <c r="DO39">
        <v>0</v>
      </c>
      <c r="DP39">
        <v>1</v>
      </c>
      <c r="DQ39">
        <v>1</v>
      </c>
      <c r="DU39">
        <v>1005</v>
      </c>
      <c r="DV39" t="s">
        <v>38</v>
      </c>
      <c r="DW39" t="s">
        <v>38</v>
      </c>
      <c r="DX39">
        <v>100</v>
      </c>
      <c r="EE39">
        <v>55238442</v>
      </c>
      <c r="EF39">
        <v>2</v>
      </c>
      <c r="EG39" t="s">
        <v>40</v>
      </c>
      <c r="EH39">
        <v>40</v>
      </c>
      <c r="EI39" t="s">
        <v>41</v>
      </c>
      <c r="EJ39">
        <v>1</v>
      </c>
      <c r="EK39">
        <v>46003</v>
      </c>
      <c r="EL39" t="s">
        <v>42</v>
      </c>
      <c r="EM39" t="s">
        <v>43</v>
      </c>
      <c r="EQ39">
        <v>0</v>
      </c>
      <c r="ER39">
        <v>154.66</v>
      </c>
      <c r="ES39">
        <v>0</v>
      </c>
      <c r="ET39">
        <v>30.64</v>
      </c>
      <c r="EU39">
        <v>0</v>
      </c>
      <c r="EV39">
        <v>124.02</v>
      </c>
      <c r="EW39">
        <v>15.9</v>
      </c>
      <c r="EX39">
        <v>0</v>
      </c>
      <c r="EY39">
        <v>0</v>
      </c>
      <c r="FQ39">
        <v>0</v>
      </c>
      <c r="FR39">
        <f t="shared" si="52"/>
        <v>0</v>
      </c>
      <c r="FS39">
        <v>0</v>
      </c>
      <c r="FX39">
        <v>91</v>
      </c>
      <c r="FY39">
        <v>52</v>
      </c>
      <c r="GD39">
        <v>1</v>
      </c>
      <c r="GF39">
        <v>-1986268027</v>
      </c>
      <c r="GG39">
        <v>2</v>
      </c>
      <c r="GH39">
        <v>1</v>
      </c>
      <c r="GI39">
        <v>2</v>
      </c>
      <c r="GJ39">
        <v>0</v>
      </c>
      <c r="GK39">
        <v>0</v>
      </c>
      <c r="GL39">
        <f t="shared" si="53"/>
        <v>0</v>
      </c>
      <c r="GM39">
        <f t="shared" si="54"/>
        <v>469.58</v>
      </c>
      <c r="GN39">
        <f t="shared" si="55"/>
        <v>469.58</v>
      </c>
      <c r="GO39">
        <f t="shared" si="56"/>
        <v>0</v>
      </c>
      <c r="GP39">
        <f t="shared" si="57"/>
        <v>0</v>
      </c>
      <c r="GR39">
        <v>0</v>
      </c>
      <c r="GS39">
        <v>3</v>
      </c>
      <c r="GT39">
        <v>0</v>
      </c>
      <c r="GV39">
        <f t="shared" si="58"/>
        <v>0</v>
      </c>
      <c r="GW39">
        <v>1</v>
      </c>
      <c r="GX39">
        <f t="shared" si="59"/>
        <v>0</v>
      </c>
      <c r="HA39">
        <v>0</v>
      </c>
      <c r="HB39">
        <v>0</v>
      </c>
      <c r="HC39">
        <f t="shared" si="60"/>
        <v>0</v>
      </c>
      <c r="HN39" t="s">
        <v>44</v>
      </c>
      <c r="HO39" t="s">
        <v>45</v>
      </c>
      <c r="HP39" t="s">
        <v>42</v>
      </c>
      <c r="HQ39" t="s">
        <v>42</v>
      </c>
      <c r="IK39">
        <v>0</v>
      </c>
    </row>
    <row r="40" spans="1:255" ht="12.75">
      <c r="A40" s="2">
        <v>18</v>
      </c>
      <c r="B40" s="2">
        <v>1</v>
      </c>
      <c r="C40" s="2">
        <v>25</v>
      </c>
      <c r="D40" s="2"/>
      <c r="E40" s="2" t="s">
        <v>63</v>
      </c>
      <c r="F40" s="2" t="s">
        <v>56</v>
      </c>
      <c r="G40" s="2" t="s">
        <v>57</v>
      </c>
      <c r="H40" s="2" t="s">
        <v>58</v>
      </c>
      <c r="I40" s="2">
        <f>I38*J40</f>
        <v>0.08720000000000001</v>
      </c>
      <c r="J40" s="2">
        <v>2.18</v>
      </c>
      <c r="K40" s="2">
        <v>2.18</v>
      </c>
      <c r="L40" s="2"/>
      <c r="M40" s="2"/>
      <c r="N40" s="2"/>
      <c r="O40" s="2">
        <f t="shared" si="21"/>
        <v>0</v>
      </c>
      <c r="P40" s="2">
        <f t="shared" si="22"/>
        <v>0</v>
      </c>
      <c r="Q40" s="2">
        <f t="shared" si="23"/>
        <v>0</v>
      </c>
      <c r="R40" s="2">
        <f t="shared" si="24"/>
        <v>0</v>
      </c>
      <c r="S40" s="2">
        <f t="shared" si="25"/>
        <v>0</v>
      </c>
      <c r="T40" s="2">
        <f t="shared" si="26"/>
        <v>0</v>
      </c>
      <c r="U40" s="2">
        <f t="shared" si="27"/>
        <v>0</v>
      </c>
      <c r="V40" s="2">
        <f t="shared" si="28"/>
        <v>0</v>
      </c>
      <c r="W40" s="2">
        <f t="shared" si="29"/>
        <v>0</v>
      </c>
      <c r="X40" s="2">
        <f t="shared" si="30"/>
        <v>0</v>
      </c>
      <c r="Y40" s="2">
        <f t="shared" si="31"/>
        <v>0</v>
      </c>
      <c r="Z40" s="2"/>
      <c r="AA40" s="2">
        <v>55113220</v>
      </c>
      <c r="AB40" s="2">
        <f t="shared" si="32"/>
        <v>0</v>
      </c>
      <c r="AC40" s="2">
        <f t="shared" si="33"/>
        <v>0</v>
      </c>
      <c r="AD40" s="2">
        <f t="shared" si="34"/>
        <v>0</v>
      </c>
      <c r="AE40" s="2">
        <f t="shared" si="35"/>
        <v>0</v>
      </c>
      <c r="AF40" s="2">
        <f t="shared" si="36"/>
        <v>0</v>
      </c>
      <c r="AG40" s="2">
        <f t="shared" si="37"/>
        <v>0</v>
      </c>
      <c r="AH40" s="2">
        <f t="shared" si="38"/>
        <v>0</v>
      </c>
      <c r="AI40" s="2">
        <f t="shared" si="39"/>
        <v>0</v>
      </c>
      <c r="AJ40" s="2">
        <f t="shared" si="40"/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91</v>
      </c>
      <c r="AU40" s="2">
        <v>52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3</v>
      </c>
      <c r="BI40" s="2">
        <v>1</v>
      </c>
      <c r="BJ40" s="2" t="s">
        <v>3</v>
      </c>
      <c r="BK40" s="2"/>
      <c r="BL40" s="2"/>
      <c r="BM40" s="2">
        <v>46003</v>
      </c>
      <c r="BN40" s="2">
        <v>0</v>
      </c>
      <c r="BO40" s="2" t="s">
        <v>3</v>
      </c>
      <c r="BP40" s="2">
        <v>0</v>
      </c>
      <c r="BQ40" s="2">
        <v>2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91</v>
      </c>
      <c r="CA40" s="2">
        <v>52</v>
      </c>
      <c r="CB40" s="2" t="s">
        <v>3</v>
      </c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41"/>
        <v>0</v>
      </c>
      <c r="CQ40" s="2">
        <f t="shared" si="42"/>
        <v>0</v>
      </c>
      <c r="CR40" s="2">
        <f t="shared" si="43"/>
        <v>0</v>
      </c>
      <c r="CS40" s="2">
        <f t="shared" si="44"/>
        <v>0</v>
      </c>
      <c r="CT40" s="2">
        <f t="shared" si="45"/>
        <v>0</v>
      </c>
      <c r="CU40" s="2">
        <f t="shared" si="46"/>
        <v>0</v>
      </c>
      <c r="CV40" s="2">
        <f t="shared" si="47"/>
        <v>0</v>
      </c>
      <c r="CW40" s="2">
        <f t="shared" si="48"/>
        <v>0</v>
      </c>
      <c r="CX40" s="2">
        <f t="shared" si="49"/>
        <v>0</v>
      </c>
      <c r="CY40" s="2">
        <f t="shared" si="50"/>
        <v>0</v>
      </c>
      <c r="CZ40" s="2">
        <f t="shared" si="51"/>
        <v>0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58</v>
      </c>
      <c r="DW40" s="2" t="s">
        <v>58</v>
      </c>
      <c r="DX40" s="2">
        <v>1000</v>
      </c>
      <c r="DY40" s="2"/>
      <c r="DZ40" s="2" t="s">
        <v>3</v>
      </c>
      <c r="EA40" s="2" t="s">
        <v>3</v>
      </c>
      <c r="EB40" s="2" t="s">
        <v>3</v>
      </c>
      <c r="EC40" s="2" t="s">
        <v>3</v>
      </c>
      <c r="ED40" s="2"/>
      <c r="EE40" s="2">
        <v>55238442</v>
      </c>
      <c r="EF40" s="2">
        <v>2</v>
      </c>
      <c r="EG40" s="2" t="s">
        <v>40</v>
      </c>
      <c r="EH40" s="2">
        <v>40</v>
      </c>
      <c r="EI40" s="2" t="s">
        <v>41</v>
      </c>
      <c r="EJ40" s="2">
        <v>1</v>
      </c>
      <c r="EK40" s="2">
        <v>46003</v>
      </c>
      <c r="EL40" s="2" t="s">
        <v>42</v>
      </c>
      <c r="EM40" s="2" t="s">
        <v>43</v>
      </c>
      <c r="EN40" s="2"/>
      <c r="EO40" s="2" t="s">
        <v>3</v>
      </c>
      <c r="EP40" s="2"/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52"/>
        <v>0</v>
      </c>
      <c r="FS40" s="2">
        <v>0</v>
      </c>
      <c r="FT40" s="2"/>
      <c r="FU40" s="2"/>
      <c r="FV40" s="2"/>
      <c r="FW40" s="2"/>
      <c r="FX40" s="2">
        <v>91</v>
      </c>
      <c r="FY40" s="2">
        <v>52</v>
      </c>
      <c r="FZ40" s="2"/>
      <c r="GA40" s="2" t="s">
        <v>3</v>
      </c>
      <c r="GB40" s="2"/>
      <c r="GC40" s="2"/>
      <c r="GD40" s="2">
        <v>1</v>
      </c>
      <c r="GE40" s="2"/>
      <c r="GF40" s="2">
        <v>2102561428</v>
      </c>
      <c r="GG40" s="2">
        <v>2</v>
      </c>
      <c r="GH40" s="2">
        <v>1</v>
      </c>
      <c r="GI40" s="2">
        <v>-2</v>
      </c>
      <c r="GJ40" s="2">
        <v>0</v>
      </c>
      <c r="GK40" s="2">
        <v>0</v>
      </c>
      <c r="GL40" s="2">
        <f t="shared" si="53"/>
        <v>0</v>
      </c>
      <c r="GM40" s="2">
        <f t="shared" si="54"/>
        <v>0</v>
      </c>
      <c r="GN40" s="2">
        <f t="shared" si="55"/>
        <v>0</v>
      </c>
      <c r="GO40" s="2">
        <f t="shared" si="56"/>
        <v>0</v>
      </c>
      <c r="GP40" s="2">
        <f t="shared" si="57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8"/>
        <v>0</v>
      </c>
      <c r="GW40" s="2">
        <v>1</v>
      </c>
      <c r="GX40" s="2">
        <f t="shared" si="59"/>
        <v>0</v>
      </c>
      <c r="GY40" s="2"/>
      <c r="GZ40" s="2"/>
      <c r="HA40" s="2">
        <v>0</v>
      </c>
      <c r="HB40" s="2">
        <v>0</v>
      </c>
      <c r="HC40" s="2">
        <f t="shared" si="60"/>
        <v>0</v>
      </c>
      <c r="HD40" s="2"/>
      <c r="HE40" s="2" t="s">
        <v>3</v>
      </c>
      <c r="HF40" s="2" t="s">
        <v>3</v>
      </c>
      <c r="HG40" s="2"/>
      <c r="HH40" s="2"/>
      <c r="HI40" s="2"/>
      <c r="HJ40" s="2"/>
      <c r="HK40" s="2"/>
      <c r="HL40" s="2"/>
      <c r="HM40" s="2" t="s">
        <v>3</v>
      </c>
      <c r="HN40" s="2" t="s">
        <v>44</v>
      </c>
      <c r="HO40" s="2" t="s">
        <v>45</v>
      </c>
      <c r="HP40" s="2" t="s">
        <v>42</v>
      </c>
      <c r="HQ40" s="2" t="s">
        <v>42</v>
      </c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45" ht="12.75">
      <c r="A41">
        <v>18</v>
      </c>
      <c r="B41">
        <v>1</v>
      </c>
      <c r="C41">
        <v>28</v>
      </c>
      <c r="E41" t="s">
        <v>63</v>
      </c>
      <c r="F41" t="s">
        <v>56</v>
      </c>
      <c r="G41" t="s">
        <v>57</v>
      </c>
      <c r="H41" t="s">
        <v>58</v>
      </c>
      <c r="I41">
        <f>I39*J41</f>
        <v>0.08720000000000001</v>
      </c>
      <c r="J41">
        <v>2.18</v>
      </c>
      <c r="K41">
        <v>2.18</v>
      </c>
      <c r="O41">
        <f t="shared" si="21"/>
        <v>0</v>
      </c>
      <c r="P41">
        <f t="shared" si="22"/>
        <v>0</v>
      </c>
      <c r="Q41">
        <f t="shared" si="23"/>
        <v>0</v>
      </c>
      <c r="R41">
        <f t="shared" si="24"/>
        <v>0</v>
      </c>
      <c r="S41">
        <f t="shared" si="25"/>
        <v>0</v>
      </c>
      <c r="T41">
        <f t="shared" si="26"/>
        <v>0</v>
      </c>
      <c r="U41">
        <f t="shared" si="27"/>
        <v>0</v>
      </c>
      <c r="V41">
        <f t="shared" si="28"/>
        <v>0</v>
      </c>
      <c r="W41">
        <f t="shared" si="29"/>
        <v>0</v>
      </c>
      <c r="X41">
        <f t="shared" si="30"/>
        <v>0</v>
      </c>
      <c r="Y41">
        <f t="shared" si="31"/>
        <v>0</v>
      </c>
      <c r="AA41">
        <v>55113218</v>
      </c>
      <c r="AB41">
        <f t="shared" si="32"/>
        <v>0</v>
      </c>
      <c r="AC41">
        <f t="shared" si="33"/>
        <v>0</v>
      </c>
      <c r="AD41">
        <f t="shared" si="34"/>
        <v>0</v>
      </c>
      <c r="AE41">
        <f t="shared" si="35"/>
        <v>0</v>
      </c>
      <c r="AF41">
        <f t="shared" si="36"/>
        <v>0</v>
      </c>
      <c r="AG41">
        <f t="shared" si="37"/>
        <v>0</v>
      </c>
      <c r="AH41">
        <f t="shared" si="38"/>
        <v>0</v>
      </c>
      <c r="AI41">
        <f t="shared" si="39"/>
        <v>0</v>
      </c>
      <c r="AJ41">
        <f t="shared" si="40"/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91</v>
      </c>
      <c r="AU41">
        <v>52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H41">
        <v>3</v>
      </c>
      <c r="BI41">
        <v>1</v>
      </c>
      <c r="BM41">
        <v>46003</v>
      </c>
      <c r="BN41">
        <v>0</v>
      </c>
      <c r="BP41">
        <v>0</v>
      </c>
      <c r="BQ41">
        <v>2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91</v>
      </c>
      <c r="CA41">
        <v>52</v>
      </c>
      <c r="CE41">
        <v>0</v>
      </c>
      <c r="CF41">
        <v>0</v>
      </c>
      <c r="CG41">
        <v>0</v>
      </c>
      <c r="CM41">
        <v>0</v>
      </c>
      <c r="CO41">
        <v>0</v>
      </c>
      <c r="CP41">
        <f t="shared" si="41"/>
        <v>0</v>
      </c>
      <c r="CQ41">
        <f t="shared" si="42"/>
        <v>0</v>
      </c>
      <c r="CR41">
        <f t="shared" si="43"/>
        <v>0</v>
      </c>
      <c r="CS41">
        <f t="shared" si="44"/>
        <v>0</v>
      </c>
      <c r="CT41">
        <f t="shared" si="45"/>
        <v>0</v>
      </c>
      <c r="CU41">
        <f t="shared" si="46"/>
        <v>0</v>
      </c>
      <c r="CV41">
        <f t="shared" si="47"/>
        <v>0</v>
      </c>
      <c r="CW41">
        <f t="shared" si="48"/>
        <v>0</v>
      </c>
      <c r="CX41">
        <f t="shared" si="49"/>
        <v>0</v>
      </c>
      <c r="CY41">
        <f t="shared" si="50"/>
        <v>0</v>
      </c>
      <c r="CZ41">
        <f t="shared" si="51"/>
        <v>0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58</v>
      </c>
      <c r="DW41" t="s">
        <v>58</v>
      </c>
      <c r="DX41">
        <v>1000</v>
      </c>
      <c r="EE41">
        <v>55238442</v>
      </c>
      <c r="EF41">
        <v>2</v>
      </c>
      <c r="EG41" t="s">
        <v>40</v>
      </c>
      <c r="EH41">
        <v>40</v>
      </c>
      <c r="EI41" t="s">
        <v>41</v>
      </c>
      <c r="EJ41">
        <v>1</v>
      </c>
      <c r="EK41">
        <v>46003</v>
      </c>
      <c r="EL41" t="s">
        <v>42</v>
      </c>
      <c r="EM41" t="s">
        <v>43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52"/>
        <v>0</v>
      </c>
      <c r="FS41">
        <v>0</v>
      </c>
      <c r="FX41">
        <v>91</v>
      </c>
      <c r="FY41">
        <v>52</v>
      </c>
      <c r="GD41">
        <v>1</v>
      </c>
      <c r="GF41">
        <v>2102561428</v>
      </c>
      <c r="GG41">
        <v>2</v>
      </c>
      <c r="GH41">
        <v>1</v>
      </c>
      <c r="GI41">
        <v>-2</v>
      </c>
      <c r="GJ41">
        <v>0</v>
      </c>
      <c r="GK41">
        <v>0</v>
      </c>
      <c r="GL41">
        <f t="shared" si="53"/>
        <v>0</v>
      </c>
      <c r="GM41">
        <f t="shared" si="54"/>
        <v>0</v>
      </c>
      <c r="GN41">
        <f t="shared" si="55"/>
        <v>0</v>
      </c>
      <c r="GO41">
        <f t="shared" si="56"/>
        <v>0</v>
      </c>
      <c r="GP41">
        <f t="shared" si="57"/>
        <v>0</v>
      </c>
      <c r="GR41">
        <v>0</v>
      </c>
      <c r="GS41">
        <v>3</v>
      </c>
      <c r="GT41">
        <v>0</v>
      </c>
      <c r="GV41">
        <f t="shared" si="58"/>
        <v>0</v>
      </c>
      <c r="GW41">
        <v>1</v>
      </c>
      <c r="GX41">
        <f t="shared" si="59"/>
        <v>0</v>
      </c>
      <c r="HA41">
        <v>0</v>
      </c>
      <c r="HB41">
        <v>0</v>
      </c>
      <c r="HC41">
        <f t="shared" si="60"/>
        <v>0</v>
      </c>
      <c r="HN41" t="s">
        <v>44</v>
      </c>
      <c r="HO41" t="s">
        <v>45</v>
      </c>
      <c r="HP41" t="s">
        <v>42</v>
      </c>
      <c r="HQ41" t="s">
        <v>42</v>
      </c>
      <c r="IK41">
        <v>0</v>
      </c>
    </row>
    <row r="42" spans="1:255" ht="12.75">
      <c r="A42" s="2">
        <v>17</v>
      </c>
      <c r="B42" s="2">
        <v>1</v>
      </c>
      <c r="C42" s="2">
        <f>ROW(SmtRes!A32)</f>
        <v>32</v>
      </c>
      <c r="D42" s="2">
        <f>ROW(EtalonRes!A32)</f>
        <v>32</v>
      </c>
      <c r="E42" s="2" t="s">
        <v>64</v>
      </c>
      <c r="F42" s="2" t="s">
        <v>65</v>
      </c>
      <c r="G42" s="2" t="s">
        <v>66</v>
      </c>
      <c r="H42" s="2" t="s">
        <v>24</v>
      </c>
      <c r="I42" s="2">
        <f>ROUND(3/100,7)</f>
        <v>0.03</v>
      </c>
      <c r="J42" s="2">
        <v>0</v>
      </c>
      <c r="K42" s="2">
        <f>ROUND(3/100,7)</f>
        <v>0.03</v>
      </c>
      <c r="L42" s="2"/>
      <c r="M42" s="2"/>
      <c r="N42" s="2"/>
      <c r="O42" s="2">
        <f t="shared" si="21"/>
        <v>44.36</v>
      </c>
      <c r="P42" s="2">
        <f t="shared" si="22"/>
        <v>0</v>
      </c>
      <c r="Q42" s="2">
        <f t="shared" si="23"/>
        <v>26.67</v>
      </c>
      <c r="R42" s="2">
        <f t="shared" si="24"/>
        <v>2.84</v>
      </c>
      <c r="S42" s="2">
        <f t="shared" si="25"/>
        <v>17.69</v>
      </c>
      <c r="T42" s="2">
        <f t="shared" si="26"/>
        <v>0</v>
      </c>
      <c r="U42" s="2">
        <f t="shared" si="27"/>
        <v>2.0478</v>
      </c>
      <c r="V42" s="2">
        <f t="shared" si="28"/>
        <v>0.282</v>
      </c>
      <c r="W42" s="2">
        <f t="shared" si="29"/>
        <v>0</v>
      </c>
      <c r="X42" s="2">
        <f t="shared" si="30"/>
        <v>20.94</v>
      </c>
      <c r="Y42" s="2">
        <f t="shared" si="31"/>
        <v>11.09</v>
      </c>
      <c r="Z42" s="2"/>
      <c r="AA42" s="2">
        <v>55113220</v>
      </c>
      <c r="AB42" s="2">
        <f t="shared" si="32"/>
        <v>1478.92</v>
      </c>
      <c r="AC42" s="2">
        <f t="shared" si="33"/>
        <v>0</v>
      </c>
      <c r="AD42" s="2">
        <f t="shared" si="34"/>
        <v>889.15</v>
      </c>
      <c r="AE42" s="2">
        <f t="shared" si="35"/>
        <v>94.56</v>
      </c>
      <c r="AF42" s="2">
        <f t="shared" si="36"/>
        <v>589.77</v>
      </c>
      <c r="AG42" s="2">
        <f t="shared" si="37"/>
        <v>0</v>
      </c>
      <c r="AH42" s="2">
        <f t="shared" si="38"/>
        <v>68.26</v>
      </c>
      <c r="AI42" s="2">
        <f t="shared" si="39"/>
        <v>9.4</v>
      </c>
      <c r="AJ42" s="2">
        <f t="shared" si="40"/>
        <v>0</v>
      </c>
      <c r="AK42" s="2">
        <v>1478.92</v>
      </c>
      <c r="AL42" s="2">
        <v>0</v>
      </c>
      <c r="AM42" s="2">
        <v>889.15</v>
      </c>
      <c r="AN42" s="2">
        <v>94.56</v>
      </c>
      <c r="AO42" s="2">
        <v>589.77</v>
      </c>
      <c r="AP42" s="2">
        <v>0</v>
      </c>
      <c r="AQ42" s="2">
        <v>68.26</v>
      </c>
      <c r="AR42" s="2">
        <v>9.4</v>
      </c>
      <c r="AS42" s="2">
        <v>0</v>
      </c>
      <c r="AT42" s="2">
        <v>102</v>
      </c>
      <c r="AU42" s="2">
        <v>54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67</v>
      </c>
      <c r="BK42" s="2"/>
      <c r="BL42" s="2"/>
      <c r="BM42" s="2">
        <v>68001</v>
      </c>
      <c r="BN42" s="2">
        <v>0</v>
      </c>
      <c r="BO42" s="2" t="s">
        <v>3</v>
      </c>
      <c r="BP42" s="2">
        <v>0</v>
      </c>
      <c r="BQ42" s="2">
        <v>6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102</v>
      </c>
      <c r="CA42" s="2">
        <v>54</v>
      </c>
      <c r="CB42" s="2" t="s">
        <v>3</v>
      </c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41"/>
        <v>44.36</v>
      </c>
      <c r="CQ42" s="2">
        <f t="shared" si="42"/>
        <v>0</v>
      </c>
      <c r="CR42" s="2">
        <f t="shared" si="43"/>
        <v>889.15</v>
      </c>
      <c r="CS42" s="2">
        <f t="shared" si="44"/>
        <v>94.56</v>
      </c>
      <c r="CT42" s="2">
        <f t="shared" si="45"/>
        <v>589.77</v>
      </c>
      <c r="CU42" s="2">
        <f t="shared" si="46"/>
        <v>0</v>
      </c>
      <c r="CV42" s="2">
        <f t="shared" si="47"/>
        <v>68.26</v>
      </c>
      <c r="CW42" s="2">
        <f t="shared" si="48"/>
        <v>9.4</v>
      </c>
      <c r="CX42" s="2">
        <f t="shared" si="49"/>
        <v>0</v>
      </c>
      <c r="CY42" s="2">
        <f t="shared" si="50"/>
        <v>20.9406</v>
      </c>
      <c r="CZ42" s="2">
        <f t="shared" si="51"/>
        <v>11.086200000000002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24</v>
      </c>
      <c r="DW42" s="2" t="s">
        <v>24</v>
      </c>
      <c r="DX42" s="2">
        <v>100</v>
      </c>
      <c r="DY42" s="2"/>
      <c r="DZ42" s="2" t="s">
        <v>3</v>
      </c>
      <c r="EA42" s="2" t="s">
        <v>3</v>
      </c>
      <c r="EB42" s="2" t="s">
        <v>3</v>
      </c>
      <c r="EC42" s="2" t="s">
        <v>3</v>
      </c>
      <c r="ED42" s="2"/>
      <c r="EE42" s="2">
        <v>55238323</v>
      </c>
      <c r="EF42" s="2">
        <v>6</v>
      </c>
      <c r="EG42" s="2" t="s">
        <v>26</v>
      </c>
      <c r="EH42" s="2">
        <v>102</v>
      </c>
      <c r="EI42" s="2" t="s">
        <v>27</v>
      </c>
      <c r="EJ42" s="2">
        <v>1</v>
      </c>
      <c r="EK42" s="2">
        <v>68001</v>
      </c>
      <c r="EL42" s="2" t="s">
        <v>27</v>
      </c>
      <c r="EM42" s="2" t="s">
        <v>28</v>
      </c>
      <c r="EN42" s="2"/>
      <c r="EO42" s="2" t="s">
        <v>3</v>
      </c>
      <c r="EP42" s="2"/>
      <c r="EQ42" s="2">
        <v>0</v>
      </c>
      <c r="ER42" s="2">
        <v>1478.92</v>
      </c>
      <c r="ES42" s="2">
        <v>0</v>
      </c>
      <c r="ET42" s="2">
        <v>889.15</v>
      </c>
      <c r="EU42" s="2">
        <v>94.56</v>
      </c>
      <c r="EV42" s="2">
        <v>589.77</v>
      </c>
      <c r="EW42" s="2">
        <v>68.26</v>
      </c>
      <c r="EX42" s="2">
        <v>9.4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52"/>
        <v>0</v>
      </c>
      <c r="FS42" s="2">
        <v>0</v>
      </c>
      <c r="FT42" s="2"/>
      <c r="FU42" s="2"/>
      <c r="FV42" s="2"/>
      <c r="FW42" s="2"/>
      <c r="FX42" s="2">
        <v>102</v>
      </c>
      <c r="FY42" s="2">
        <v>54</v>
      </c>
      <c r="FZ42" s="2"/>
      <c r="GA42" s="2" t="s">
        <v>3</v>
      </c>
      <c r="GB42" s="2"/>
      <c r="GC42" s="2"/>
      <c r="GD42" s="2">
        <v>1</v>
      </c>
      <c r="GE42" s="2"/>
      <c r="GF42" s="2">
        <v>271457367</v>
      </c>
      <c r="GG42" s="2">
        <v>2</v>
      </c>
      <c r="GH42" s="2">
        <v>1</v>
      </c>
      <c r="GI42" s="2">
        <v>-2</v>
      </c>
      <c r="GJ42" s="2">
        <v>0</v>
      </c>
      <c r="GK42" s="2">
        <v>0</v>
      </c>
      <c r="GL42" s="2">
        <f t="shared" si="53"/>
        <v>0</v>
      </c>
      <c r="GM42" s="2">
        <f t="shared" si="54"/>
        <v>76.39</v>
      </c>
      <c r="GN42" s="2">
        <f t="shared" si="55"/>
        <v>76.39</v>
      </c>
      <c r="GO42" s="2">
        <f t="shared" si="56"/>
        <v>0</v>
      </c>
      <c r="GP42" s="2">
        <f t="shared" si="57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8"/>
        <v>0</v>
      </c>
      <c r="GW42" s="2">
        <v>1</v>
      </c>
      <c r="GX42" s="2">
        <f t="shared" si="59"/>
        <v>0</v>
      </c>
      <c r="GY42" s="2"/>
      <c r="GZ42" s="2"/>
      <c r="HA42" s="2">
        <v>0</v>
      </c>
      <c r="HB42" s="2">
        <v>0</v>
      </c>
      <c r="HC42" s="2">
        <f t="shared" si="60"/>
        <v>0</v>
      </c>
      <c r="HD42" s="2"/>
      <c r="HE42" s="2" t="s">
        <v>3</v>
      </c>
      <c r="HF42" s="2" t="s">
        <v>3</v>
      </c>
      <c r="HG42" s="2"/>
      <c r="HH42" s="2"/>
      <c r="HI42" s="2"/>
      <c r="HJ42" s="2"/>
      <c r="HK42" s="2"/>
      <c r="HL42" s="2"/>
      <c r="HM42" s="2" t="s">
        <v>3</v>
      </c>
      <c r="HN42" s="2" t="s">
        <v>29</v>
      </c>
      <c r="HO42" s="2" t="s">
        <v>30</v>
      </c>
      <c r="HP42" s="2" t="s">
        <v>27</v>
      </c>
      <c r="HQ42" s="2" t="s">
        <v>27</v>
      </c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45" ht="12.75">
      <c r="A43">
        <v>17</v>
      </c>
      <c r="B43">
        <v>1</v>
      </c>
      <c r="C43">
        <f>ROW(SmtRes!A36)</f>
        <v>36</v>
      </c>
      <c r="D43">
        <f>ROW(EtalonRes!A36)</f>
        <v>36</v>
      </c>
      <c r="E43" t="s">
        <v>64</v>
      </c>
      <c r="F43" t="s">
        <v>65</v>
      </c>
      <c r="G43" t="s">
        <v>66</v>
      </c>
      <c r="H43" t="s">
        <v>24</v>
      </c>
      <c r="I43">
        <f>ROUND(3/100,7)</f>
        <v>0.03</v>
      </c>
      <c r="J43">
        <v>0</v>
      </c>
      <c r="K43">
        <f>ROUND(3/100,7)</f>
        <v>0.03</v>
      </c>
      <c r="O43">
        <f t="shared" si="21"/>
        <v>942.79</v>
      </c>
      <c r="P43">
        <f t="shared" si="22"/>
        <v>0</v>
      </c>
      <c r="Q43">
        <f t="shared" si="23"/>
        <v>264.08</v>
      </c>
      <c r="R43">
        <f t="shared" si="24"/>
        <v>108.82</v>
      </c>
      <c r="S43">
        <f t="shared" si="25"/>
        <v>678.71</v>
      </c>
      <c r="T43">
        <f t="shared" si="26"/>
        <v>0</v>
      </c>
      <c r="U43">
        <f t="shared" si="27"/>
        <v>2.0478</v>
      </c>
      <c r="V43">
        <f t="shared" si="28"/>
        <v>0.282</v>
      </c>
      <c r="W43">
        <f t="shared" si="29"/>
        <v>0</v>
      </c>
      <c r="X43">
        <f t="shared" si="30"/>
        <v>803.28</v>
      </c>
      <c r="Y43">
        <f t="shared" si="31"/>
        <v>425.27</v>
      </c>
      <c r="AA43">
        <v>55113218</v>
      </c>
      <c r="AB43">
        <f t="shared" si="32"/>
        <v>1478.92</v>
      </c>
      <c r="AC43">
        <f t="shared" si="33"/>
        <v>0</v>
      </c>
      <c r="AD43">
        <f t="shared" si="34"/>
        <v>889.15</v>
      </c>
      <c r="AE43">
        <f t="shared" si="35"/>
        <v>94.56</v>
      </c>
      <c r="AF43">
        <f t="shared" si="36"/>
        <v>589.77</v>
      </c>
      <c r="AG43">
        <f t="shared" si="37"/>
        <v>0</v>
      </c>
      <c r="AH43">
        <f t="shared" si="38"/>
        <v>68.26</v>
      </c>
      <c r="AI43">
        <f t="shared" si="39"/>
        <v>9.4</v>
      </c>
      <c r="AJ43">
        <f t="shared" si="40"/>
        <v>0</v>
      </c>
      <c r="AK43">
        <v>1478.92</v>
      </c>
      <c r="AL43">
        <v>0</v>
      </c>
      <c r="AM43">
        <v>889.15</v>
      </c>
      <c r="AN43">
        <v>94.56</v>
      </c>
      <c r="AO43">
        <v>589.77</v>
      </c>
      <c r="AP43">
        <v>0</v>
      </c>
      <c r="AQ43">
        <v>68.26</v>
      </c>
      <c r="AR43">
        <v>9.4</v>
      </c>
      <c r="AS43">
        <v>0</v>
      </c>
      <c r="AT43">
        <v>102</v>
      </c>
      <c r="AU43">
        <v>54</v>
      </c>
      <c r="AV43">
        <v>1</v>
      </c>
      <c r="AW43">
        <v>1</v>
      </c>
      <c r="AZ43">
        <v>1</v>
      </c>
      <c r="BA43">
        <v>38.36</v>
      </c>
      <c r="BB43">
        <v>9.9</v>
      </c>
      <c r="BC43">
        <v>1</v>
      </c>
      <c r="BH43">
        <v>0</v>
      </c>
      <c r="BI43">
        <v>1</v>
      </c>
      <c r="BJ43" t="s">
        <v>67</v>
      </c>
      <c r="BM43">
        <v>68001</v>
      </c>
      <c r="BN43">
        <v>0</v>
      </c>
      <c r="BO43" t="s">
        <v>65</v>
      </c>
      <c r="BP43">
        <v>1</v>
      </c>
      <c r="BQ43">
        <v>6</v>
      </c>
      <c r="BR43">
        <v>0</v>
      </c>
      <c r="BS43">
        <v>38.36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102</v>
      </c>
      <c r="CA43">
        <v>54</v>
      </c>
      <c r="CE43">
        <v>0</v>
      </c>
      <c r="CF43">
        <v>0</v>
      </c>
      <c r="CG43">
        <v>0</v>
      </c>
      <c r="CM43">
        <v>0</v>
      </c>
      <c r="CO43">
        <v>0</v>
      </c>
      <c r="CP43">
        <f t="shared" si="41"/>
        <v>942.79</v>
      </c>
      <c r="CQ43">
        <f t="shared" si="42"/>
        <v>0</v>
      </c>
      <c r="CR43">
        <f t="shared" si="43"/>
        <v>8802.585000000001</v>
      </c>
      <c r="CS43">
        <f t="shared" si="44"/>
        <v>3627.3216</v>
      </c>
      <c r="CT43">
        <f t="shared" si="45"/>
        <v>22623.5772</v>
      </c>
      <c r="CU43">
        <f t="shared" si="46"/>
        <v>0</v>
      </c>
      <c r="CV43">
        <f t="shared" si="47"/>
        <v>68.26</v>
      </c>
      <c r="CW43">
        <f t="shared" si="48"/>
        <v>9.4</v>
      </c>
      <c r="CX43">
        <f t="shared" si="49"/>
        <v>0</v>
      </c>
      <c r="CY43">
        <f t="shared" si="50"/>
        <v>803.2805999999999</v>
      </c>
      <c r="CZ43">
        <f t="shared" si="51"/>
        <v>425.26619999999997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24</v>
      </c>
      <c r="DW43" t="s">
        <v>24</v>
      </c>
      <c r="DX43">
        <v>100</v>
      </c>
      <c r="EE43">
        <v>55238323</v>
      </c>
      <c r="EF43">
        <v>6</v>
      </c>
      <c r="EG43" t="s">
        <v>26</v>
      </c>
      <c r="EH43">
        <v>102</v>
      </c>
      <c r="EI43" t="s">
        <v>27</v>
      </c>
      <c r="EJ43">
        <v>1</v>
      </c>
      <c r="EK43">
        <v>68001</v>
      </c>
      <c r="EL43" t="s">
        <v>27</v>
      </c>
      <c r="EM43" t="s">
        <v>28</v>
      </c>
      <c r="EQ43">
        <v>0</v>
      </c>
      <c r="ER43">
        <v>1478.92</v>
      </c>
      <c r="ES43">
        <v>0</v>
      </c>
      <c r="ET43">
        <v>889.15</v>
      </c>
      <c r="EU43">
        <v>94.56</v>
      </c>
      <c r="EV43">
        <v>589.77</v>
      </c>
      <c r="EW43">
        <v>68.26</v>
      </c>
      <c r="EX43">
        <v>9.4</v>
      </c>
      <c r="EY43">
        <v>0</v>
      </c>
      <c r="FQ43">
        <v>0</v>
      </c>
      <c r="FR43">
        <f t="shared" si="52"/>
        <v>0</v>
      </c>
      <c r="FS43">
        <v>0</v>
      </c>
      <c r="FX43">
        <v>102</v>
      </c>
      <c r="FY43">
        <v>54</v>
      </c>
      <c r="GD43">
        <v>1</v>
      </c>
      <c r="GF43">
        <v>271457367</v>
      </c>
      <c r="GG43">
        <v>2</v>
      </c>
      <c r="GH43">
        <v>1</v>
      </c>
      <c r="GI43">
        <v>2</v>
      </c>
      <c r="GJ43">
        <v>0</v>
      </c>
      <c r="GK43">
        <v>0</v>
      </c>
      <c r="GL43">
        <f t="shared" si="53"/>
        <v>0</v>
      </c>
      <c r="GM43">
        <f t="shared" si="54"/>
        <v>2171.34</v>
      </c>
      <c r="GN43">
        <f t="shared" si="55"/>
        <v>2171.34</v>
      </c>
      <c r="GO43">
        <f t="shared" si="56"/>
        <v>0</v>
      </c>
      <c r="GP43">
        <f t="shared" si="57"/>
        <v>0</v>
      </c>
      <c r="GR43">
        <v>0</v>
      </c>
      <c r="GS43">
        <v>3</v>
      </c>
      <c r="GT43">
        <v>0</v>
      </c>
      <c r="GV43">
        <f t="shared" si="58"/>
        <v>0</v>
      </c>
      <c r="GW43">
        <v>1</v>
      </c>
      <c r="GX43">
        <f t="shared" si="59"/>
        <v>0</v>
      </c>
      <c r="HA43">
        <v>0</v>
      </c>
      <c r="HB43">
        <v>0</v>
      </c>
      <c r="HC43">
        <f t="shared" si="60"/>
        <v>0</v>
      </c>
      <c r="HN43" t="s">
        <v>29</v>
      </c>
      <c r="HO43" t="s">
        <v>30</v>
      </c>
      <c r="HP43" t="s">
        <v>27</v>
      </c>
      <c r="HQ43" t="s">
        <v>27</v>
      </c>
      <c r="IK43">
        <v>0</v>
      </c>
    </row>
    <row r="45" spans="1:206" ht="12.75">
      <c r="A45" s="3">
        <v>51</v>
      </c>
      <c r="B45" s="3">
        <f>B24</f>
        <v>1</v>
      </c>
      <c r="C45" s="3">
        <f>A24</f>
        <v>4</v>
      </c>
      <c r="D45" s="3">
        <f>ROW(A24)</f>
        <v>24</v>
      </c>
      <c r="E45" s="3"/>
      <c r="F45" s="3" t="str">
        <f>IF(F24&lt;&gt;"",F24,"")</f>
        <v>Новый раздел</v>
      </c>
      <c r="G45" s="3" t="str">
        <f>IF(G24&lt;&gt;"",G24,"")</f>
        <v>Демонтаж</v>
      </c>
      <c r="H45" s="3">
        <v>0</v>
      </c>
      <c r="I45" s="3"/>
      <c r="J45" s="3"/>
      <c r="K45" s="3"/>
      <c r="L45" s="3"/>
      <c r="M45" s="3"/>
      <c r="N45" s="3"/>
      <c r="O45" s="3">
        <f aca="true" t="shared" si="61" ref="O45:T45">ROUND(AB45,2)</f>
        <v>70.99</v>
      </c>
      <c r="P45" s="3">
        <f t="shared" si="61"/>
        <v>0.02</v>
      </c>
      <c r="Q45" s="3">
        <f t="shared" si="61"/>
        <v>31.36</v>
      </c>
      <c r="R45" s="3">
        <f t="shared" si="61"/>
        <v>3.14</v>
      </c>
      <c r="S45" s="3">
        <f t="shared" si="61"/>
        <v>39.61</v>
      </c>
      <c r="T45" s="3">
        <f t="shared" si="61"/>
        <v>0</v>
      </c>
      <c r="U45" s="3">
        <f>AH45</f>
        <v>4.80565</v>
      </c>
      <c r="V45" s="3">
        <f>AI45</f>
        <v>0.30489999999999995</v>
      </c>
      <c r="W45" s="3">
        <f>ROUND(AJ45,2)</f>
        <v>0</v>
      </c>
      <c r="X45" s="3">
        <f>ROUND(AK45,2)</f>
        <v>41.53</v>
      </c>
      <c r="Y45" s="3">
        <f>ROUND(AL45,2)</f>
        <v>22.42</v>
      </c>
      <c r="Z45" s="3"/>
      <c r="AA45" s="3"/>
      <c r="AB45" s="3">
        <f>ROUND(SUMIF(AA28:AA43,"=55113220",O28:O43),2)</f>
        <v>70.99</v>
      </c>
      <c r="AC45" s="3">
        <f>ROUND(SUMIF(AA28:AA43,"=55113220",P28:P43),2)</f>
        <v>0.02</v>
      </c>
      <c r="AD45" s="3">
        <f>ROUND(SUMIF(AA28:AA43,"=55113220",Q28:Q43),2)</f>
        <v>31.36</v>
      </c>
      <c r="AE45" s="3">
        <f>ROUND(SUMIF(AA28:AA43,"=55113220",R28:R43),2)</f>
        <v>3.14</v>
      </c>
      <c r="AF45" s="3">
        <f>ROUND(SUMIF(AA28:AA43,"=55113220",S28:S43),2)</f>
        <v>39.61</v>
      </c>
      <c r="AG45" s="3">
        <f>ROUND(SUMIF(AA28:AA43,"=55113220",T28:T43),2)</f>
        <v>0</v>
      </c>
      <c r="AH45" s="3">
        <f>SUMIF(AA28:AA43,"=55113220",U28:U43)</f>
        <v>4.80565</v>
      </c>
      <c r="AI45" s="3">
        <f>SUMIF(AA28:AA43,"=55113220",V28:V43)</f>
        <v>0.30489999999999995</v>
      </c>
      <c r="AJ45" s="3">
        <f>ROUND(SUMIF(AA28:AA43,"=55113220",W28:W43),2)</f>
        <v>0</v>
      </c>
      <c r="AK45" s="3">
        <f>ROUND(SUMIF(AA28:AA43,"=55113220",X28:X43),2)</f>
        <v>41.53</v>
      </c>
      <c r="AL45" s="3">
        <f>ROUND(SUMIF(AA28:AA43,"=55113220",Y28:Y43),2)</f>
        <v>22.42</v>
      </c>
      <c r="AM45" s="3"/>
      <c r="AN45" s="3"/>
      <c r="AO45" s="3">
        <f aca="true" t="shared" si="62" ref="AO45:BD45">ROUND(BX45,2)</f>
        <v>0</v>
      </c>
      <c r="AP45" s="3">
        <f t="shared" si="62"/>
        <v>0</v>
      </c>
      <c r="AQ45" s="3">
        <f t="shared" si="62"/>
        <v>0</v>
      </c>
      <c r="AR45" s="3">
        <f t="shared" si="62"/>
        <v>134.94</v>
      </c>
      <c r="AS45" s="3">
        <f t="shared" si="62"/>
        <v>134.94</v>
      </c>
      <c r="AT45" s="3">
        <f t="shared" si="62"/>
        <v>0</v>
      </c>
      <c r="AU45" s="3">
        <f t="shared" si="62"/>
        <v>0</v>
      </c>
      <c r="AV45" s="3">
        <f t="shared" si="62"/>
        <v>0.02</v>
      </c>
      <c r="AW45" s="3">
        <f t="shared" si="62"/>
        <v>0.02</v>
      </c>
      <c r="AX45" s="3">
        <f t="shared" si="62"/>
        <v>0</v>
      </c>
      <c r="AY45" s="3">
        <f t="shared" si="62"/>
        <v>0.02</v>
      </c>
      <c r="AZ45" s="3">
        <f t="shared" si="62"/>
        <v>0</v>
      </c>
      <c r="BA45" s="3">
        <f t="shared" si="62"/>
        <v>0</v>
      </c>
      <c r="BB45" s="3">
        <f t="shared" si="62"/>
        <v>0</v>
      </c>
      <c r="BC45" s="3">
        <f t="shared" si="62"/>
        <v>0</v>
      </c>
      <c r="BD45" s="3">
        <f t="shared" si="62"/>
        <v>0</v>
      </c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>
        <f>ROUND(SUMIF(AA28:AA43,"=55113220",FQ28:FQ43),2)</f>
        <v>0</v>
      </c>
      <c r="BY45" s="3">
        <f>ROUND(SUMIF(AA28:AA43,"=55113220",FR28:FR43),2)</f>
        <v>0</v>
      </c>
      <c r="BZ45" s="3">
        <f>ROUND(SUMIF(AA28:AA43,"=55113220",GL28:GL43),2)</f>
        <v>0</v>
      </c>
      <c r="CA45" s="3">
        <f>ROUND(SUMIF(AA28:AA43,"=55113220",GM28:GM43),2)</f>
        <v>134.94</v>
      </c>
      <c r="CB45" s="3">
        <f>ROUND(SUMIF(AA28:AA43,"=55113220",GN28:GN43),2)</f>
        <v>134.94</v>
      </c>
      <c r="CC45" s="3">
        <f>ROUND(SUMIF(AA28:AA43,"=55113220",GO28:GO43),2)</f>
        <v>0</v>
      </c>
      <c r="CD45" s="3">
        <f>ROUND(SUMIF(AA28:AA43,"=55113220",GP28:GP43),2)</f>
        <v>0</v>
      </c>
      <c r="CE45" s="3">
        <f>AC45-BX45</f>
        <v>0.02</v>
      </c>
      <c r="CF45" s="3">
        <f>AC45-BY45</f>
        <v>0.02</v>
      </c>
      <c r="CG45" s="3">
        <f>BX45-BZ45</f>
        <v>0</v>
      </c>
      <c r="CH45" s="3">
        <f>AC45-BX45-BY45+BZ45</f>
        <v>0.02</v>
      </c>
      <c r="CI45" s="3">
        <f>BY45-BZ45</f>
        <v>0</v>
      </c>
      <c r="CJ45" s="3">
        <f>ROUND(SUMIF(AA28:AA43,"=55113220",GX28:GX43),2)</f>
        <v>0</v>
      </c>
      <c r="CK45" s="3">
        <f>ROUND(SUMIF(AA28:AA43,"=55113220",GY28:GY43),2)</f>
        <v>0</v>
      </c>
      <c r="CL45" s="3">
        <f>ROUND(SUMIF(AA28:AA43,"=55113220",GZ28:GZ43),2)</f>
        <v>0</v>
      </c>
      <c r="CM45" s="3">
        <f>ROUND(SUMIF(AA28:AA43,"=55113220",HD28:HD43),2)</f>
        <v>0</v>
      </c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4">
        <f aca="true" t="shared" si="63" ref="DG45:DL45">ROUND(DT45,2)</f>
        <v>1821.69</v>
      </c>
      <c r="DH45" s="4">
        <f t="shared" si="63"/>
        <v>0.26</v>
      </c>
      <c r="DI45" s="4">
        <f t="shared" si="63"/>
        <v>301.9</v>
      </c>
      <c r="DJ45" s="4">
        <f t="shared" si="63"/>
        <v>120.35</v>
      </c>
      <c r="DK45" s="4">
        <f t="shared" si="63"/>
        <v>1519.53</v>
      </c>
      <c r="DL45" s="4">
        <f t="shared" si="63"/>
        <v>0</v>
      </c>
      <c r="DM45" s="4">
        <f>DZ45</f>
        <v>4.80565</v>
      </c>
      <c r="DN45" s="4">
        <f>EA45</f>
        <v>0.30489999999999995</v>
      </c>
      <c r="DO45" s="4">
        <f>ROUND(EB45,2)</f>
        <v>0</v>
      </c>
      <c r="DP45" s="4">
        <f>ROUND(EC45,2)</f>
        <v>1593.14</v>
      </c>
      <c r="DQ45" s="4">
        <f>ROUND(ED45,2)</f>
        <v>859.79</v>
      </c>
      <c r="DR45" s="4"/>
      <c r="DS45" s="4"/>
      <c r="DT45" s="4">
        <f>ROUND(SUMIF(AA28:AA43,"=55113218",O28:O43),2)</f>
        <v>1821.69</v>
      </c>
      <c r="DU45" s="4">
        <f>ROUND(SUMIF(AA28:AA43,"=55113218",P28:P43),2)</f>
        <v>0.26</v>
      </c>
      <c r="DV45" s="4">
        <f>ROUND(SUMIF(AA28:AA43,"=55113218",Q28:Q43),2)</f>
        <v>301.9</v>
      </c>
      <c r="DW45" s="4">
        <f>ROUND(SUMIF(AA28:AA43,"=55113218",R28:R43),2)</f>
        <v>120.35</v>
      </c>
      <c r="DX45" s="4">
        <f>ROUND(SUMIF(AA28:AA43,"=55113218",S28:S43),2)</f>
        <v>1519.53</v>
      </c>
      <c r="DY45" s="4">
        <f>ROUND(SUMIF(AA28:AA43,"=55113218",T28:T43),2)</f>
        <v>0</v>
      </c>
      <c r="DZ45" s="4">
        <f>SUMIF(AA28:AA43,"=55113218",U28:U43)</f>
        <v>4.80565</v>
      </c>
      <c r="EA45" s="4">
        <f>SUMIF(AA28:AA43,"=55113218",V28:V43)</f>
        <v>0.30489999999999995</v>
      </c>
      <c r="EB45" s="4">
        <f>ROUND(SUMIF(AA28:AA43,"=55113218",W28:W43),2)</f>
        <v>0</v>
      </c>
      <c r="EC45" s="4">
        <f>ROUND(SUMIF(AA28:AA43,"=55113218",X28:X43),2)</f>
        <v>1593.14</v>
      </c>
      <c r="ED45" s="4">
        <f>ROUND(SUMIF(AA28:AA43,"=55113218",Y28:Y43),2)</f>
        <v>859.79</v>
      </c>
      <c r="EE45" s="4"/>
      <c r="EF45" s="4"/>
      <c r="EG45" s="4">
        <f aca="true" t="shared" si="64" ref="EG45:EV45">ROUND(FP45,2)</f>
        <v>0</v>
      </c>
      <c r="EH45" s="4">
        <f t="shared" si="64"/>
        <v>0</v>
      </c>
      <c r="EI45" s="4">
        <f t="shared" si="64"/>
        <v>0</v>
      </c>
      <c r="EJ45" s="4">
        <f t="shared" si="64"/>
        <v>4274.62</v>
      </c>
      <c r="EK45" s="4">
        <f t="shared" si="64"/>
        <v>4274.62</v>
      </c>
      <c r="EL45" s="4">
        <f t="shared" si="64"/>
        <v>0</v>
      </c>
      <c r="EM45" s="4">
        <f t="shared" si="64"/>
        <v>0</v>
      </c>
      <c r="EN45" s="4">
        <f t="shared" si="64"/>
        <v>0.26</v>
      </c>
      <c r="EO45" s="4">
        <f t="shared" si="64"/>
        <v>0.26</v>
      </c>
      <c r="EP45" s="4">
        <f t="shared" si="64"/>
        <v>0</v>
      </c>
      <c r="EQ45" s="4">
        <f t="shared" si="64"/>
        <v>0.26</v>
      </c>
      <c r="ER45" s="4">
        <f t="shared" si="64"/>
        <v>0</v>
      </c>
      <c r="ES45" s="4">
        <f t="shared" si="64"/>
        <v>0</v>
      </c>
      <c r="ET45" s="4">
        <f t="shared" si="64"/>
        <v>0</v>
      </c>
      <c r="EU45" s="4">
        <f t="shared" si="64"/>
        <v>0</v>
      </c>
      <c r="EV45" s="4">
        <f t="shared" si="64"/>
        <v>0</v>
      </c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>
        <f>ROUND(SUMIF(AA28:AA43,"=55113218",FQ28:FQ43),2)</f>
        <v>0</v>
      </c>
      <c r="FQ45" s="4">
        <f>ROUND(SUMIF(AA28:AA43,"=55113218",FR28:FR43),2)</f>
        <v>0</v>
      </c>
      <c r="FR45" s="4">
        <f>ROUND(SUMIF(AA28:AA43,"=55113218",GL28:GL43),2)</f>
        <v>0</v>
      </c>
      <c r="FS45" s="4">
        <f>ROUND(SUMIF(AA28:AA43,"=55113218",GM28:GM43),2)</f>
        <v>4274.62</v>
      </c>
      <c r="FT45" s="4">
        <f>ROUND(SUMIF(AA28:AA43,"=55113218",GN28:GN43),2)</f>
        <v>4274.62</v>
      </c>
      <c r="FU45" s="4">
        <f>ROUND(SUMIF(AA28:AA43,"=55113218",GO28:GO43),2)</f>
        <v>0</v>
      </c>
      <c r="FV45" s="4">
        <f>ROUND(SUMIF(AA28:AA43,"=55113218",GP28:GP43),2)</f>
        <v>0</v>
      </c>
      <c r="FW45" s="4">
        <f>DU45-FP45</f>
        <v>0.26</v>
      </c>
      <c r="FX45" s="4">
        <f>DU45-FQ45</f>
        <v>0.26</v>
      </c>
      <c r="FY45" s="4">
        <f>FP45-FR45</f>
        <v>0</v>
      </c>
      <c r="FZ45" s="4">
        <f>DU45-FP45-FQ45+FR45</f>
        <v>0.26</v>
      </c>
      <c r="GA45" s="4">
        <f>FQ45-FR45</f>
        <v>0</v>
      </c>
      <c r="GB45" s="4">
        <f>ROUND(SUMIF(AA28:AA43,"=55113218",GX28:GX43),2)</f>
        <v>0</v>
      </c>
      <c r="GC45" s="4">
        <f>ROUND(SUMIF(AA28:AA43,"=55113218",GY28:GY43),2)</f>
        <v>0</v>
      </c>
      <c r="GD45" s="4">
        <f>ROUND(SUMIF(AA28:AA43,"=55113218",GZ28:GZ43),2)</f>
        <v>0</v>
      </c>
      <c r="GE45" s="4">
        <f>ROUND(SUMIF(AA28:AA43,"=55113218",HD28:HD43),2)</f>
        <v>0</v>
      </c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>
        <v>0</v>
      </c>
    </row>
    <row r="47" spans="1:28" ht="12.75">
      <c r="A47" s="5">
        <v>50</v>
      </c>
      <c r="B47" s="5">
        <v>0</v>
      </c>
      <c r="C47" s="5">
        <v>0</v>
      </c>
      <c r="D47" s="5">
        <v>1</v>
      </c>
      <c r="E47" s="5">
        <v>201</v>
      </c>
      <c r="F47" s="5">
        <f>ROUND(Source!O45,O47)</f>
        <v>70.99</v>
      </c>
      <c r="G47" s="5" t="s">
        <v>68</v>
      </c>
      <c r="H47" s="5" t="s">
        <v>69</v>
      </c>
      <c r="I47" s="5"/>
      <c r="J47" s="5"/>
      <c r="K47" s="5">
        <v>201</v>
      </c>
      <c r="L47" s="5">
        <v>1</v>
      </c>
      <c r="M47" s="5">
        <v>3</v>
      </c>
      <c r="N47" s="5" t="s">
        <v>3</v>
      </c>
      <c r="O47" s="5">
        <v>2</v>
      </c>
      <c r="P47" s="5">
        <f>ROUND(Source!DG45,O47)</f>
        <v>1821.69</v>
      </c>
      <c r="Q47" s="5"/>
      <c r="R47" s="5"/>
      <c r="S47" s="5"/>
      <c r="T47" s="5"/>
      <c r="U47" s="5"/>
      <c r="V47" s="5"/>
      <c r="W47" s="5">
        <v>70.99</v>
      </c>
      <c r="X47" s="5">
        <v>1</v>
      </c>
      <c r="Y47" s="5">
        <v>70.99</v>
      </c>
      <c r="Z47" s="5">
        <v>1821.69</v>
      </c>
      <c r="AA47" s="5">
        <v>1</v>
      </c>
      <c r="AB47" s="5">
        <v>1821.69</v>
      </c>
    </row>
    <row r="48" spans="1:28" ht="12.75">
      <c r="A48" s="5">
        <v>50</v>
      </c>
      <c r="B48" s="5">
        <v>0</v>
      </c>
      <c r="C48" s="5">
        <v>0</v>
      </c>
      <c r="D48" s="5">
        <v>1</v>
      </c>
      <c r="E48" s="5">
        <v>202</v>
      </c>
      <c r="F48" s="5">
        <f>ROUND(Source!P45,O48)</f>
        <v>0.02</v>
      </c>
      <c r="G48" s="5" t="s">
        <v>70</v>
      </c>
      <c r="H48" s="5" t="s">
        <v>71</v>
      </c>
      <c r="I48" s="5"/>
      <c r="J48" s="5"/>
      <c r="K48" s="5">
        <v>202</v>
      </c>
      <c r="L48" s="5">
        <v>2</v>
      </c>
      <c r="M48" s="5">
        <v>3</v>
      </c>
      <c r="N48" s="5" t="s">
        <v>3</v>
      </c>
      <c r="O48" s="5">
        <v>2</v>
      </c>
      <c r="P48" s="5">
        <f>ROUND(Source!DH45,O48)</f>
        <v>0.26</v>
      </c>
      <c r="Q48" s="5"/>
      <c r="R48" s="5"/>
      <c r="S48" s="5"/>
      <c r="T48" s="5"/>
      <c r="U48" s="5"/>
      <c r="V48" s="5"/>
      <c r="W48" s="5">
        <v>0.02</v>
      </c>
      <c r="X48" s="5">
        <v>1</v>
      </c>
      <c r="Y48" s="5">
        <v>0.02</v>
      </c>
      <c r="Z48" s="5">
        <v>0.26</v>
      </c>
      <c r="AA48" s="5">
        <v>1</v>
      </c>
      <c r="AB48" s="5">
        <v>0.26</v>
      </c>
    </row>
    <row r="49" spans="1:28" ht="12.75">
      <c r="A49" s="5">
        <v>50</v>
      </c>
      <c r="B49" s="5">
        <v>0</v>
      </c>
      <c r="C49" s="5">
        <v>0</v>
      </c>
      <c r="D49" s="5">
        <v>1</v>
      </c>
      <c r="E49" s="5">
        <v>222</v>
      </c>
      <c r="F49" s="5">
        <f>ROUND(Source!AO45,O49)</f>
        <v>0</v>
      </c>
      <c r="G49" s="5" t="s">
        <v>72</v>
      </c>
      <c r="H49" s="5" t="s">
        <v>73</v>
      </c>
      <c r="I49" s="5"/>
      <c r="J49" s="5"/>
      <c r="K49" s="5">
        <v>222</v>
      </c>
      <c r="L49" s="5">
        <v>3</v>
      </c>
      <c r="M49" s="5">
        <v>3</v>
      </c>
      <c r="N49" s="5" t="s">
        <v>3</v>
      </c>
      <c r="O49" s="5">
        <v>2</v>
      </c>
      <c r="P49" s="5">
        <f>ROUND(Source!EG45,O49)</f>
        <v>0</v>
      </c>
      <c r="Q49" s="5"/>
      <c r="R49" s="5"/>
      <c r="S49" s="5"/>
      <c r="T49" s="5"/>
      <c r="U49" s="5"/>
      <c r="V49" s="5"/>
      <c r="W49" s="5">
        <v>0</v>
      </c>
      <c r="X49" s="5">
        <v>1</v>
      </c>
      <c r="Y49" s="5">
        <v>0</v>
      </c>
      <c r="Z49" s="5">
        <v>0</v>
      </c>
      <c r="AA49" s="5">
        <v>1</v>
      </c>
      <c r="AB49" s="5">
        <v>0</v>
      </c>
    </row>
    <row r="50" spans="1:28" ht="12.75">
      <c r="A50" s="5">
        <v>50</v>
      </c>
      <c r="B50" s="5">
        <v>0</v>
      </c>
      <c r="C50" s="5">
        <v>0</v>
      </c>
      <c r="D50" s="5">
        <v>1</v>
      </c>
      <c r="E50" s="5">
        <v>225</v>
      </c>
      <c r="F50" s="5">
        <f>ROUND(Source!AV45,O50)</f>
        <v>0.02</v>
      </c>
      <c r="G50" s="5" t="s">
        <v>74</v>
      </c>
      <c r="H50" s="5" t="s">
        <v>75</v>
      </c>
      <c r="I50" s="5"/>
      <c r="J50" s="5"/>
      <c r="K50" s="5">
        <v>225</v>
      </c>
      <c r="L50" s="5">
        <v>4</v>
      </c>
      <c r="M50" s="5">
        <v>3</v>
      </c>
      <c r="N50" s="5" t="s">
        <v>3</v>
      </c>
      <c r="O50" s="5">
        <v>2</v>
      </c>
      <c r="P50" s="5">
        <f>ROUND(Source!EN45,O50)</f>
        <v>0.26</v>
      </c>
      <c r="Q50" s="5"/>
      <c r="R50" s="5"/>
      <c r="S50" s="5"/>
      <c r="T50" s="5"/>
      <c r="U50" s="5"/>
      <c r="V50" s="5"/>
      <c r="W50" s="5">
        <v>0.02</v>
      </c>
      <c r="X50" s="5">
        <v>1</v>
      </c>
      <c r="Y50" s="5">
        <v>0.02</v>
      </c>
      <c r="Z50" s="5">
        <v>0.26</v>
      </c>
      <c r="AA50" s="5">
        <v>1</v>
      </c>
      <c r="AB50" s="5">
        <v>0.26</v>
      </c>
    </row>
    <row r="51" spans="1:28" ht="12.75">
      <c r="A51" s="5">
        <v>50</v>
      </c>
      <c r="B51" s="5">
        <v>0</v>
      </c>
      <c r="C51" s="5">
        <v>0</v>
      </c>
      <c r="D51" s="5">
        <v>1</v>
      </c>
      <c r="E51" s="5">
        <v>226</v>
      </c>
      <c r="F51" s="5">
        <f>ROUND(Source!AW45,O51)</f>
        <v>0.02</v>
      </c>
      <c r="G51" s="5" t="s">
        <v>76</v>
      </c>
      <c r="H51" s="5" t="s">
        <v>77</v>
      </c>
      <c r="I51" s="5"/>
      <c r="J51" s="5"/>
      <c r="K51" s="5">
        <v>226</v>
      </c>
      <c r="L51" s="5">
        <v>5</v>
      </c>
      <c r="M51" s="5">
        <v>3</v>
      </c>
      <c r="N51" s="5" t="s">
        <v>3</v>
      </c>
      <c r="O51" s="5">
        <v>2</v>
      </c>
      <c r="P51" s="5">
        <f>ROUND(Source!EO45,O51)</f>
        <v>0.26</v>
      </c>
      <c r="Q51" s="5"/>
      <c r="R51" s="5"/>
      <c r="S51" s="5"/>
      <c r="T51" s="5"/>
      <c r="U51" s="5"/>
      <c r="V51" s="5"/>
      <c r="W51" s="5">
        <v>0.02</v>
      </c>
      <c r="X51" s="5">
        <v>1</v>
      </c>
      <c r="Y51" s="5">
        <v>0.02</v>
      </c>
      <c r="Z51" s="5">
        <v>0.26</v>
      </c>
      <c r="AA51" s="5">
        <v>1</v>
      </c>
      <c r="AB51" s="5">
        <v>0.26</v>
      </c>
    </row>
    <row r="52" spans="1:28" ht="12.75">
      <c r="A52" s="5">
        <v>50</v>
      </c>
      <c r="B52" s="5">
        <v>0</v>
      </c>
      <c r="C52" s="5">
        <v>0</v>
      </c>
      <c r="D52" s="5">
        <v>1</v>
      </c>
      <c r="E52" s="5">
        <v>227</v>
      </c>
      <c r="F52" s="5">
        <f>ROUND(Source!AX45,O52)</f>
        <v>0</v>
      </c>
      <c r="G52" s="5" t="s">
        <v>78</v>
      </c>
      <c r="H52" s="5" t="s">
        <v>79</v>
      </c>
      <c r="I52" s="5"/>
      <c r="J52" s="5"/>
      <c r="K52" s="5">
        <v>227</v>
      </c>
      <c r="L52" s="5">
        <v>6</v>
      </c>
      <c r="M52" s="5">
        <v>3</v>
      </c>
      <c r="N52" s="5" t="s">
        <v>3</v>
      </c>
      <c r="O52" s="5">
        <v>2</v>
      </c>
      <c r="P52" s="5">
        <f>ROUND(Source!EP45,O52)</f>
        <v>0</v>
      </c>
      <c r="Q52" s="5"/>
      <c r="R52" s="5"/>
      <c r="S52" s="5"/>
      <c r="T52" s="5"/>
      <c r="U52" s="5"/>
      <c r="V52" s="5"/>
      <c r="W52" s="5">
        <v>0</v>
      </c>
      <c r="X52" s="5">
        <v>1</v>
      </c>
      <c r="Y52" s="5">
        <v>0</v>
      </c>
      <c r="Z52" s="5">
        <v>0</v>
      </c>
      <c r="AA52" s="5">
        <v>1</v>
      </c>
      <c r="AB52" s="5">
        <v>0</v>
      </c>
    </row>
    <row r="53" spans="1:28" ht="12.75">
      <c r="A53" s="5">
        <v>50</v>
      </c>
      <c r="B53" s="5">
        <v>0</v>
      </c>
      <c r="C53" s="5">
        <v>0</v>
      </c>
      <c r="D53" s="5">
        <v>1</v>
      </c>
      <c r="E53" s="5">
        <v>228</v>
      </c>
      <c r="F53" s="5">
        <f>ROUND(Source!AY45,O53)</f>
        <v>0.02</v>
      </c>
      <c r="G53" s="5" t="s">
        <v>80</v>
      </c>
      <c r="H53" s="5" t="s">
        <v>81</v>
      </c>
      <c r="I53" s="5"/>
      <c r="J53" s="5"/>
      <c r="K53" s="5">
        <v>228</v>
      </c>
      <c r="L53" s="5">
        <v>7</v>
      </c>
      <c r="M53" s="5">
        <v>3</v>
      </c>
      <c r="N53" s="5" t="s">
        <v>3</v>
      </c>
      <c r="O53" s="5">
        <v>2</v>
      </c>
      <c r="P53" s="5">
        <f>ROUND(Source!EQ45,O53)</f>
        <v>0.26</v>
      </c>
      <c r="Q53" s="5"/>
      <c r="R53" s="5"/>
      <c r="S53" s="5"/>
      <c r="T53" s="5"/>
      <c r="U53" s="5"/>
      <c r="V53" s="5"/>
      <c r="W53" s="5">
        <v>0.02</v>
      </c>
      <c r="X53" s="5">
        <v>1</v>
      </c>
      <c r="Y53" s="5">
        <v>0.02</v>
      </c>
      <c r="Z53" s="5">
        <v>0.26</v>
      </c>
      <c r="AA53" s="5">
        <v>1</v>
      </c>
      <c r="AB53" s="5">
        <v>0.26</v>
      </c>
    </row>
    <row r="54" spans="1:28" ht="12.75">
      <c r="A54" s="5">
        <v>50</v>
      </c>
      <c r="B54" s="5">
        <v>0</v>
      </c>
      <c r="C54" s="5">
        <v>0</v>
      </c>
      <c r="D54" s="5">
        <v>1</v>
      </c>
      <c r="E54" s="5">
        <v>216</v>
      </c>
      <c r="F54" s="5">
        <f>ROUND(Source!AP45,O54)</f>
        <v>0</v>
      </c>
      <c r="G54" s="5" t="s">
        <v>82</v>
      </c>
      <c r="H54" s="5" t="s">
        <v>83</v>
      </c>
      <c r="I54" s="5"/>
      <c r="J54" s="5"/>
      <c r="K54" s="5">
        <v>216</v>
      </c>
      <c r="L54" s="5">
        <v>8</v>
      </c>
      <c r="M54" s="5">
        <v>3</v>
      </c>
      <c r="N54" s="5" t="s">
        <v>3</v>
      </c>
      <c r="O54" s="5">
        <v>2</v>
      </c>
      <c r="P54" s="5">
        <f>ROUND(Source!EH45,O54)</f>
        <v>0</v>
      </c>
      <c r="Q54" s="5"/>
      <c r="R54" s="5"/>
      <c r="S54" s="5"/>
      <c r="T54" s="5"/>
      <c r="U54" s="5"/>
      <c r="V54" s="5"/>
      <c r="W54" s="5">
        <v>0</v>
      </c>
      <c r="X54" s="5">
        <v>1</v>
      </c>
      <c r="Y54" s="5">
        <v>0</v>
      </c>
      <c r="Z54" s="5">
        <v>0</v>
      </c>
      <c r="AA54" s="5">
        <v>1</v>
      </c>
      <c r="AB54" s="5">
        <v>0</v>
      </c>
    </row>
    <row r="55" spans="1:28" ht="12.75">
      <c r="A55" s="5">
        <v>50</v>
      </c>
      <c r="B55" s="5">
        <v>0</v>
      </c>
      <c r="C55" s="5">
        <v>0</v>
      </c>
      <c r="D55" s="5">
        <v>1</v>
      </c>
      <c r="E55" s="5">
        <v>223</v>
      </c>
      <c r="F55" s="5">
        <f>ROUND(Source!AQ45,O55)</f>
        <v>0</v>
      </c>
      <c r="G55" s="5" t="s">
        <v>84</v>
      </c>
      <c r="H55" s="5" t="s">
        <v>85</v>
      </c>
      <c r="I55" s="5"/>
      <c r="J55" s="5"/>
      <c r="K55" s="5">
        <v>223</v>
      </c>
      <c r="L55" s="5">
        <v>9</v>
      </c>
      <c r="M55" s="5">
        <v>3</v>
      </c>
      <c r="N55" s="5" t="s">
        <v>3</v>
      </c>
      <c r="O55" s="5">
        <v>2</v>
      </c>
      <c r="P55" s="5">
        <f>ROUND(Source!EI45,O55)</f>
        <v>0</v>
      </c>
      <c r="Q55" s="5"/>
      <c r="R55" s="5"/>
      <c r="S55" s="5"/>
      <c r="T55" s="5"/>
      <c r="U55" s="5"/>
      <c r="V55" s="5"/>
      <c r="W55" s="5">
        <v>0</v>
      </c>
      <c r="X55" s="5">
        <v>1</v>
      </c>
      <c r="Y55" s="5">
        <v>0</v>
      </c>
      <c r="Z55" s="5">
        <v>0</v>
      </c>
      <c r="AA55" s="5">
        <v>1</v>
      </c>
      <c r="AB55" s="5">
        <v>0</v>
      </c>
    </row>
    <row r="56" spans="1:28" ht="12.75">
      <c r="A56" s="5">
        <v>50</v>
      </c>
      <c r="B56" s="5">
        <v>0</v>
      </c>
      <c r="C56" s="5">
        <v>0</v>
      </c>
      <c r="D56" s="5">
        <v>1</v>
      </c>
      <c r="E56" s="5">
        <v>229</v>
      </c>
      <c r="F56" s="5">
        <f>ROUND(Source!AZ45,O56)</f>
        <v>0</v>
      </c>
      <c r="G56" s="5" t="s">
        <v>86</v>
      </c>
      <c r="H56" s="5" t="s">
        <v>87</v>
      </c>
      <c r="I56" s="5"/>
      <c r="J56" s="5"/>
      <c r="K56" s="5">
        <v>229</v>
      </c>
      <c r="L56" s="5">
        <v>10</v>
      </c>
      <c r="M56" s="5">
        <v>3</v>
      </c>
      <c r="N56" s="5" t="s">
        <v>3</v>
      </c>
      <c r="O56" s="5">
        <v>2</v>
      </c>
      <c r="P56" s="5">
        <f>ROUND(Source!ER45,O56)</f>
        <v>0</v>
      </c>
      <c r="Q56" s="5"/>
      <c r="R56" s="5"/>
      <c r="S56" s="5"/>
      <c r="T56" s="5"/>
      <c r="U56" s="5"/>
      <c r="V56" s="5"/>
      <c r="W56" s="5">
        <v>0</v>
      </c>
      <c r="X56" s="5">
        <v>1</v>
      </c>
      <c r="Y56" s="5">
        <v>0</v>
      </c>
      <c r="Z56" s="5">
        <v>0</v>
      </c>
      <c r="AA56" s="5">
        <v>1</v>
      </c>
      <c r="AB56" s="5">
        <v>0</v>
      </c>
    </row>
    <row r="57" spans="1:28" ht="12.75">
      <c r="A57" s="5">
        <v>50</v>
      </c>
      <c r="B57" s="5">
        <v>0</v>
      </c>
      <c r="C57" s="5">
        <v>0</v>
      </c>
      <c r="D57" s="5">
        <v>1</v>
      </c>
      <c r="E57" s="5">
        <v>203</v>
      </c>
      <c r="F57" s="5">
        <f>ROUND(Source!Q45,O57)</f>
        <v>31.36</v>
      </c>
      <c r="G57" s="5" t="s">
        <v>88</v>
      </c>
      <c r="H57" s="5" t="s">
        <v>89</v>
      </c>
      <c r="I57" s="5"/>
      <c r="J57" s="5"/>
      <c r="K57" s="5">
        <v>203</v>
      </c>
      <c r="L57" s="5">
        <v>11</v>
      </c>
      <c r="M57" s="5">
        <v>3</v>
      </c>
      <c r="N57" s="5" t="s">
        <v>3</v>
      </c>
      <c r="O57" s="5">
        <v>2</v>
      </c>
      <c r="P57" s="5">
        <f>ROUND(Source!DI45,O57)</f>
        <v>301.9</v>
      </c>
      <c r="Q57" s="5"/>
      <c r="R57" s="5"/>
      <c r="S57" s="5"/>
      <c r="T57" s="5"/>
      <c r="U57" s="5"/>
      <c r="V57" s="5"/>
      <c r="W57" s="5">
        <v>31.36</v>
      </c>
      <c r="X57" s="5">
        <v>1</v>
      </c>
      <c r="Y57" s="5">
        <v>31.36</v>
      </c>
      <c r="Z57" s="5">
        <v>301.9</v>
      </c>
      <c r="AA57" s="5">
        <v>1</v>
      </c>
      <c r="AB57" s="5">
        <v>301.9</v>
      </c>
    </row>
    <row r="58" spans="1:28" ht="12.75">
      <c r="A58" s="5">
        <v>50</v>
      </c>
      <c r="B58" s="5">
        <v>0</v>
      </c>
      <c r="C58" s="5">
        <v>0</v>
      </c>
      <c r="D58" s="5">
        <v>1</v>
      </c>
      <c r="E58" s="5">
        <v>231</v>
      </c>
      <c r="F58" s="5">
        <f>ROUND(Source!BB45,O58)</f>
        <v>0</v>
      </c>
      <c r="G58" s="5" t="s">
        <v>90</v>
      </c>
      <c r="H58" s="5" t="s">
        <v>91</v>
      </c>
      <c r="I58" s="5"/>
      <c r="J58" s="5"/>
      <c r="K58" s="5">
        <v>231</v>
      </c>
      <c r="L58" s="5">
        <v>12</v>
      </c>
      <c r="M58" s="5">
        <v>3</v>
      </c>
      <c r="N58" s="5" t="s">
        <v>3</v>
      </c>
      <c r="O58" s="5">
        <v>2</v>
      </c>
      <c r="P58" s="5">
        <f>ROUND(Source!ET45,O58)</f>
        <v>0</v>
      </c>
      <c r="Q58" s="5"/>
      <c r="R58" s="5"/>
      <c r="S58" s="5"/>
      <c r="T58" s="5"/>
      <c r="U58" s="5"/>
      <c r="V58" s="5"/>
      <c r="W58" s="5">
        <v>0</v>
      </c>
      <c r="X58" s="5">
        <v>1</v>
      </c>
      <c r="Y58" s="5">
        <v>0</v>
      </c>
      <c r="Z58" s="5">
        <v>0</v>
      </c>
      <c r="AA58" s="5">
        <v>1</v>
      </c>
      <c r="AB58" s="5">
        <v>0</v>
      </c>
    </row>
    <row r="59" spans="1:28" ht="12.75">
      <c r="A59" s="5">
        <v>50</v>
      </c>
      <c r="B59" s="5">
        <v>0</v>
      </c>
      <c r="C59" s="5">
        <v>0</v>
      </c>
      <c r="D59" s="5">
        <v>1</v>
      </c>
      <c r="E59" s="5">
        <v>204</v>
      </c>
      <c r="F59" s="5">
        <f>ROUND(Source!R45,O59)</f>
        <v>3.14</v>
      </c>
      <c r="G59" s="5" t="s">
        <v>92</v>
      </c>
      <c r="H59" s="5" t="s">
        <v>93</v>
      </c>
      <c r="I59" s="5"/>
      <c r="J59" s="5"/>
      <c r="K59" s="5">
        <v>204</v>
      </c>
      <c r="L59" s="5">
        <v>13</v>
      </c>
      <c r="M59" s="5">
        <v>3</v>
      </c>
      <c r="N59" s="5" t="s">
        <v>3</v>
      </c>
      <c r="O59" s="5">
        <v>2</v>
      </c>
      <c r="P59" s="5">
        <f>ROUND(Source!DJ45,O59)</f>
        <v>120.35</v>
      </c>
      <c r="Q59" s="5"/>
      <c r="R59" s="5"/>
      <c r="S59" s="5"/>
      <c r="T59" s="5"/>
      <c r="U59" s="5"/>
      <c r="V59" s="5"/>
      <c r="W59" s="5">
        <v>3.1399999999999997</v>
      </c>
      <c r="X59" s="5">
        <v>1</v>
      </c>
      <c r="Y59" s="5">
        <v>3.1399999999999997</v>
      </c>
      <c r="Z59" s="5">
        <v>120.35</v>
      </c>
      <c r="AA59" s="5">
        <v>1</v>
      </c>
      <c r="AB59" s="5">
        <v>120.35</v>
      </c>
    </row>
    <row r="60" spans="1:28" ht="12.75">
      <c r="A60" s="5">
        <v>50</v>
      </c>
      <c r="B60" s="5">
        <v>0</v>
      </c>
      <c r="C60" s="5">
        <v>0</v>
      </c>
      <c r="D60" s="5">
        <v>1</v>
      </c>
      <c r="E60" s="5">
        <v>205</v>
      </c>
      <c r="F60" s="5">
        <f>ROUND(Source!S45,O60)</f>
        <v>39.61</v>
      </c>
      <c r="G60" s="5" t="s">
        <v>94</v>
      </c>
      <c r="H60" s="5" t="s">
        <v>95</v>
      </c>
      <c r="I60" s="5"/>
      <c r="J60" s="5"/>
      <c r="K60" s="5">
        <v>205</v>
      </c>
      <c r="L60" s="5">
        <v>14</v>
      </c>
      <c r="M60" s="5">
        <v>3</v>
      </c>
      <c r="N60" s="5" t="s">
        <v>3</v>
      </c>
      <c r="O60" s="5">
        <v>2</v>
      </c>
      <c r="P60" s="5">
        <f>ROUND(Source!DK45,O60)</f>
        <v>1519.53</v>
      </c>
      <c r="Q60" s="5"/>
      <c r="R60" s="5"/>
      <c r="S60" s="5"/>
      <c r="T60" s="5"/>
      <c r="U60" s="5"/>
      <c r="V60" s="5"/>
      <c r="W60" s="5">
        <v>39.61</v>
      </c>
      <c r="X60" s="5">
        <v>1</v>
      </c>
      <c r="Y60" s="5">
        <v>39.61</v>
      </c>
      <c r="Z60" s="5">
        <v>1519.53</v>
      </c>
      <c r="AA60" s="5">
        <v>1</v>
      </c>
      <c r="AB60" s="5">
        <v>1519.53</v>
      </c>
    </row>
    <row r="61" spans="1:28" ht="12.75">
      <c r="A61" s="5">
        <v>50</v>
      </c>
      <c r="B61" s="5">
        <v>0</v>
      </c>
      <c r="C61" s="5">
        <v>0</v>
      </c>
      <c r="D61" s="5">
        <v>1</v>
      </c>
      <c r="E61" s="5">
        <v>232</v>
      </c>
      <c r="F61" s="5">
        <f>ROUND(Source!BC45,O61)</f>
        <v>0</v>
      </c>
      <c r="G61" s="5" t="s">
        <v>96</v>
      </c>
      <c r="H61" s="5" t="s">
        <v>97</v>
      </c>
      <c r="I61" s="5"/>
      <c r="J61" s="5"/>
      <c r="K61" s="5">
        <v>232</v>
      </c>
      <c r="L61" s="5">
        <v>15</v>
      </c>
      <c r="M61" s="5">
        <v>3</v>
      </c>
      <c r="N61" s="5" t="s">
        <v>3</v>
      </c>
      <c r="O61" s="5">
        <v>2</v>
      </c>
      <c r="P61" s="5">
        <f>ROUND(Source!EU45,O61)</f>
        <v>0</v>
      </c>
      <c r="Q61" s="5"/>
      <c r="R61" s="5"/>
      <c r="S61" s="5"/>
      <c r="T61" s="5"/>
      <c r="U61" s="5"/>
      <c r="V61" s="5"/>
      <c r="W61" s="5">
        <v>0</v>
      </c>
      <c r="X61" s="5">
        <v>1</v>
      </c>
      <c r="Y61" s="5">
        <v>0</v>
      </c>
      <c r="Z61" s="5">
        <v>0</v>
      </c>
      <c r="AA61" s="5">
        <v>1</v>
      </c>
      <c r="AB61" s="5">
        <v>0</v>
      </c>
    </row>
    <row r="62" spans="1:28" ht="12.75">
      <c r="A62" s="5">
        <v>50</v>
      </c>
      <c r="B62" s="5">
        <v>0</v>
      </c>
      <c r="C62" s="5">
        <v>0</v>
      </c>
      <c r="D62" s="5">
        <v>1</v>
      </c>
      <c r="E62" s="5">
        <v>214</v>
      </c>
      <c r="F62" s="5">
        <f>ROUND(Source!AS45,O62)</f>
        <v>134.94</v>
      </c>
      <c r="G62" s="5" t="s">
        <v>98</v>
      </c>
      <c r="H62" s="5" t="s">
        <v>99</v>
      </c>
      <c r="I62" s="5"/>
      <c r="J62" s="5"/>
      <c r="K62" s="5">
        <v>214</v>
      </c>
      <c r="L62" s="5">
        <v>16</v>
      </c>
      <c r="M62" s="5">
        <v>3</v>
      </c>
      <c r="N62" s="5" t="s">
        <v>3</v>
      </c>
      <c r="O62" s="5">
        <v>2</v>
      </c>
      <c r="P62" s="5">
        <f>ROUND(Source!EK45,O62)</f>
        <v>4274.62</v>
      </c>
      <c r="Q62" s="5"/>
      <c r="R62" s="5"/>
      <c r="S62" s="5"/>
      <c r="T62" s="5"/>
      <c r="U62" s="5"/>
      <c r="V62" s="5"/>
      <c r="W62" s="5">
        <v>134.94</v>
      </c>
      <c r="X62" s="5">
        <v>1</v>
      </c>
      <c r="Y62" s="5">
        <v>134.94</v>
      </c>
      <c r="Z62" s="5">
        <v>4274.62</v>
      </c>
      <c r="AA62" s="5">
        <v>1</v>
      </c>
      <c r="AB62" s="5">
        <v>4274.62</v>
      </c>
    </row>
    <row r="63" spans="1:28" ht="12.75">
      <c r="A63" s="5">
        <v>50</v>
      </c>
      <c r="B63" s="5">
        <v>0</v>
      </c>
      <c r="C63" s="5">
        <v>0</v>
      </c>
      <c r="D63" s="5">
        <v>1</v>
      </c>
      <c r="E63" s="5">
        <v>215</v>
      </c>
      <c r="F63" s="5">
        <f>ROUND(Source!AT45,O63)</f>
        <v>0</v>
      </c>
      <c r="G63" s="5" t="s">
        <v>100</v>
      </c>
      <c r="H63" s="5" t="s">
        <v>101</v>
      </c>
      <c r="I63" s="5"/>
      <c r="J63" s="5"/>
      <c r="K63" s="5">
        <v>215</v>
      </c>
      <c r="L63" s="5">
        <v>17</v>
      </c>
      <c r="M63" s="5">
        <v>3</v>
      </c>
      <c r="N63" s="5" t="s">
        <v>3</v>
      </c>
      <c r="O63" s="5">
        <v>2</v>
      </c>
      <c r="P63" s="5">
        <f>ROUND(Source!EL45,O63)</f>
        <v>0</v>
      </c>
      <c r="Q63" s="5"/>
      <c r="R63" s="5"/>
      <c r="S63" s="5"/>
      <c r="T63" s="5"/>
      <c r="U63" s="5"/>
      <c r="V63" s="5"/>
      <c r="W63" s="5">
        <v>0</v>
      </c>
      <c r="X63" s="5">
        <v>1</v>
      </c>
      <c r="Y63" s="5">
        <v>0</v>
      </c>
      <c r="Z63" s="5">
        <v>0</v>
      </c>
      <c r="AA63" s="5">
        <v>1</v>
      </c>
      <c r="AB63" s="5">
        <v>0</v>
      </c>
    </row>
    <row r="64" spans="1:28" ht="12.75">
      <c r="A64" s="5">
        <v>50</v>
      </c>
      <c r="B64" s="5">
        <v>0</v>
      </c>
      <c r="C64" s="5">
        <v>0</v>
      </c>
      <c r="D64" s="5">
        <v>1</v>
      </c>
      <c r="E64" s="5">
        <v>217</v>
      </c>
      <c r="F64" s="5">
        <f>ROUND(Source!AU45,O64)</f>
        <v>0</v>
      </c>
      <c r="G64" s="5" t="s">
        <v>102</v>
      </c>
      <c r="H64" s="5" t="s">
        <v>103</v>
      </c>
      <c r="I64" s="5"/>
      <c r="J64" s="5"/>
      <c r="K64" s="5">
        <v>217</v>
      </c>
      <c r="L64" s="5">
        <v>18</v>
      </c>
      <c r="M64" s="5">
        <v>3</v>
      </c>
      <c r="N64" s="5" t="s">
        <v>3</v>
      </c>
      <c r="O64" s="5">
        <v>2</v>
      </c>
      <c r="P64" s="5">
        <f>ROUND(Source!EM45,O64)</f>
        <v>0</v>
      </c>
      <c r="Q64" s="5"/>
      <c r="R64" s="5"/>
      <c r="S64" s="5"/>
      <c r="T64" s="5"/>
      <c r="U64" s="5"/>
      <c r="V64" s="5"/>
      <c r="W64" s="5">
        <v>0</v>
      </c>
      <c r="X64" s="5">
        <v>1</v>
      </c>
      <c r="Y64" s="5">
        <v>0</v>
      </c>
      <c r="Z64" s="5">
        <v>0</v>
      </c>
      <c r="AA64" s="5">
        <v>1</v>
      </c>
      <c r="AB64" s="5">
        <v>0</v>
      </c>
    </row>
    <row r="65" spans="1:28" ht="12.75">
      <c r="A65" s="5">
        <v>50</v>
      </c>
      <c r="B65" s="5">
        <v>0</v>
      </c>
      <c r="C65" s="5">
        <v>0</v>
      </c>
      <c r="D65" s="5">
        <v>1</v>
      </c>
      <c r="E65" s="5">
        <v>230</v>
      </c>
      <c r="F65" s="5">
        <f>ROUND(Source!BA45,O65)</f>
        <v>0</v>
      </c>
      <c r="G65" s="5" t="s">
        <v>104</v>
      </c>
      <c r="H65" s="5" t="s">
        <v>105</v>
      </c>
      <c r="I65" s="5"/>
      <c r="J65" s="5"/>
      <c r="K65" s="5">
        <v>230</v>
      </c>
      <c r="L65" s="5">
        <v>19</v>
      </c>
      <c r="M65" s="5">
        <v>3</v>
      </c>
      <c r="N65" s="5" t="s">
        <v>3</v>
      </c>
      <c r="O65" s="5">
        <v>2</v>
      </c>
      <c r="P65" s="5">
        <f>ROUND(Source!ES45,O65)</f>
        <v>0</v>
      </c>
      <c r="Q65" s="5"/>
      <c r="R65" s="5"/>
      <c r="S65" s="5"/>
      <c r="T65" s="5"/>
      <c r="U65" s="5"/>
      <c r="V65" s="5"/>
      <c r="W65" s="5">
        <v>0</v>
      </c>
      <c r="X65" s="5">
        <v>1</v>
      </c>
      <c r="Y65" s="5">
        <v>0</v>
      </c>
      <c r="Z65" s="5">
        <v>0</v>
      </c>
      <c r="AA65" s="5">
        <v>1</v>
      </c>
      <c r="AB65" s="5">
        <v>0</v>
      </c>
    </row>
    <row r="66" spans="1:28" ht="12.75">
      <c r="A66" s="5">
        <v>50</v>
      </c>
      <c r="B66" s="5">
        <v>0</v>
      </c>
      <c r="C66" s="5">
        <v>0</v>
      </c>
      <c r="D66" s="5">
        <v>1</v>
      </c>
      <c r="E66" s="5">
        <v>206</v>
      </c>
      <c r="F66" s="5">
        <f>ROUND(Source!T45,O66)</f>
        <v>0</v>
      </c>
      <c r="G66" s="5" t="s">
        <v>106</v>
      </c>
      <c r="H66" s="5" t="s">
        <v>107</v>
      </c>
      <c r="I66" s="5"/>
      <c r="J66" s="5"/>
      <c r="K66" s="5">
        <v>206</v>
      </c>
      <c r="L66" s="5">
        <v>20</v>
      </c>
      <c r="M66" s="5">
        <v>3</v>
      </c>
      <c r="N66" s="5" t="s">
        <v>3</v>
      </c>
      <c r="O66" s="5">
        <v>2</v>
      </c>
      <c r="P66" s="5">
        <f>ROUND(Source!DL45,O66)</f>
        <v>0</v>
      </c>
      <c r="Q66" s="5"/>
      <c r="R66" s="5"/>
      <c r="S66" s="5"/>
      <c r="T66" s="5"/>
      <c r="U66" s="5"/>
      <c r="V66" s="5"/>
      <c r="W66" s="5">
        <v>0</v>
      </c>
      <c r="X66" s="5">
        <v>1</v>
      </c>
      <c r="Y66" s="5">
        <v>0</v>
      </c>
      <c r="Z66" s="5">
        <v>0</v>
      </c>
      <c r="AA66" s="5">
        <v>1</v>
      </c>
      <c r="AB66" s="5">
        <v>0</v>
      </c>
    </row>
    <row r="67" spans="1:28" ht="12.75">
      <c r="A67" s="5">
        <v>50</v>
      </c>
      <c r="B67" s="5">
        <v>0</v>
      </c>
      <c r="C67" s="5">
        <v>0</v>
      </c>
      <c r="D67" s="5">
        <v>1</v>
      </c>
      <c r="E67" s="5">
        <v>207</v>
      </c>
      <c r="F67" s="5">
        <f>Source!U45</f>
        <v>4.80565</v>
      </c>
      <c r="G67" s="5" t="s">
        <v>108</v>
      </c>
      <c r="H67" s="5" t="s">
        <v>109</v>
      </c>
      <c r="I67" s="5"/>
      <c r="J67" s="5"/>
      <c r="K67" s="5">
        <v>207</v>
      </c>
      <c r="L67" s="5">
        <v>21</v>
      </c>
      <c r="M67" s="5">
        <v>3</v>
      </c>
      <c r="N67" s="5" t="s">
        <v>3</v>
      </c>
      <c r="O67" s="5">
        <v>-1</v>
      </c>
      <c r="P67" s="5">
        <f>Source!DM45</f>
        <v>4.80565</v>
      </c>
      <c r="Q67" s="5"/>
      <c r="R67" s="5"/>
      <c r="S67" s="5"/>
      <c r="T67" s="5"/>
      <c r="U67" s="5"/>
      <c r="V67" s="5"/>
      <c r="W67" s="5">
        <v>4.80565</v>
      </c>
      <c r="X67" s="5">
        <v>1</v>
      </c>
      <c r="Y67" s="5">
        <v>4.80565</v>
      </c>
      <c r="Z67" s="5">
        <v>4.80565</v>
      </c>
      <c r="AA67" s="5">
        <v>1</v>
      </c>
      <c r="AB67" s="5">
        <v>4.80565</v>
      </c>
    </row>
    <row r="68" spans="1:28" ht="12.75">
      <c r="A68" s="5">
        <v>50</v>
      </c>
      <c r="B68" s="5">
        <v>0</v>
      </c>
      <c r="C68" s="5">
        <v>0</v>
      </c>
      <c r="D68" s="5">
        <v>1</v>
      </c>
      <c r="E68" s="5">
        <v>208</v>
      </c>
      <c r="F68" s="5">
        <f>Source!V45</f>
        <v>0.30489999999999995</v>
      </c>
      <c r="G68" s="5" t="s">
        <v>110</v>
      </c>
      <c r="H68" s="5" t="s">
        <v>111</v>
      </c>
      <c r="I68" s="5"/>
      <c r="J68" s="5"/>
      <c r="K68" s="5">
        <v>208</v>
      </c>
      <c r="L68" s="5">
        <v>22</v>
      </c>
      <c r="M68" s="5">
        <v>3</v>
      </c>
      <c r="N68" s="5" t="s">
        <v>3</v>
      </c>
      <c r="O68" s="5">
        <v>-1</v>
      </c>
      <c r="P68" s="5">
        <f>Source!DN45</f>
        <v>0.30489999999999995</v>
      </c>
      <c r="Q68" s="5"/>
      <c r="R68" s="5"/>
      <c r="S68" s="5"/>
      <c r="T68" s="5"/>
      <c r="U68" s="5"/>
      <c r="V68" s="5"/>
      <c r="W68" s="5">
        <v>0.3049</v>
      </c>
      <c r="X68" s="5">
        <v>1</v>
      </c>
      <c r="Y68" s="5">
        <v>0.3049</v>
      </c>
      <c r="Z68" s="5">
        <v>0.3049</v>
      </c>
      <c r="AA68" s="5">
        <v>1</v>
      </c>
      <c r="AB68" s="5">
        <v>0.3049</v>
      </c>
    </row>
    <row r="69" spans="1:28" ht="12.75">
      <c r="A69" s="5">
        <v>50</v>
      </c>
      <c r="B69" s="5">
        <v>0</v>
      </c>
      <c r="C69" s="5">
        <v>0</v>
      </c>
      <c r="D69" s="5">
        <v>1</v>
      </c>
      <c r="E69" s="5">
        <v>209</v>
      </c>
      <c r="F69" s="5">
        <f>ROUND(Source!W45,O69)</f>
        <v>0</v>
      </c>
      <c r="G69" s="5" t="s">
        <v>112</v>
      </c>
      <c r="H69" s="5" t="s">
        <v>113</v>
      </c>
      <c r="I69" s="5"/>
      <c r="J69" s="5"/>
      <c r="K69" s="5">
        <v>209</v>
      </c>
      <c r="L69" s="5">
        <v>23</v>
      </c>
      <c r="M69" s="5">
        <v>3</v>
      </c>
      <c r="N69" s="5" t="s">
        <v>3</v>
      </c>
      <c r="O69" s="5">
        <v>2</v>
      </c>
      <c r="P69" s="5">
        <f>ROUND(Source!DO45,O69)</f>
        <v>0</v>
      </c>
      <c r="Q69" s="5"/>
      <c r="R69" s="5"/>
      <c r="S69" s="5"/>
      <c r="T69" s="5"/>
      <c r="U69" s="5"/>
      <c r="V69" s="5"/>
      <c r="W69" s="5">
        <v>0</v>
      </c>
      <c r="X69" s="5">
        <v>1</v>
      </c>
      <c r="Y69" s="5">
        <v>0</v>
      </c>
      <c r="Z69" s="5">
        <v>0</v>
      </c>
      <c r="AA69" s="5">
        <v>1</v>
      </c>
      <c r="AB69" s="5">
        <v>0</v>
      </c>
    </row>
    <row r="70" spans="1:28" ht="12.75">
      <c r="A70" s="5">
        <v>50</v>
      </c>
      <c r="B70" s="5">
        <v>0</v>
      </c>
      <c r="C70" s="5">
        <v>0</v>
      </c>
      <c r="D70" s="5">
        <v>1</v>
      </c>
      <c r="E70" s="5">
        <v>233</v>
      </c>
      <c r="F70" s="5">
        <f>ROUND(Source!BD45,O70)</f>
        <v>0</v>
      </c>
      <c r="G70" s="5" t="s">
        <v>114</v>
      </c>
      <c r="H70" s="5" t="s">
        <v>115</v>
      </c>
      <c r="I70" s="5"/>
      <c r="J70" s="5"/>
      <c r="K70" s="5">
        <v>233</v>
      </c>
      <c r="L70" s="5">
        <v>24</v>
      </c>
      <c r="M70" s="5">
        <v>3</v>
      </c>
      <c r="N70" s="5" t="s">
        <v>3</v>
      </c>
      <c r="O70" s="5">
        <v>2</v>
      </c>
      <c r="P70" s="5">
        <f>ROUND(Source!EV45,O70)</f>
        <v>0</v>
      </c>
      <c r="Q70" s="5"/>
      <c r="R70" s="5"/>
      <c r="S70" s="5"/>
      <c r="T70" s="5"/>
      <c r="U70" s="5"/>
      <c r="V70" s="5"/>
      <c r="W70" s="5">
        <v>0</v>
      </c>
      <c r="X70" s="5">
        <v>1</v>
      </c>
      <c r="Y70" s="5">
        <v>0</v>
      </c>
      <c r="Z70" s="5">
        <v>0</v>
      </c>
      <c r="AA70" s="5">
        <v>1</v>
      </c>
      <c r="AB70" s="5">
        <v>0</v>
      </c>
    </row>
    <row r="71" spans="1:28" ht="12.75">
      <c r="A71" s="5">
        <v>50</v>
      </c>
      <c r="B71" s="5">
        <v>0</v>
      </c>
      <c r="C71" s="5">
        <v>0</v>
      </c>
      <c r="D71" s="5">
        <v>1</v>
      </c>
      <c r="E71" s="5">
        <v>210</v>
      </c>
      <c r="F71" s="5">
        <f>ROUND(Source!X45,O71)</f>
        <v>41.53</v>
      </c>
      <c r="G71" s="5" t="s">
        <v>116</v>
      </c>
      <c r="H71" s="5" t="s">
        <v>117</v>
      </c>
      <c r="I71" s="5"/>
      <c r="J71" s="5"/>
      <c r="K71" s="5">
        <v>210</v>
      </c>
      <c r="L71" s="5">
        <v>25</v>
      </c>
      <c r="M71" s="5">
        <v>3</v>
      </c>
      <c r="N71" s="5" t="s">
        <v>3</v>
      </c>
      <c r="O71" s="5">
        <v>2</v>
      </c>
      <c r="P71" s="5">
        <f>ROUND(Source!DP45,O71)</f>
        <v>1593.14</v>
      </c>
      <c r="Q71" s="5"/>
      <c r="R71" s="5"/>
      <c r="S71" s="5"/>
      <c r="T71" s="5"/>
      <c r="U71" s="5"/>
      <c r="V71" s="5"/>
      <c r="W71" s="5">
        <v>41.53</v>
      </c>
      <c r="X71" s="5">
        <v>1</v>
      </c>
      <c r="Y71" s="5">
        <v>41.53</v>
      </c>
      <c r="Z71" s="5">
        <v>1593.14</v>
      </c>
      <c r="AA71" s="5">
        <v>1</v>
      </c>
      <c r="AB71" s="5">
        <v>1593.14</v>
      </c>
    </row>
    <row r="72" spans="1:28" ht="12.75">
      <c r="A72" s="5">
        <v>50</v>
      </c>
      <c r="B72" s="5">
        <v>0</v>
      </c>
      <c r="C72" s="5">
        <v>0</v>
      </c>
      <c r="D72" s="5">
        <v>1</v>
      </c>
      <c r="E72" s="5">
        <v>211</v>
      </c>
      <c r="F72" s="5">
        <f>ROUND(Source!Y45,O72)</f>
        <v>22.42</v>
      </c>
      <c r="G72" s="5" t="s">
        <v>118</v>
      </c>
      <c r="H72" s="5" t="s">
        <v>119</v>
      </c>
      <c r="I72" s="5"/>
      <c r="J72" s="5"/>
      <c r="K72" s="5">
        <v>211</v>
      </c>
      <c r="L72" s="5">
        <v>26</v>
      </c>
      <c r="M72" s="5">
        <v>3</v>
      </c>
      <c r="N72" s="5" t="s">
        <v>3</v>
      </c>
      <c r="O72" s="5">
        <v>2</v>
      </c>
      <c r="P72" s="5">
        <f>ROUND(Source!DQ45,O72)</f>
        <v>859.79</v>
      </c>
      <c r="Q72" s="5"/>
      <c r="R72" s="5"/>
      <c r="S72" s="5"/>
      <c r="T72" s="5"/>
      <c r="U72" s="5"/>
      <c r="V72" s="5"/>
      <c r="W72" s="5">
        <v>22.42</v>
      </c>
      <c r="X72" s="5">
        <v>1</v>
      </c>
      <c r="Y72" s="5">
        <v>22.42</v>
      </c>
      <c r="Z72" s="5">
        <v>859.79</v>
      </c>
      <c r="AA72" s="5">
        <v>1</v>
      </c>
      <c r="AB72" s="5">
        <v>859.79</v>
      </c>
    </row>
    <row r="73" spans="1:28" ht="12.75">
      <c r="A73" s="5">
        <v>50</v>
      </c>
      <c r="B73" s="5">
        <v>0</v>
      </c>
      <c r="C73" s="5">
        <v>0</v>
      </c>
      <c r="D73" s="5">
        <v>1</v>
      </c>
      <c r="E73" s="5">
        <v>224</v>
      </c>
      <c r="F73" s="5">
        <f>ROUND(Source!AR45,O73)</f>
        <v>134.94</v>
      </c>
      <c r="G73" s="5" t="s">
        <v>120</v>
      </c>
      <c r="H73" s="5" t="s">
        <v>121</v>
      </c>
      <c r="I73" s="5"/>
      <c r="J73" s="5"/>
      <c r="K73" s="5">
        <v>224</v>
      </c>
      <c r="L73" s="5">
        <v>27</v>
      </c>
      <c r="M73" s="5">
        <v>3</v>
      </c>
      <c r="N73" s="5" t="s">
        <v>3</v>
      </c>
      <c r="O73" s="5">
        <v>2</v>
      </c>
      <c r="P73" s="5">
        <f>ROUND(Source!EJ45,O73)</f>
        <v>4274.62</v>
      </c>
      <c r="Q73" s="5"/>
      <c r="R73" s="5"/>
      <c r="S73" s="5"/>
      <c r="T73" s="5"/>
      <c r="U73" s="5"/>
      <c r="V73" s="5"/>
      <c r="W73" s="5">
        <v>134.94</v>
      </c>
      <c r="X73" s="5">
        <v>1</v>
      </c>
      <c r="Y73" s="5">
        <v>134.94</v>
      </c>
      <c r="Z73" s="5">
        <v>4274.62</v>
      </c>
      <c r="AA73" s="5">
        <v>1</v>
      </c>
      <c r="AB73" s="5">
        <v>4274.62</v>
      </c>
    </row>
    <row r="75" spans="1:88" ht="12.75">
      <c r="A75" s="1">
        <v>4</v>
      </c>
      <c r="B75" s="1">
        <v>1</v>
      </c>
      <c r="C75" s="1"/>
      <c r="D75" s="1">
        <f>ROW(A134)</f>
        <v>134</v>
      </c>
      <c r="E75" s="1"/>
      <c r="F75" s="1" t="s">
        <v>19</v>
      </c>
      <c r="G75" s="1" t="s">
        <v>100</v>
      </c>
      <c r="H75" s="1" t="s">
        <v>3</v>
      </c>
      <c r="I75" s="1">
        <v>0</v>
      </c>
      <c r="J75" s="1"/>
      <c r="K75" s="1">
        <v>0</v>
      </c>
      <c r="L75" s="1"/>
      <c r="M75" s="1" t="s">
        <v>3</v>
      </c>
      <c r="N75" s="1"/>
      <c r="O75" s="1"/>
      <c r="P75" s="1"/>
      <c r="Q75" s="1"/>
      <c r="R75" s="1"/>
      <c r="S75" s="1">
        <v>0</v>
      </c>
      <c r="T75" s="1">
        <v>0</v>
      </c>
      <c r="U75" s="1" t="s">
        <v>3</v>
      </c>
      <c r="V75" s="1">
        <v>0</v>
      </c>
      <c r="W75" s="1"/>
      <c r="X75" s="1"/>
      <c r="Y75" s="1"/>
      <c r="Z75" s="1"/>
      <c r="AA75" s="1"/>
      <c r="AB75" s="1" t="s">
        <v>3</v>
      </c>
      <c r="AC75" s="1" t="s">
        <v>3</v>
      </c>
      <c r="AD75" s="1" t="s">
        <v>3</v>
      </c>
      <c r="AE75" s="1" t="s">
        <v>3</v>
      </c>
      <c r="AF75" s="1" t="s">
        <v>3</v>
      </c>
      <c r="AG75" s="1" t="s">
        <v>3</v>
      </c>
      <c r="AH75" s="1"/>
      <c r="AI75" s="1"/>
      <c r="AJ75" s="1"/>
      <c r="AK75" s="1"/>
      <c r="AL75" s="1"/>
      <c r="AM75" s="1"/>
      <c r="AN75" s="1"/>
      <c r="AO75" s="1"/>
      <c r="AP75" s="1" t="s">
        <v>3</v>
      </c>
      <c r="AQ75" s="1" t="s">
        <v>3</v>
      </c>
      <c r="AR75" s="1" t="s">
        <v>3</v>
      </c>
      <c r="AS75" s="1"/>
      <c r="AT75" s="1"/>
      <c r="AU75" s="1"/>
      <c r="AV75" s="1"/>
      <c r="AW75" s="1"/>
      <c r="AX75" s="1"/>
      <c r="AY75" s="1"/>
      <c r="AZ75" s="1" t="s">
        <v>3</v>
      </c>
      <c r="BA75" s="1"/>
      <c r="BB75" s="1" t="s">
        <v>3</v>
      </c>
      <c r="BC75" s="1" t="s">
        <v>3</v>
      </c>
      <c r="BD75" s="1" t="s">
        <v>3</v>
      </c>
      <c r="BE75" s="1" t="s">
        <v>3</v>
      </c>
      <c r="BF75" s="1" t="s">
        <v>3</v>
      </c>
      <c r="BG75" s="1" t="s">
        <v>3</v>
      </c>
      <c r="BH75" s="1" t="s">
        <v>3</v>
      </c>
      <c r="BI75" s="1" t="s">
        <v>3</v>
      </c>
      <c r="BJ75" s="1" t="s">
        <v>3</v>
      </c>
      <c r="BK75" s="1" t="s">
        <v>3</v>
      </c>
      <c r="BL75" s="1" t="s">
        <v>3</v>
      </c>
      <c r="BM75" s="1" t="s">
        <v>3</v>
      </c>
      <c r="BN75" s="1" t="s">
        <v>3</v>
      </c>
      <c r="BO75" s="1" t="s">
        <v>3</v>
      </c>
      <c r="BP75" s="1" t="s">
        <v>3</v>
      </c>
      <c r="BQ75" s="1"/>
      <c r="BR75" s="1"/>
      <c r="BS75" s="1"/>
      <c r="BT75" s="1"/>
      <c r="BU75" s="1"/>
      <c r="BV75" s="1"/>
      <c r="BW75" s="1"/>
      <c r="BX75" s="1">
        <v>0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>
        <v>0</v>
      </c>
    </row>
    <row r="77" spans="1:206" ht="12.75">
      <c r="A77" s="3">
        <v>52</v>
      </c>
      <c r="B77" s="3">
        <f aca="true" t="shared" si="65" ref="B77:G77">B134</f>
        <v>1</v>
      </c>
      <c r="C77" s="3">
        <f t="shared" si="65"/>
        <v>4</v>
      </c>
      <c r="D77" s="3">
        <f t="shared" si="65"/>
        <v>75</v>
      </c>
      <c r="E77" s="3">
        <f t="shared" si="65"/>
        <v>0</v>
      </c>
      <c r="F77" s="3" t="str">
        <f t="shared" si="65"/>
        <v>Новый раздел</v>
      </c>
      <c r="G77" s="3" t="str">
        <f t="shared" si="65"/>
        <v>Монтаж</v>
      </c>
      <c r="H77" s="3"/>
      <c r="I77" s="3"/>
      <c r="J77" s="3"/>
      <c r="K77" s="3"/>
      <c r="L77" s="3"/>
      <c r="M77" s="3"/>
      <c r="N77" s="3"/>
      <c r="O77" s="3">
        <f aca="true" t="shared" si="66" ref="O77:AT77">O134</f>
        <v>29443.06</v>
      </c>
      <c r="P77" s="3">
        <f t="shared" si="66"/>
        <v>25340.53</v>
      </c>
      <c r="Q77" s="3">
        <f t="shared" si="66"/>
        <v>1612.86</v>
      </c>
      <c r="R77" s="3">
        <f t="shared" si="66"/>
        <v>170.77</v>
      </c>
      <c r="S77" s="3">
        <f t="shared" si="66"/>
        <v>2489.67</v>
      </c>
      <c r="T77" s="3">
        <f t="shared" si="66"/>
        <v>0</v>
      </c>
      <c r="U77" s="3">
        <f t="shared" si="66"/>
        <v>281.9676235</v>
      </c>
      <c r="V77" s="3">
        <f t="shared" si="66"/>
        <v>12.7194225</v>
      </c>
      <c r="W77" s="3">
        <f t="shared" si="66"/>
        <v>0</v>
      </c>
      <c r="X77" s="3">
        <f t="shared" si="66"/>
        <v>2515.8</v>
      </c>
      <c r="Y77" s="3">
        <f t="shared" si="66"/>
        <v>1464.92</v>
      </c>
      <c r="Z77" s="3">
        <f t="shared" si="66"/>
        <v>0</v>
      </c>
      <c r="AA77" s="3">
        <f t="shared" si="66"/>
        <v>0</v>
      </c>
      <c r="AB77" s="3">
        <f t="shared" si="66"/>
        <v>29443.06</v>
      </c>
      <c r="AC77" s="3">
        <f t="shared" si="66"/>
        <v>25340.53</v>
      </c>
      <c r="AD77" s="3">
        <f t="shared" si="66"/>
        <v>1612.86</v>
      </c>
      <c r="AE77" s="3">
        <f t="shared" si="66"/>
        <v>170.77</v>
      </c>
      <c r="AF77" s="3">
        <f t="shared" si="66"/>
        <v>2489.67</v>
      </c>
      <c r="AG77" s="3">
        <f t="shared" si="66"/>
        <v>0</v>
      </c>
      <c r="AH77" s="3">
        <f t="shared" si="66"/>
        <v>281.9676235</v>
      </c>
      <c r="AI77" s="3">
        <f t="shared" si="66"/>
        <v>12.7194225</v>
      </c>
      <c r="AJ77" s="3">
        <f t="shared" si="66"/>
        <v>0</v>
      </c>
      <c r="AK77" s="3">
        <f t="shared" si="66"/>
        <v>2515.8</v>
      </c>
      <c r="AL77" s="3">
        <f t="shared" si="66"/>
        <v>1464.92</v>
      </c>
      <c r="AM77" s="3">
        <f t="shared" si="66"/>
        <v>0</v>
      </c>
      <c r="AN77" s="3">
        <f t="shared" si="66"/>
        <v>0</v>
      </c>
      <c r="AO77" s="3">
        <f t="shared" si="66"/>
        <v>0</v>
      </c>
      <c r="AP77" s="3">
        <f t="shared" si="66"/>
        <v>0</v>
      </c>
      <c r="AQ77" s="3">
        <f t="shared" si="66"/>
        <v>0</v>
      </c>
      <c r="AR77" s="3">
        <f t="shared" si="66"/>
        <v>33423.78</v>
      </c>
      <c r="AS77" s="3">
        <f t="shared" si="66"/>
        <v>33423.78</v>
      </c>
      <c r="AT77" s="3">
        <f t="shared" si="66"/>
        <v>0</v>
      </c>
      <c r="AU77" s="3">
        <f aca="true" t="shared" si="67" ref="AU77:BZ77">AU134</f>
        <v>0</v>
      </c>
      <c r="AV77" s="3">
        <f t="shared" si="67"/>
        <v>25340.53</v>
      </c>
      <c r="AW77" s="3">
        <f t="shared" si="67"/>
        <v>25340.53</v>
      </c>
      <c r="AX77" s="3">
        <f t="shared" si="67"/>
        <v>0</v>
      </c>
      <c r="AY77" s="3">
        <f t="shared" si="67"/>
        <v>25340.53</v>
      </c>
      <c r="AZ77" s="3">
        <f t="shared" si="67"/>
        <v>0</v>
      </c>
      <c r="BA77" s="3">
        <f t="shared" si="67"/>
        <v>0</v>
      </c>
      <c r="BB77" s="3">
        <f t="shared" si="67"/>
        <v>0</v>
      </c>
      <c r="BC77" s="3">
        <f t="shared" si="67"/>
        <v>0</v>
      </c>
      <c r="BD77" s="3">
        <f t="shared" si="67"/>
        <v>0</v>
      </c>
      <c r="BE77" s="3">
        <f t="shared" si="67"/>
        <v>0</v>
      </c>
      <c r="BF77" s="3">
        <f t="shared" si="67"/>
        <v>0</v>
      </c>
      <c r="BG77" s="3">
        <f t="shared" si="67"/>
        <v>0</v>
      </c>
      <c r="BH77" s="3">
        <f t="shared" si="67"/>
        <v>0</v>
      </c>
      <c r="BI77" s="3">
        <f t="shared" si="67"/>
        <v>0</v>
      </c>
      <c r="BJ77" s="3">
        <f t="shared" si="67"/>
        <v>0</v>
      </c>
      <c r="BK77" s="3">
        <f t="shared" si="67"/>
        <v>0</v>
      </c>
      <c r="BL77" s="3">
        <f t="shared" si="67"/>
        <v>0</v>
      </c>
      <c r="BM77" s="3">
        <f t="shared" si="67"/>
        <v>0</v>
      </c>
      <c r="BN77" s="3">
        <f t="shared" si="67"/>
        <v>0</v>
      </c>
      <c r="BO77" s="3">
        <f t="shared" si="67"/>
        <v>0</v>
      </c>
      <c r="BP77" s="3">
        <f t="shared" si="67"/>
        <v>0</v>
      </c>
      <c r="BQ77" s="3">
        <f t="shared" si="67"/>
        <v>0</v>
      </c>
      <c r="BR77" s="3">
        <f t="shared" si="67"/>
        <v>0</v>
      </c>
      <c r="BS77" s="3">
        <f t="shared" si="67"/>
        <v>0</v>
      </c>
      <c r="BT77" s="3">
        <f t="shared" si="67"/>
        <v>0</v>
      </c>
      <c r="BU77" s="3">
        <f t="shared" si="67"/>
        <v>0</v>
      </c>
      <c r="BV77" s="3">
        <f t="shared" si="67"/>
        <v>0</v>
      </c>
      <c r="BW77" s="3">
        <f t="shared" si="67"/>
        <v>0</v>
      </c>
      <c r="BX77" s="3">
        <f t="shared" si="67"/>
        <v>0</v>
      </c>
      <c r="BY77" s="3">
        <f t="shared" si="67"/>
        <v>0</v>
      </c>
      <c r="BZ77" s="3">
        <f t="shared" si="67"/>
        <v>0</v>
      </c>
      <c r="CA77" s="3">
        <f aca="true" t="shared" si="68" ref="CA77:DF77">CA134</f>
        <v>33423.78</v>
      </c>
      <c r="CB77" s="3">
        <f t="shared" si="68"/>
        <v>33423.78</v>
      </c>
      <c r="CC77" s="3">
        <f t="shared" si="68"/>
        <v>0</v>
      </c>
      <c r="CD77" s="3">
        <f t="shared" si="68"/>
        <v>0</v>
      </c>
      <c r="CE77" s="3">
        <f t="shared" si="68"/>
        <v>25340.53</v>
      </c>
      <c r="CF77" s="3">
        <f t="shared" si="68"/>
        <v>25340.53</v>
      </c>
      <c r="CG77" s="3">
        <f t="shared" si="68"/>
        <v>0</v>
      </c>
      <c r="CH77" s="3">
        <f t="shared" si="68"/>
        <v>25340.53</v>
      </c>
      <c r="CI77" s="3">
        <f t="shared" si="68"/>
        <v>0</v>
      </c>
      <c r="CJ77" s="3">
        <f t="shared" si="68"/>
        <v>0</v>
      </c>
      <c r="CK77" s="3">
        <f t="shared" si="68"/>
        <v>0</v>
      </c>
      <c r="CL77" s="3">
        <f t="shared" si="68"/>
        <v>0</v>
      </c>
      <c r="CM77" s="3">
        <f t="shared" si="68"/>
        <v>0</v>
      </c>
      <c r="CN77" s="3">
        <f t="shared" si="68"/>
        <v>0</v>
      </c>
      <c r="CO77" s="3">
        <f t="shared" si="68"/>
        <v>0</v>
      </c>
      <c r="CP77" s="3">
        <f t="shared" si="68"/>
        <v>0</v>
      </c>
      <c r="CQ77" s="3">
        <f t="shared" si="68"/>
        <v>0</v>
      </c>
      <c r="CR77" s="3">
        <f t="shared" si="68"/>
        <v>0</v>
      </c>
      <c r="CS77" s="3">
        <f t="shared" si="68"/>
        <v>0</v>
      </c>
      <c r="CT77" s="3">
        <f t="shared" si="68"/>
        <v>0</v>
      </c>
      <c r="CU77" s="3">
        <f t="shared" si="68"/>
        <v>0</v>
      </c>
      <c r="CV77" s="3">
        <f t="shared" si="68"/>
        <v>0</v>
      </c>
      <c r="CW77" s="3">
        <f t="shared" si="68"/>
        <v>0</v>
      </c>
      <c r="CX77" s="3">
        <f t="shared" si="68"/>
        <v>0</v>
      </c>
      <c r="CY77" s="3">
        <f t="shared" si="68"/>
        <v>0</v>
      </c>
      <c r="CZ77" s="3">
        <f t="shared" si="68"/>
        <v>0</v>
      </c>
      <c r="DA77" s="3">
        <f t="shared" si="68"/>
        <v>0</v>
      </c>
      <c r="DB77" s="3">
        <f t="shared" si="68"/>
        <v>0</v>
      </c>
      <c r="DC77" s="3">
        <f t="shared" si="68"/>
        <v>0</v>
      </c>
      <c r="DD77" s="3">
        <f t="shared" si="68"/>
        <v>0</v>
      </c>
      <c r="DE77" s="3">
        <f t="shared" si="68"/>
        <v>0</v>
      </c>
      <c r="DF77" s="3">
        <f t="shared" si="68"/>
        <v>0</v>
      </c>
      <c r="DG77" s="4">
        <f aca="true" t="shared" si="69" ref="DG77:EL77">DG134</f>
        <v>378973.13</v>
      </c>
      <c r="DH77" s="4">
        <f t="shared" si="69"/>
        <v>264673.49</v>
      </c>
      <c r="DI77" s="4">
        <f t="shared" si="69"/>
        <v>18796.32</v>
      </c>
      <c r="DJ77" s="4">
        <f t="shared" si="69"/>
        <v>6551.38</v>
      </c>
      <c r="DK77" s="4">
        <f t="shared" si="69"/>
        <v>95503.32</v>
      </c>
      <c r="DL77" s="4">
        <f t="shared" si="69"/>
        <v>0</v>
      </c>
      <c r="DM77" s="4">
        <f t="shared" si="69"/>
        <v>281.9676235</v>
      </c>
      <c r="DN77" s="4">
        <f t="shared" si="69"/>
        <v>12.7194225</v>
      </c>
      <c r="DO77" s="4">
        <f t="shared" si="69"/>
        <v>0</v>
      </c>
      <c r="DP77" s="4">
        <f t="shared" si="69"/>
        <v>96506.61</v>
      </c>
      <c r="DQ77" s="4">
        <f t="shared" si="69"/>
        <v>56194.99</v>
      </c>
      <c r="DR77" s="4">
        <f t="shared" si="69"/>
        <v>0</v>
      </c>
      <c r="DS77" s="4">
        <f t="shared" si="69"/>
        <v>0</v>
      </c>
      <c r="DT77" s="4">
        <f t="shared" si="69"/>
        <v>378973.13</v>
      </c>
      <c r="DU77" s="4">
        <f t="shared" si="69"/>
        <v>264673.49</v>
      </c>
      <c r="DV77" s="4">
        <f t="shared" si="69"/>
        <v>18796.32</v>
      </c>
      <c r="DW77" s="4">
        <f t="shared" si="69"/>
        <v>6551.38</v>
      </c>
      <c r="DX77" s="4">
        <f t="shared" si="69"/>
        <v>95503.32</v>
      </c>
      <c r="DY77" s="4">
        <f t="shared" si="69"/>
        <v>0</v>
      </c>
      <c r="DZ77" s="4">
        <f t="shared" si="69"/>
        <v>281.9676235</v>
      </c>
      <c r="EA77" s="4">
        <f t="shared" si="69"/>
        <v>12.7194225</v>
      </c>
      <c r="EB77" s="4">
        <f t="shared" si="69"/>
        <v>0</v>
      </c>
      <c r="EC77" s="4">
        <f t="shared" si="69"/>
        <v>96506.61</v>
      </c>
      <c r="ED77" s="4">
        <f t="shared" si="69"/>
        <v>56194.99</v>
      </c>
      <c r="EE77" s="4">
        <f t="shared" si="69"/>
        <v>0</v>
      </c>
      <c r="EF77" s="4">
        <f t="shared" si="69"/>
        <v>0</v>
      </c>
      <c r="EG77" s="4">
        <f t="shared" si="69"/>
        <v>0</v>
      </c>
      <c r="EH77" s="4">
        <f t="shared" si="69"/>
        <v>0</v>
      </c>
      <c r="EI77" s="4">
        <f t="shared" si="69"/>
        <v>0</v>
      </c>
      <c r="EJ77" s="4">
        <f t="shared" si="69"/>
        <v>531674.73</v>
      </c>
      <c r="EK77" s="4">
        <f t="shared" si="69"/>
        <v>531674.73</v>
      </c>
      <c r="EL77" s="4">
        <f t="shared" si="69"/>
        <v>0</v>
      </c>
      <c r="EM77" s="4">
        <f aca="true" t="shared" si="70" ref="EM77:FR77">EM134</f>
        <v>0</v>
      </c>
      <c r="EN77" s="4">
        <f t="shared" si="70"/>
        <v>264673.49</v>
      </c>
      <c r="EO77" s="4">
        <f t="shared" si="70"/>
        <v>264673.49</v>
      </c>
      <c r="EP77" s="4">
        <f t="shared" si="70"/>
        <v>0</v>
      </c>
      <c r="EQ77" s="4">
        <f t="shared" si="70"/>
        <v>264673.49</v>
      </c>
      <c r="ER77" s="4">
        <f t="shared" si="70"/>
        <v>0</v>
      </c>
      <c r="ES77" s="4">
        <f t="shared" si="70"/>
        <v>0</v>
      </c>
      <c r="ET77" s="4">
        <f t="shared" si="70"/>
        <v>0</v>
      </c>
      <c r="EU77" s="4">
        <f t="shared" si="70"/>
        <v>0</v>
      </c>
      <c r="EV77" s="4">
        <f t="shared" si="70"/>
        <v>0</v>
      </c>
      <c r="EW77" s="4">
        <f t="shared" si="70"/>
        <v>0</v>
      </c>
      <c r="EX77" s="4">
        <f t="shared" si="70"/>
        <v>0</v>
      </c>
      <c r="EY77" s="4">
        <f t="shared" si="70"/>
        <v>0</v>
      </c>
      <c r="EZ77" s="4">
        <f t="shared" si="70"/>
        <v>0</v>
      </c>
      <c r="FA77" s="4">
        <f t="shared" si="70"/>
        <v>0</v>
      </c>
      <c r="FB77" s="4">
        <f t="shared" si="70"/>
        <v>0</v>
      </c>
      <c r="FC77" s="4">
        <f t="shared" si="70"/>
        <v>0</v>
      </c>
      <c r="FD77" s="4">
        <f t="shared" si="70"/>
        <v>0</v>
      </c>
      <c r="FE77" s="4">
        <f t="shared" si="70"/>
        <v>0</v>
      </c>
      <c r="FF77" s="4">
        <f t="shared" si="70"/>
        <v>0</v>
      </c>
      <c r="FG77" s="4">
        <f t="shared" si="70"/>
        <v>0</v>
      </c>
      <c r="FH77" s="4">
        <f t="shared" si="70"/>
        <v>0</v>
      </c>
      <c r="FI77" s="4">
        <f t="shared" si="70"/>
        <v>0</v>
      </c>
      <c r="FJ77" s="4">
        <f t="shared" si="70"/>
        <v>0</v>
      </c>
      <c r="FK77" s="4">
        <f t="shared" si="70"/>
        <v>0</v>
      </c>
      <c r="FL77" s="4">
        <f t="shared" si="70"/>
        <v>0</v>
      </c>
      <c r="FM77" s="4">
        <f t="shared" si="70"/>
        <v>0</v>
      </c>
      <c r="FN77" s="4">
        <f t="shared" si="70"/>
        <v>0</v>
      </c>
      <c r="FO77" s="4">
        <f t="shared" si="70"/>
        <v>0</v>
      </c>
      <c r="FP77" s="4">
        <f t="shared" si="70"/>
        <v>0</v>
      </c>
      <c r="FQ77" s="4">
        <f t="shared" si="70"/>
        <v>0</v>
      </c>
      <c r="FR77" s="4">
        <f t="shared" si="70"/>
        <v>0</v>
      </c>
      <c r="FS77" s="4">
        <f aca="true" t="shared" si="71" ref="FS77:GX77">FS134</f>
        <v>531674.73</v>
      </c>
      <c r="FT77" s="4">
        <f t="shared" si="71"/>
        <v>531674.73</v>
      </c>
      <c r="FU77" s="4">
        <f t="shared" si="71"/>
        <v>0</v>
      </c>
      <c r="FV77" s="4">
        <f t="shared" si="71"/>
        <v>0</v>
      </c>
      <c r="FW77" s="4">
        <f t="shared" si="71"/>
        <v>264673.49</v>
      </c>
      <c r="FX77" s="4">
        <f t="shared" si="71"/>
        <v>264673.49</v>
      </c>
      <c r="FY77" s="4">
        <f t="shared" si="71"/>
        <v>0</v>
      </c>
      <c r="FZ77" s="4">
        <f t="shared" si="71"/>
        <v>264673.49</v>
      </c>
      <c r="GA77" s="4">
        <f t="shared" si="71"/>
        <v>0</v>
      </c>
      <c r="GB77" s="4">
        <f t="shared" si="71"/>
        <v>0</v>
      </c>
      <c r="GC77" s="4">
        <f t="shared" si="71"/>
        <v>0</v>
      </c>
      <c r="GD77" s="4">
        <f t="shared" si="71"/>
        <v>0</v>
      </c>
      <c r="GE77" s="4">
        <f t="shared" si="71"/>
        <v>0</v>
      </c>
      <c r="GF77" s="4">
        <f t="shared" si="71"/>
        <v>0</v>
      </c>
      <c r="GG77" s="4">
        <f t="shared" si="71"/>
        <v>0</v>
      </c>
      <c r="GH77" s="4">
        <f t="shared" si="71"/>
        <v>0</v>
      </c>
      <c r="GI77" s="4">
        <f t="shared" si="71"/>
        <v>0</v>
      </c>
      <c r="GJ77" s="4">
        <f t="shared" si="71"/>
        <v>0</v>
      </c>
      <c r="GK77" s="4">
        <f t="shared" si="71"/>
        <v>0</v>
      </c>
      <c r="GL77" s="4">
        <f t="shared" si="71"/>
        <v>0</v>
      </c>
      <c r="GM77" s="4">
        <f t="shared" si="71"/>
        <v>0</v>
      </c>
      <c r="GN77" s="4">
        <f t="shared" si="71"/>
        <v>0</v>
      </c>
      <c r="GO77" s="4">
        <f t="shared" si="71"/>
        <v>0</v>
      </c>
      <c r="GP77" s="4">
        <f t="shared" si="71"/>
        <v>0</v>
      </c>
      <c r="GQ77" s="4">
        <f t="shared" si="71"/>
        <v>0</v>
      </c>
      <c r="GR77" s="4">
        <f t="shared" si="71"/>
        <v>0</v>
      </c>
      <c r="GS77" s="4">
        <f t="shared" si="71"/>
        <v>0</v>
      </c>
      <c r="GT77" s="4">
        <f t="shared" si="71"/>
        <v>0</v>
      </c>
      <c r="GU77" s="4">
        <f t="shared" si="71"/>
        <v>0</v>
      </c>
      <c r="GV77" s="4">
        <f t="shared" si="71"/>
        <v>0</v>
      </c>
      <c r="GW77" s="4">
        <f t="shared" si="71"/>
        <v>0</v>
      </c>
      <c r="GX77" s="4">
        <f t="shared" si="71"/>
        <v>0</v>
      </c>
    </row>
    <row r="79" spans="1:255" ht="12.75">
      <c r="A79" s="2">
        <v>17</v>
      </c>
      <c r="B79" s="2">
        <v>1</v>
      </c>
      <c r="C79" s="2">
        <f>ROW(SmtRes!A37)</f>
        <v>37</v>
      </c>
      <c r="D79" s="2">
        <f>ROW(EtalonRes!A37)</f>
        <v>37</v>
      </c>
      <c r="E79" s="2" t="s">
        <v>122</v>
      </c>
      <c r="F79" s="2" t="s">
        <v>123</v>
      </c>
      <c r="G79" s="2" t="s">
        <v>124</v>
      </c>
      <c r="H79" s="2" t="s">
        <v>125</v>
      </c>
      <c r="I79" s="2">
        <f>ROUND(0.48/100,7)</f>
        <v>0.0048</v>
      </c>
      <c r="J79" s="2">
        <v>0</v>
      </c>
      <c r="K79" s="2">
        <f>ROUND(0.48/100,7)</f>
        <v>0.0048</v>
      </c>
      <c r="L79" s="2"/>
      <c r="M79" s="2"/>
      <c r="N79" s="2"/>
      <c r="O79" s="2">
        <f aca="true" t="shared" si="72" ref="O79:O110">ROUND(CP79,2)</f>
        <v>12.06</v>
      </c>
      <c r="P79" s="2">
        <f aca="true" t="shared" si="73" ref="P79:P110">ROUND(CQ79*I79,2)</f>
        <v>0</v>
      </c>
      <c r="Q79" s="2">
        <f aca="true" t="shared" si="74" ref="Q79:Q110">ROUND(CR79*I79,2)</f>
        <v>0</v>
      </c>
      <c r="R79" s="2">
        <f aca="true" t="shared" si="75" ref="R79:R110">ROUND(CS79*I79,2)</f>
        <v>0</v>
      </c>
      <c r="S79" s="2">
        <f aca="true" t="shared" si="76" ref="S79:S110">ROUND(CT79*I79,2)</f>
        <v>12.06</v>
      </c>
      <c r="T79" s="2">
        <f aca="true" t="shared" si="77" ref="T79:T110">ROUND(CU79*I79,2)</f>
        <v>0</v>
      </c>
      <c r="U79" s="2">
        <f aca="true" t="shared" si="78" ref="U79:U110">CV79*I79</f>
        <v>1.5455999999999999</v>
      </c>
      <c r="V79" s="2">
        <f aca="true" t="shared" si="79" ref="V79:V110">CW79*I79</f>
        <v>0</v>
      </c>
      <c r="W79" s="2">
        <f aca="true" t="shared" si="80" ref="W79:W110">ROUND(CX79*I79,2)</f>
        <v>0</v>
      </c>
      <c r="X79" s="2">
        <f aca="true" t="shared" si="81" ref="X79:X110">ROUND(CY79,2)</f>
        <v>10.73</v>
      </c>
      <c r="Y79" s="2">
        <f aca="true" t="shared" si="82" ref="Y79:Y110">ROUND(CZ79,2)</f>
        <v>4.82</v>
      </c>
      <c r="Z79" s="2"/>
      <c r="AA79" s="2">
        <v>55113220</v>
      </c>
      <c r="AB79" s="2">
        <f aca="true" t="shared" si="83" ref="AB79:AB110">ROUND((AC79+AD79+AF79),2)</f>
        <v>2511.6</v>
      </c>
      <c r="AC79" s="2">
        <f aca="true" t="shared" si="84" ref="AC79:AC110">ROUND((ES79),2)</f>
        <v>0</v>
      </c>
      <c r="AD79" s="2">
        <f>ROUND(((((ET79*ROUND(1.25,7)))-((EU79*ROUND(1.25,7))))+AE79),2)</f>
        <v>0</v>
      </c>
      <c r="AE79" s="2">
        <f>ROUND(((EU79*ROUND(1.25,7))),2)</f>
        <v>0</v>
      </c>
      <c r="AF79" s="2">
        <f>ROUND(((EV79*ROUND(1.15,7))),2)</f>
        <v>2511.6</v>
      </c>
      <c r="AG79" s="2">
        <f aca="true" t="shared" si="85" ref="AG79:AG110">ROUND((AP79),2)</f>
        <v>0</v>
      </c>
      <c r="AH79" s="2">
        <f>((EW79*ROUND(1.15,7)))</f>
        <v>322</v>
      </c>
      <c r="AI79" s="2">
        <f>((EX79*ROUND(1.25,7)))</f>
        <v>0</v>
      </c>
      <c r="AJ79" s="2">
        <f aca="true" t="shared" si="86" ref="AJ79:AJ110">(AS79)</f>
        <v>0</v>
      </c>
      <c r="AK79" s="2">
        <v>2184</v>
      </c>
      <c r="AL79" s="2">
        <v>0</v>
      </c>
      <c r="AM79" s="2">
        <v>0</v>
      </c>
      <c r="AN79" s="2">
        <v>0</v>
      </c>
      <c r="AO79" s="2">
        <v>2184</v>
      </c>
      <c r="AP79" s="2">
        <v>0</v>
      </c>
      <c r="AQ79" s="2">
        <v>280</v>
      </c>
      <c r="AR79" s="2">
        <v>0</v>
      </c>
      <c r="AS79" s="2">
        <v>0</v>
      </c>
      <c r="AT79" s="2">
        <v>89</v>
      </c>
      <c r="AU79" s="2">
        <v>40</v>
      </c>
      <c r="AV79" s="2">
        <v>1</v>
      </c>
      <c r="AW79" s="2">
        <v>1</v>
      </c>
      <c r="AX79" s="2"/>
      <c r="AY79" s="2"/>
      <c r="AZ79" s="2">
        <v>1</v>
      </c>
      <c r="BA79" s="2">
        <v>1</v>
      </c>
      <c r="BB79" s="2">
        <v>1</v>
      </c>
      <c r="BC79" s="2">
        <v>1</v>
      </c>
      <c r="BD79" s="2" t="s">
        <v>3</v>
      </c>
      <c r="BE79" s="2" t="s">
        <v>3</v>
      </c>
      <c r="BF79" s="2" t="s">
        <v>3</v>
      </c>
      <c r="BG79" s="2" t="s">
        <v>3</v>
      </c>
      <c r="BH79" s="2">
        <v>0</v>
      </c>
      <c r="BI79" s="2">
        <v>1</v>
      </c>
      <c r="BJ79" s="2" t="s">
        <v>126</v>
      </c>
      <c r="BK79" s="2"/>
      <c r="BL79" s="2"/>
      <c r="BM79" s="2">
        <v>1003</v>
      </c>
      <c r="BN79" s="2">
        <v>0</v>
      </c>
      <c r="BO79" s="2" t="s">
        <v>3</v>
      </c>
      <c r="BP79" s="2">
        <v>0</v>
      </c>
      <c r="BQ79" s="2">
        <v>2</v>
      </c>
      <c r="BR79" s="2">
        <v>0</v>
      </c>
      <c r="BS79" s="2">
        <v>1</v>
      </c>
      <c r="BT79" s="2">
        <v>1</v>
      </c>
      <c r="BU79" s="2">
        <v>1</v>
      </c>
      <c r="BV79" s="2">
        <v>1</v>
      </c>
      <c r="BW79" s="2">
        <v>1</v>
      </c>
      <c r="BX79" s="2">
        <v>1</v>
      </c>
      <c r="BY79" s="2" t="s">
        <v>3</v>
      </c>
      <c r="BZ79" s="2">
        <v>89</v>
      </c>
      <c r="CA79" s="2">
        <v>40</v>
      </c>
      <c r="CB79" s="2" t="s">
        <v>3</v>
      </c>
      <c r="CC79" s="2"/>
      <c r="CD79" s="2"/>
      <c r="CE79" s="2">
        <v>0</v>
      </c>
      <c r="CF79" s="2">
        <v>0</v>
      </c>
      <c r="CG79" s="2">
        <v>0</v>
      </c>
      <c r="CH79" s="2"/>
      <c r="CI79" s="2"/>
      <c r="CJ79" s="2"/>
      <c r="CK79" s="2"/>
      <c r="CL79" s="2"/>
      <c r="CM79" s="2">
        <v>0</v>
      </c>
      <c r="CN79" s="2" t="s">
        <v>127</v>
      </c>
      <c r="CO79" s="2">
        <v>0</v>
      </c>
      <c r="CP79" s="2">
        <f aca="true" t="shared" si="87" ref="CP79:CP110">(P79+Q79+S79)</f>
        <v>12.06</v>
      </c>
      <c r="CQ79" s="2">
        <f aca="true" t="shared" si="88" ref="CQ79:CQ110">AC79*BC79</f>
        <v>0</v>
      </c>
      <c r="CR79" s="2">
        <f aca="true" t="shared" si="89" ref="CR79:CR110">AD79*BB79</f>
        <v>0</v>
      </c>
      <c r="CS79" s="2">
        <f aca="true" t="shared" si="90" ref="CS79:CS110">AE79*BS79</f>
        <v>0</v>
      </c>
      <c r="CT79" s="2">
        <f aca="true" t="shared" si="91" ref="CT79:CT110">AF79*BA79</f>
        <v>2511.6</v>
      </c>
      <c r="CU79" s="2">
        <f aca="true" t="shared" si="92" ref="CU79:CU110">AG79</f>
        <v>0</v>
      </c>
      <c r="CV79" s="2">
        <f aca="true" t="shared" si="93" ref="CV79:CV110">AH79</f>
        <v>322</v>
      </c>
      <c r="CW79" s="2">
        <f aca="true" t="shared" si="94" ref="CW79:CW110">AI79</f>
        <v>0</v>
      </c>
      <c r="CX79" s="2">
        <f aca="true" t="shared" si="95" ref="CX79:CX110">AJ79</f>
        <v>0</v>
      </c>
      <c r="CY79" s="2">
        <f aca="true" t="shared" si="96" ref="CY79:CY110">(((S79+R79)*AT79)/100)</f>
        <v>10.733400000000001</v>
      </c>
      <c r="CZ79" s="2">
        <f aca="true" t="shared" si="97" ref="CZ79:CZ110">(((S79+R79)*AU79)/100)</f>
        <v>4.824000000000001</v>
      </c>
      <c r="DA79" s="2"/>
      <c r="DB79" s="2"/>
      <c r="DC79" s="2" t="s">
        <v>3</v>
      </c>
      <c r="DD79" s="2" t="s">
        <v>3</v>
      </c>
      <c r="DE79" s="2" t="s">
        <v>128</v>
      </c>
      <c r="DF79" s="2" t="s">
        <v>128</v>
      </c>
      <c r="DG79" s="2" t="s">
        <v>129</v>
      </c>
      <c r="DH79" s="2" t="s">
        <v>3</v>
      </c>
      <c r="DI79" s="2" t="s">
        <v>129</v>
      </c>
      <c r="DJ79" s="2" t="s">
        <v>128</v>
      </c>
      <c r="DK79" s="2" t="s">
        <v>3</v>
      </c>
      <c r="DL79" s="2" t="s">
        <v>3</v>
      </c>
      <c r="DM79" s="2" t="s">
        <v>3</v>
      </c>
      <c r="DN79" s="2">
        <v>0</v>
      </c>
      <c r="DO79" s="2">
        <v>0</v>
      </c>
      <c r="DP79" s="2">
        <v>1</v>
      </c>
      <c r="DQ79" s="2">
        <v>1</v>
      </c>
      <c r="DR79" s="2"/>
      <c r="DS79" s="2"/>
      <c r="DT79" s="2"/>
      <c r="DU79" s="2">
        <v>1007</v>
      </c>
      <c r="DV79" s="2" t="s">
        <v>125</v>
      </c>
      <c r="DW79" s="2" t="s">
        <v>125</v>
      </c>
      <c r="DX79" s="2">
        <v>100</v>
      </c>
      <c r="DY79" s="2"/>
      <c r="DZ79" s="2" t="s">
        <v>3</v>
      </c>
      <c r="EA79" s="2" t="s">
        <v>3</v>
      </c>
      <c r="EB79" s="2" t="s">
        <v>3</v>
      </c>
      <c r="EC79" s="2" t="s">
        <v>3</v>
      </c>
      <c r="ED79" s="2"/>
      <c r="EE79" s="2">
        <v>55238163</v>
      </c>
      <c r="EF79" s="2">
        <v>2</v>
      </c>
      <c r="EG79" s="2" t="s">
        <v>40</v>
      </c>
      <c r="EH79" s="2">
        <v>1</v>
      </c>
      <c r="EI79" s="2" t="s">
        <v>130</v>
      </c>
      <c r="EJ79" s="2">
        <v>1</v>
      </c>
      <c r="EK79" s="2">
        <v>1003</v>
      </c>
      <c r="EL79" s="2" t="s">
        <v>131</v>
      </c>
      <c r="EM79" s="2" t="s">
        <v>132</v>
      </c>
      <c r="EN79" s="2"/>
      <c r="EO79" s="2" t="s">
        <v>133</v>
      </c>
      <c r="EP79" s="2"/>
      <c r="EQ79" s="2">
        <v>0</v>
      </c>
      <c r="ER79" s="2">
        <v>2184</v>
      </c>
      <c r="ES79" s="2">
        <v>0</v>
      </c>
      <c r="ET79" s="2">
        <v>0</v>
      </c>
      <c r="EU79" s="2">
        <v>0</v>
      </c>
      <c r="EV79" s="2">
        <v>2184</v>
      </c>
      <c r="EW79" s="2">
        <v>280</v>
      </c>
      <c r="EX79" s="2">
        <v>0</v>
      </c>
      <c r="EY79" s="2">
        <v>0</v>
      </c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>
        <v>0</v>
      </c>
      <c r="FR79" s="2">
        <f aca="true" t="shared" si="98" ref="FR79:FR110">ROUND(IF(AND(BH79=3,BI79=3),P79,0),2)</f>
        <v>0</v>
      </c>
      <c r="FS79" s="2">
        <v>0</v>
      </c>
      <c r="FT79" s="2"/>
      <c r="FU79" s="2"/>
      <c r="FV79" s="2"/>
      <c r="FW79" s="2"/>
      <c r="FX79" s="2">
        <v>89</v>
      </c>
      <c r="FY79" s="2">
        <v>40</v>
      </c>
      <c r="FZ79" s="2"/>
      <c r="GA79" s="2" t="s">
        <v>3</v>
      </c>
      <c r="GB79" s="2"/>
      <c r="GC79" s="2"/>
      <c r="GD79" s="2">
        <v>1</v>
      </c>
      <c r="GE79" s="2"/>
      <c r="GF79" s="2">
        <v>-1146033384</v>
      </c>
      <c r="GG79" s="2">
        <v>2</v>
      </c>
      <c r="GH79" s="2">
        <v>1</v>
      </c>
      <c r="GI79" s="2">
        <v>-2</v>
      </c>
      <c r="GJ79" s="2">
        <v>0</v>
      </c>
      <c r="GK79" s="2">
        <v>0</v>
      </c>
      <c r="GL79" s="2">
        <f aca="true" t="shared" si="99" ref="GL79:GL110">ROUND(IF(AND(BH79=3,BI79=3,FS79&lt;&gt;0),P79,0),2)</f>
        <v>0</v>
      </c>
      <c r="GM79" s="2">
        <f aca="true" t="shared" si="100" ref="GM79:GM110">ROUND(O79+X79+Y79,2)+GX79</f>
        <v>27.61</v>
      </c>
      <c r="GN79" s="2">
        <f aca="true" t="shared" si="101" ref="GN79:GN110">IF(OR(BI79=0,BI79=1),ROUND(O79+X79+Y79,2),0)</f>
        <v>27.61</v>
      </c>
      <c r="GO79" s="2">
        <f aca="true" t="shared" si="102" ref="GO79:GO110">IF(BI79=2,ROUND(O79+X79+Y79,2),0)</f>
        <v>0</v>
      </c>
      <c r="GP79" s="2">
        <f aca="true" t="shared" si="103" ref="GP79:GP110">IF(BI79=4,ROUND(O79+X79+Y79,2)+GX79,0)</f>
        <v>0</v>
      </c>
      <c r="GQ79" s="2"/>
      <c r="GR79" s="2">
        <v>0</v>
      </c>
      <c r="GS79" s="2">
        <v>3</v>
      </c>
      <c r="GT79" s="2">
        <v>0</v>
      </c>
      <c r="GU79" s="2" t="s">
        <v>3</v>
      </c>
      <c r="GV79" s="2">
        <f aca="true" t="shared" si="104" ref="GV79:GV110">ROUND((GT79),2)</f>
        <v>0</v>
      </c>
      <c r="GW79" s="2">
        <v>1</v>
      </c>
      <c r="GX79" s="2">
        <f aca="true" t="shared" si="105" ref="GX79:GX110">ROUND(HC79*I79,2)</f>
        <v>0</v>
      </c>
      <c r="GY79" s="2"/>
      <c r="GZ79" s="2"/>
      <c r="HA79" s="2">
        <v>0</v>
      </c>
      <c r="HB79" s="2">
        <v>0</v>
      </c>
      <c r="HC79" s="2">
        <f aca="true" t="shared" si="106" ref="HC79:HC110">GV79*GW79</f>
        <v>0</v>
      </c>
      <c r="HD79" s="2"/>
      <c r="HE79" s="2" t="s">
        <v>3</v>
      </c>
      <c r="HF79" s="2" t="s">
        <v>3</v>
      </c>
      <c r="HG79" s="2"/>
      <c r="HH79" s="2"/>
      <c r="HI79" s="2"/>
      <c r="HJ79" s="2"/>
      <c r="HK79" s="2"/>
      <c r="HL79" s="2"/>
      <c r="HM79" s="2" t="s">
        <v>3</v>
      </c>
      <c r="HN79" s="2" t="s">
        <v>134</v>
      </c>
      <c r="HO79" s="2" t="s">
        <v>135</v>
      </c>
      <c r="HP79" s="2" t="s">
        <v>131</v>
      </c>
      <c r="HQ79" s="2" t="s">
        <v>131</v>
      </c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>
        <v>0</v>
      </c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45" ht="12.75">
      <c r="A80">
        <v>17</v>
      </c>
      <c r="B80">
        <v>1</v>
      </c>
      <c r="C80">
        <f>ROW(SmtRes!A38)</f>
        <v>38</v>
      </c>
      <c r="D80">
        <f>ROW(EtalonRes!A38)</f>
        <v>38</v>
      </c>
      <c r="E80" t="s">
        <v>122</v>
      </c>
      <c r="F80" t="s">
        <v>123</v>
      </c>
      <c r="G80" t="s">
        <v>124</v>
      </c>
      <c r="H80" t="s">
        <v>125</v>
      </c>
      <c r="I80">
        <f>ROUND(0.48/100,7)</f>
        <v>0.0048</v>
      </c>
      <c r="J80">
        <v>0</v>
      </c>
      <c r="K80">
        <f>ROUND(0.48/100,7)</f>
        <v>0.0048</v>
      </c>
      <c r="O80">
        <f t="shared" si="72"/>
        <v>462.46</v>
      </c>
      <c r="P80">
        <f t="shared" si="73"/>
        <v>0</v>
      </c>
      <c r="Q80">
        <f t="shared" si="74"/>
        <v>0</v>
      </c>
      <c r="R80">
        <f t="shared" si="75"/>
        <v>0</v>
      </c>
      <c r="S80">
        <f t="shared" si="76"/>
        <v>462.46</v>
      </c>
      <c r="T80">
        <f t="shared" si="77"/>
        <v>0</v>
      </c>
      <c r="U80">
        <f t="shared" si="78"/>
        <v>1.5455999999999999</v>
      </c>
      <c r="V80">
        <f t="shared" si="79"/>
        <v>0</v>
      </c>
      <c r="W80">
        <f t="shared" si="80"/>
        <v>0</v>
      </c>
      <c r="X80">
        <f t="shared" si="81"/>
        <v>411.59</v>
      </c>
      <c r="Y80">
        <f t="shared" si="82"/>
        <v>184.98</v>
      </c>
      <c r="AA80">
        <v>55113218</v>
      </c>
      <c r="AB80">
        <f t="shared" si="83"/>
        <v>2511.6</v>
      </c>
      <c r="AC80">
        <f t="shared" si="84"/>
        <v>0</v>
      </c>
      <c r="AD80">
        <f>ROUND(((((ET80*ROUND(1.25,7)))-((EU80*ROUND(1.25,7))))+AE80),2)</f>
        <v>0</v>
      </c>
      <c r="AE80">
        <f>ROUND(((EU80*ROUND(1.25,7))),2)</f>
        <v>0</v>
      </c>
      <c r="AF80">
        <f>ROUND(((EV80*ROUND(1.15,7))),2)</f>
        <v>2511.6</v>
      </c>
      <c r="AG80">
        <f t="shared" si="85"/>
        <v>0</v>
      </c>
      <c r="AH80">
        <f>((EW80*ROUND(1.15,7)))</f>
        <v>322</v>
      </c>
      <c r="AI80">
        <f>((EX80*ROUND(1.25,7)))</f>
        <v>0</v>
      </c>
      <c r="AJ80">
        <f t="shared" si="86"/>
        <v>0</v>
      </c>
      <c r="AK80">
        <v>2184</v>
      </c>
      <c r="AL80">
        <v>0</v>
      </c>
      <c r="AM80">
        <v>0</v>
      </c>
      <c r="AN80">
        <v>0</v>
      </c>
      <c r="AO80">
        <v>2184</v>
      </c>
      <c r="AP80">
        <v>0</v>
      </c>
      <c r="AQ80">
        <v>280</v>
      </c>
      <c r="AR80">
        <v>0</v>
      </c>
      <c r="AS80">
        <v>0</v>
      </c>
      <c r="AT80">
        <v>89</v>
      </c>
      <c r="AU80">
        <v>40</v>
      </c>
      <c r="AV80">
        <v>1</v>
      </c>
      <c r="AW80">
        <v>1</v>
      </c>
      <c r="AZ80">
        <v>1</v>
      </c>
      <c r="BA80">
        <v>38.36</v>
      </c>
      <c r="BB80">
        <v>1</v>
      </c>
      <c r="BC80">
        <v>1</v>
      </c>
      <c r="BH80">
        <v>0</v>
      </c>
      <c r="BI80">
        <v>1</v>
      </c>
      <c r="BJ80" t="s">
        <v>126</v>
      </c>
      <c r="BM80">
        <v>1003</v>
      </c>
      <c r="BN80">
        <v>0</v>
      </c>
      <c r="BO80" t="s">
        <v>123</v>
      </c>
      <c r="BP80">
        <v>1</v>
      </c>
      <c r="BQ80">
        <v>2</v>
      </c>
      <c r="BR80">
        <v>0</v>
      </c>
      <c r="BS80">
        <v>38.36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89</v>
      </c>
      <c r="CA80">
        <v>40</v>
      </c>
      <c r="CE80">
        <v>0</v>
      </c>
      <c r="CF80">
        <v>0</v>
      </c>
      <c r="CG80">
        <v>0</v>
      </c>
      <c r="CM80">
        <v>0</v>
      </c>
      <c r="CN80" t="s">
        <v>127</v>
      </c>
      <c r="CO80">
        <v>0</v>
      </c>
      <c r="CP80">
        <f t="shared" si="87"/>
        <v>462.46</v>
      </c>
      <c r="CQ80">
        <f t="shared" si="88"/>
        <v>0</v>
      </c>
      <c r="CR80">
        <f t="shared" si="89"/>
        <v>0</v>
      </c>
      <c r="CS80">
        <f t="shared" si="90"/>
        <v>0</v>
      </c>
      <c r="CT80">
        <f t="shared" si="91"/>
        <v>96344.976</v>
      </c>
      <c r="CU80">
        <f t="shared" si="92"/>
        <v>0</v>
      </c>
      <c r="CV80">
        <f t="shared" si="93"/>
        <v>322</v>
      </c>
      <c r="CW80">
        <f t="shared" si="94"/>
        <v>0</v>
      </c>
      <c r="CX80">
        <f t="shared" si="95"/>
        <v>0</v>
      </c>
      <c r="CY80">
        <f t="shared" si="96"/>
        <v>411.58939999999996</v>
      </c>
      <c r="CZ80">
        <f t="shared" si="97"/>
        <v>184.98399999999998</v>
      </c>
      <c r="DE80" t="s">
        <v>128</v>
      </c>
      <c r="DF80" t="s">
        <v>128</v>
      </c>
      <c r="DG80" t="s">
        <v>129</v>
      </c>
      <c r="DI80" t="s">
        <v>129</v>
      </c>
      <c r="DJ80" t="s">
        <v>128</v>
      </c>
      <c r="DN80">
        <v>0</v>
      </c>
      <c r="DO80">
        <v>0</v>
      </c>
      <c r="DP80">
        <v>1</v>
      </c>
      <c r="DQ80">
        <v>1</v>
      </c>
      <c r="DU80">
        <v>1007</v>
      </c>
      <c r="DV80" t="s">
        <v>125</v>
      </c>
      <c r="DW80" t="s">
        <v>125</v>
      </c>
      <c r="DX80">
        <v>100</v>
      </c>
      <c r="EE80">
        <v>55238163</v>
      </c>
      <c r="EF80">
        <v>2</v>
      </c>
      <c r="EG80" t="s">
        <v>40</v>
      </c>
      <c r="EH80">
        <v>1</v>
      </c>
      <c r="EI80" t="s">
        <v>130</v>
      </c>
      <c r="EJ80">
        <v>1</v>
      </c>
      <c r="EK80">
        <v>1003</v>
      </c>
      <c r="EL80" t="s">
        <v>131</v>
      </c>
      <c r="EM80" t="s">
        <v>132</v>
      </c>
      <c r="EO80" t="s">
        <v>133</v>
      </c>
      <c r="EQ80">
        <v>0</v>
      </c>
      <c r="ER80">
        <v>2184</v>
      </c>
      <c r="ES80">
        <v>0</v>
      </c>
      <c r="ET80">
        <v>0</v>
      </c>
      <c r="EU80">
        <v>0</v>
      </c>
      <c r="EV80">
        <v>2184</v>
      </c>
      <c r="EW80">
        <v>280</v>
      </c>
      <c r="EX80">
        <v>0</v>
      </c>
      <c r="EY80">
        <v>0</v>
      </c>
      <c r="FQ80">
        <v>0</v>
      </c>
      <c r="FR80">
        <f t="shared" si="98"/>
        <v>0</v>
      </c>
      <c r="FS80">
        <v>0</v>
      </c>
      <c r="FX80">
        <v>89</v>
      </c>
      <c r="FY80">
        <v>40</v>
      </c>
      <c r="GD80">
        <v>1</v>
      </c>
      <c r="GF80">
        <v>-1146033384</v>
      </c>
      <c r="GG80">
        <v>2</v>
      </c>
      <c r="GH80">
        <v>1</v>
      </c>
      <c r="GI80">
        <v>2</v>
      </c>
      <c r="GJ80">
        <v>0</v>
      </c>
      <c r="GK80">
        <v>0</v>
      </c>
      <c r="GL80">
        <f t="shared" si="99"/>
        <v>0</v>
      </c>
      <c r="GM80">
        <f t="shared" si="100"/>
        <v>1059.03</v>
      </c>
      <c r="GN80">
        <f t="shared" si="101"/>
        <v>1059.03</v>
      </c>
      <c r="GO80">
        <f t="shared" si="102"/>
        <v>0</v>
      </c>
      <c r="GP80">
        <f t="shared" si="103"/>
        <v>0</v>
      </c>
      <c r="GR80">
        <v>0</v>
      </c>
      <c r="GS80">
        <v>3</v>
      </c>
      <c r="GT80">
        <v>0</v>
      </c>
      <c r="GV80">
        <f t="shared" si="104"/>
        <v>0</v>
      </c>
      <c r="GW80">
        <v>1</v>
      </c>
      <c r="GX80">
        <f t="shared" si="105"/>
        <v>0</v>
      </c>
      <c r="HA80">
        <v>0</v>
      </c>
      <c r="HB80">
        <v>0</v>
      </c>
      <c r="HC80">
        <f t="shared" si="106"/>
        <v>0</v>
      </c>
      <c r="HN80" t="s">
        <v>134</v>
      </c>
      <c r="HO80" t="s">
        <v>135</v>
      </c>
      <c r="HP80" t="s">
        <v>131</v>
      </c>
      <c r="HQ80" t="s">
        <v>131</v>
      </c>
      <c r="IK80">
        <v>0</v>
      </c>
    </row>
    <row r="81" spans="1:255" ht="12.75">
      <c r="A81" s="2">
        <v>17</v>
      </c>
      <c r="B81" s="2">
        <v>1</v>
      </c>
      <c r="C81" s="2">
        <f>ROW(SmtRes!A53)</f>
        <v>53</v>
      </c>
      <c r="D81" s="2">
        <f>ROW(EtalonRes!A53)</f>
        <v>53</v>
      </c>
      <c r="E81" s="2" t="s">
        <v>136</v>
      </c>
      <c r="F81" s="2" t="s">
        <v>137</v>
      </c>
      <c r="G81" s="2" t="s">
        <v>138</v>
      </c>
      <c r="H81" s="2" t="s">
        <v>125</v>
      </c>
      <c r="I81" s="2">
        <f>ROUND(0.48/100,7)</f>
        <v>0.0048</v>
      </c>
      <c r="J81" s="2">
        <v>0</v>
      </c>
      <c r="K81" s="2">
        <f>ROUND(0.48/100,7)</f>
        <v>0.0048</v>
      </c>
      <c r="L81" s="2"/>
      <c r="M81" s="2"/>
      <c r="N81" s="2"/>
      <c r="O81" s="2">
        <f t="shared" si="72"/>
        <v>37.28</v>
      </c>
      <c r="P81" s="2">
        <f t="shared" si="73"/>
        <v>12.01</v>
      </c>
      <c r="Q81" s="2">
        <f t="shared" si="74"/>
        <v>11.82</v>
      </c>
      <c r="R81" s="2">
        <f t="shared" si="75"/>
        <v>1.81</v>
      </c>
      <c r="S81" s="2">
        <f t="shared" si="76"/>
        <v>13.45</v>
      </c>
      <c r="T81" s="2">
        <f t="shared" si="77"/>
        <v>0</v>
      </c>
      <c r="U81" s="2">
        <f t="shared" si="78"/>
        <v>1.5566399999999996</v>
      </c>
      <c r="V81" s="2">
        <f t="shared" si="79"/>
        <v>0.13506</v>
      </c>
      <c r="W81" s="2">
        <f t="shared" si="80"/>
        <v>0</v>
      </c>
      <c r="X81" s="2">
        <f t="shared" si="81"/>
        <v>15.57</v>
      </c>
      <c r="Y81" s="2">
        <f t="shared" si="82"/>
        <v>8.85</v>
      </c>
      <c r="Z81" s="2"/>
      <c r="AA81" s="2">
        <v>55113220</v>
      </c>
      <c r="AB81" s="2">
        <f t="shared" si="83"/>
        <v>7767.91</v>
      </c>
      <c r="AC81" s="2">
        <f t="shared" si="84"/>
        <v>2502.74</v>
      </c>
      <c r="AD81" s="2">
        <f>ROUND(((((ET81*ROUND(1.25,7)))-((EU81*ROUND(1.25,7))))+AE81),2)</f>
        <v>2463.22</v>
      </c>
      <c r="AE81" s="2">
        <f>ROUND(((EU81*ROUND(1.25,7))),2)</f>
        <v>377.36</v>
      </c>
      <c r="AF81" s="2">
        <f>ROUND(((EV81*ROUND(1.15,7))),2)</f>
        <v>2801.95</v>
      </c>
      <c r="AG81" s="2">
        <f t="shared" si="85"/>
        <v>0</v>
      </c>
      <c r="AH81" s="2">
        <f>((EW81*ROUND(1.15,7)))</f>
        <v>324.29999999999995</v>
      </c>
      <c r="AI81" s="2">
        <f>((EX81*ROUND(1.25,7)))</f>
        <v>28.137500000000003</v>
      </c>
      <c r="AJ81" s="2">
        <f t="shared" si="86"/>
        <v>0</v>
      </c>
      <c r="AK81" s="2">
        <v>6909.8</v>
      </c>
      <c r="AL81" s="2">
        <v>2502.74</v>
      </c>
      <c r="AM81" s="2">
        <v>1970.58</v>
      </c>
      <c r="AN81" s="2">
        <v>301.89</v>
      </c>
      <c r="AO81" s="2">
        <v>2436.48</v>
      </c>
      <c r="AP81" s="2">
        <v>0</v>
      </c>
      <c r="AQ81" s="2">
        <v>282</v>
      </c>
      <c r="AR81" s="2">
        <v>22.51</v>
      </c>
      <c r="AS81" s="2">
        <v>0</v>
      </c>
      <c r="AT81" s="2">
        <v>102</v>
      </c>
      <c r="AU81" s="2">
        <v>58</v>
      </c>
      <c r="AV81" s="2">
        <v>1</v>
      </c>
      <c r="AW81" s="2">
        <v>1</v>
      </c>
      <c r="AX81" s="2"/>
      <c r="AY81" s="2"/>
      <c r="AZ81" s="2">
        <v>1</v>
      </c>
      <c r="BA81" s="2">
        <v>1</v>
      </c>
      <c r="BB81" s="2">
        <v>1</v>
      </c>
      <c r="BC81" s="2">
        <v>1</v>
      </c>
      <c r="BD81" s="2" t="s">
        <v>3</v>
      </c>
      <c r="BE81" s="2" t="s">
        <v>3</v>
      </c>
      <c r="BF81" s="2" t="s">
        <v>3</v>
      </c>
      <c r="BG81" s="2" t="s">
        <v>3</v>
      </c>
      <c r="BH81" s="2">
        <v>0</v>
      </c>
      <c r="BI81" s="2">
        <v>1</v>
      </c>
      <c r="BJ81" s="2" t="s">
        <v>139</v>
      </c>
      <c r="BK81" s="2"/>
      <c r="BL81" s="2"/>
      <c r="BM81" s="2">
        <v>6001</v>
      </c>
      <c r="BN81" s="2">
        <v>0</v>
      </c>
      <c r="BO81" s="2" t="s">
        <v>3</v>
      </c>
      <c r="BP81" s="2">
        <v>0</v>
      </c>
      <c r="BQ81" s="2">
        <v>2</v>
      </c>
      <c r="BR81" s="2">
        <v>0</v>
      </c>
      <c r="BS81" s="2">
        <v>1</v>
      </c>
      <c r="BT81" s="2">
        <v>1</v>
      </c>
      <c r="BU81" s="2">
        <v>1</v>
      </c>
      <c r="BV81" s="2">
        <v>1</v>
      </c>
      <c r="BW81" s="2">
        <v>1</v>
      </c>
      <c r="BX81" s="2">
        <v>1</v>
      </c>
      <c r="BY81" s="2" t="s">
        <v>3</v>
      </c>
      <c r="BZ81" s="2">
        <v>102</v>
      </c>
      <c r="CA81" s="2">
        <v>58</v>
      </c>
      <c r="CB81" s="2" t="s">
        <v>3</v>
      </c>
      <c r="CC81" s="2"/>
      <c r="CD81" s="2"/>
      <c r="CE81" s="2">
        <v>0</v>
      </c>
      <c r="CF81" s="2">
        <v>0</v>
      </c>
      <c r="CG81" s="2">
        <v>0</v>
      </c>
      <c r="CH81" s="2"/>
      <c r="CI81" s="2"/>
      <c r="CJ81" s="2"/>
      <c r="CK81" s="2"/>
      <c r="CL81" s="2"/>
      <c r="CM81" s="2">
        <v>0</v>
      </c>
      <c r="CN81" s="2" t="s">
        <v>127</v>
      </c>
      <c r="CO81" s="2">
        <v>0</v>
      </c>
      <c r="CP81" s="2">
        <f t="shared" si="87"/>
        <v>37.28</v>
      </c>
      <c r="CQ81" s="2">
        <f t="shared" si="88"/>
        <v>2502.74</v>
      </c>
      <c r="CR81" s="2">
        <f t="shared" si="89"/>
        <v>2463.22</v>
      </c>
      <c r="CS81" s="2">
        <f t="shared" si="90"/>
        <v>377.36</v>
      </c>
      <c r="CT81" s="2">
        <f t="shared" si="91"/>
        <v>2801.95</v>
      </c>
      <c r="CU81" s="2">
        <f t="shared" si="92"/>
        <v>0</v>
      </c>
      <c r="CV81" s="2">
        <f t="shared" si="93"/>
        <v>324.29999999999995</v>
      </c>
      <c r="CW81" s="2">
        <f t="shared" si="94"/>
        <v>28.137500000000003</v>
      </c>
      <c r="CX81" s="2">
        <f t="shared" si="95"/>
        <v>0</v>
      </c>
      <c r="CY81" s="2">
        <f t="shared" si="96"/>
        <v>15.565199999999999</v>
      </c>
      <c r="CZ81" s="2">
        <f t="shared" si="97"/>
        <v>8.8508</v>
      </c>
      <c r="DA81" s="2"/>
      <c r="DB81" s="2"/>
      <c r="DC81" s="2" t="s">
        <v>3</v>
      </c>
      <c r="DD81" s="2" t="s">
        <v>3</v>
      </c>
      <c r="DE81" s="2" t="s">
        <v>128</v>
      </c>
      <c r="DF81" s="2" t="s">
        <v>128</v>
      </c>
      <c r="DG81" s="2" t="s">
        <v>129</v>
      </c>
      <c r="DH81" s="2" t="s">
        <v>3</v>
      </c>
      <c r="DI81" s="2" t="s">
        <v>129</v>
      </c>
      <c r="DJ81" s="2" t="s">
        <v>128</v>
      </c>
      <c r="DK81" s="2" t="s">
        <v>3</v>
      </c>
      <c r="DL81" s="2" t="s">
        <v>3</v>
      </c>
      <c r="DM81" s="2" t="s">
        <v>3</v>
      </c>
      <c r="DN81" s="2">
        <v>0</v>
      </c>
      <c r="DO81" s="2">
        <v>0</v>
      </c>
      <c r="DP81" s="2">
        <v>1</v>
      </c>
      <c r="DQ81" s="2">
        <v>1</v>
      </c>
      <c r="DR81" s="2"/>
      <c r="DS81" s="2"/>
      <c r="DT81" s="2"/>
      <c r="DU81" s="2">
        <v>1007</v>
      </c>
      <c r="DV81" s="2" t="s">
        <v>125</v>
      </c>
      <c r="DW81" s="2" t="s">
        <v>125</v>
      </c>
      <c r="DX81" s="2">
        <v>100</v>
      </c>
      <c r="DY81" s="2"/>
      <c r="DZ81" s="2" t="s">
        <v>3</v>
      </c>
      <c r="EA81" s="2" t="s">
        <v>3</v>
      </c>
      <c r="EB81" s="2" t="s">
        <v>3</v>
      </c>
      <c r="EC81" s="2" t="s">
        <v>3</v>
      </c>
      <c r="ED81" s="2"/>
      <c r="EE81" s="2">
        <v>55238174</v>
      </c>
      <c r="EF81" s="2">
        <v>2</v>
      </c>
      <c r="EG81" s="2" t="s">
        <v>40</v>
      </c>
      <c r="EH81" s="2">
        <v>6</v>
      </c>
      <c r="EI81" s="2" t="s">
        <v>140</v>
      </c>
      <c r="EJ81" s="2">
        <v>1</v>
      </c>
      <c r="EK81" s="2">
        <v>6001</v>
      </c>
      <c r="EL81" s="2" t="s">
        <v>140</v>
      </c>
      <c r="EM81" s="2" t="s">
        <v>141</v>
      </c>
      <c r="EN81" s="2"/>
      <c r="EO81" s="2" t="s">
        <v>133</v>
      </c>
      <c r="EP81" s="2"/>
      <c r="EQ81" s="2">
        <v>0</v>
      </c>
      <c r="ER81" s="2">
        <v>6909.8</v>
      </c>
      <c r="ES81" s="2">
        <v>2502.74</v>
      </c>
      <c r="ET81" s="2">
        <v>1970.58</v>
      </c>
      <c r="EU81" s="2">
        <v>301.89</v>
      </c>
      <c r="EV81" s="2">
        <v>2436.48</v>
      </c>
      <c r="EW81" s="2">
        <v>282</v>
      </c>
      <c r="EX81" s="2">
        <v>22.51</v>
      </c>
      <c r="EY81" s="2">
        <v>0</v>
      </c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>
        <v>0</v>
      </c>
      <c r="FR81" s="2">
        <f t="shared" si="98"/>
        <v>0</v>
      </c>
      <c r="FS81" s="2">
        <v>0</v>
      </c>
      <c r="FT81" s="2"/>
      <c r="FU81" s="2"/>
      <c r="FV81" s="2"/>
      <c r="FW81" s="2"/>
      <c r="FX81" s="2">
        <v>102</v>
      </c>
      <c r="FY81" s="2">
        <v>58</v>
      </c>
      <c r="FZ81" s="2"/>
      <c r="GA81" s="2" t="s">
        <v>3</v>
      </c>
      <c r="GB81" s="2"/>
      <c r="GC81" s="2"/>
      <c r="GD81" s="2">
        <v>1</v>
      </c>
      <c r="GE81" s="2"/>
      <c r="GF81" s="2">
        <v>157967244</v>
      </c>
      <c r="GG81" s="2">
        <v>2</v>
      </c>
      <c r="GH81" s="2">
        <v>1</v>
      </c>
      <c r="GI81" s="2">
        <v>-2</v>
      </c>
      <c r="GJ81" s="2">
        <v>0</v>
      </c>
      <c r="GK81" s="2">
        <v>0</v>
      </c>
      <c r="GL81" s="2">
        <f t="shared" si="99"/>
        <v>0</v>
      </c>
      <c r="GM81" s="2">
        <f t="shared" si="100"/>
        <v>61.7</v>
      </c>
      <c r="GN81" s="2">
        <f t="shared" si="101"/>
        <v>61.7</v>
      </c>
      <c r="GO81" s="2">
        <f t="shared" si="102"/>
        <v>0</v>
      </c>
      <c r="GP81" s="2">
        <f t="shared" si="103"/>
        <v>0</v>
      </c>
      <c r="GQ81" s="2"/>
      <c r="GR81" s="2">
        <v>0</v>
      </c>
      <c r="GS81" s="2">
        <v>3</v>
      </c>
      <c r="GT81" s="2">
        <v>0</v>
      </c>
      <c r="GU81" s="2" t="s">
        <v>3</v>
      </c>
      <c r="GV81" s="2">
        <f t="shared" si="104"/>
        <v>0</v>
      </c>
      <c r="GW81" s="2">
        <v>1</v>
      </c>
      <c r="GX81" s="2">
        <f t="shared" si="105"/>
        <v>0</v>
      </c>
      <c r="GY81" s="2"/>
      <c r="GZ81" s="2"/>
      <c r="HA81" s="2">
        <v>0</v>
      </c>
      <c r="HB81" s="2">
        <v>0</v>
      </c>
      <c r="HC81" s="2">
        <f t="shared" si="106"/>
        <v>0</v>
      </c>
      <c r="HD81" s="2"/>
      <c r="HE81" s="2" t="s">
        <v>3</v>
      </c>
      <c r="HF81" s="2" t="s">
        <v>3</v>
      </c>
      <c r="HG81" s="2"/>
      <c r="HH81" s="2"/>
      <c r="HI81" s="2"/>
      <c r="HJ81" s="2"/>
      <c r="HK81" s="2"/>
      <c r="HL81" s="2"/>
      <c r="HM81" s="2" t="s">
        <v>3</v>
      </c>
      <c r="HN81" s="2" t="s">
        <v>142</v>
      </c>
      <c r="HO81" s="2" t="s">
        <v>143</v>
      </c>
      <c r="HP81" s="2" t="s">
        <v>140</v>
      </c>
      <c r="HQ81" s="2" t="s">
        <v>140</v>
      </c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>
        <v>0</v>
      </c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45" ht="12.75">
      <c r="A82">
        <v>17</v>
      </c>
      <c r="B82">
        <v>1</v>
      </c>
      <c r="C82">
        <f>ROW(SmtRes!A68)</f>
        <v>68</v>
      </c>
      <c r="D82">
        <f>ROW(EtalonRes!A68)</f>
        <v>68</v>
      </c>
      <c r="E82" t="s">
        <v>136</v>
      </c>
      <c r="F82" t="s">
        <v>137</v>
      </c>
      <c r="G82" t="s">
        <v>138</v>
      </c>
      <c r="H82" t="s">
        <v>125</v>
      </c>
      <c r="I82">
        <f>ROUND(0.48/100,7)</f>
        <v>0.0048</v>
      </c>
      <c r="J82">
        <v>0</v>
      </c>
      <c r="K82">
        <f>ROUND(0.48/100,7)</f>
        <v>0.0048</v>
      </c>
      <c r="O82">
        <f t="shared" si="72"/>
        <v>779.41</v>
      </c>
      <c r="P82">
        <f t="shared" si="73"/>
        <v>131.54</v>
      </c>
      <c r="Q82">
        <f t="shared" si="74"/>
        <v>131.95</v>
      </c>
      <c r="R82">
        <f t="shared" si="75"/>
        <v>69.48</v>
      </c>
      <c r="S82">
        <f t="shared" si="76"/>
        <v>515.92</v>
      </c>
      <c r="T82">
        <f t="shared" si="77"/>
        <v>0</v>
      </c>
      <c r="U82">
        <f t="shared" si="78"/>
        <v>1.5566399999999996</v>
      </c>
      <c r="V82">
        <f t="shared" si="79"/>
        <v>0.13506</v>
      </c>
      <c r="W82">
        <f t="shared" si="80"/>
        <v>0</v>
      </c>
      <c r="X82">
        <f t="shared" si="81"/>
        <v>597.11</v>
      </c>
      <c r="Y82">
        <f t="shared" si="82"/>
        <v>339.53</v>
      </c>
      <c r="AA82">
        <v>55113218</v>
      </c>
      <c r="AB82">
        <f t="shared" si="83"/>
        <v>7767.91</v>
      </c>
      <c r="AC82">
        <f t="shared" si="84"/>
        <v>2502.74</v>
      </c>
      <c r="AD82">
        <f>ROUND(((((ET82*ROUND(1.25,7)))-((EU82*ROUND(1.25,7))))+AE82),2)</f>
        <v>2463.22</v>
      </c>
      <c r="AE82">
        <f>ROUND(((EU82*ROUND(1.25,7))),2)</f>
        <v>377.36</v>
      </c>
      <c r="AF82">
        <f>ROUND(((EV82*ROUND(1.15,7))),2)</f>
        <v>2801.95</v>
      </c>
      <c r="AG82">
        <f t="shared" si="85"/>
        <v>0</v>
      </c>
      <c r="AH82">
        <f>((EW82*ROUND(1.15,7)))</f>
        <v>324.29999999999995</v>
      </c>
      <c r="AI82">
        <f>((EX82*ROUND(1.25,7)))</f>
        <v>28.137500000000003</v>
      </c>
      <c r="AJ82">
        <f t="shared" si="86"/>
        <v>0</v>
      </c>
      <c r="AK82">
        <v>6909.8</v>
      </c>
      <c r="AL82">
        <v>2502.74</v>
      </c>
      <c r="AM82">
        <v>1970.58</v>
      </c>
      <c r="AN82">
        <v>301.89</v>
      </c>
      <c r="AO82">
        <v>2436.48</v>
      </c>
      <c r="AP82">
        <v>0</v>
      </c>
      <c r="AQ82">
        <v>282</v>
      </c>
      <c r="AR82">
        <v>22.51</v>
      </c>
      <c r="AS82">
        <v>0</v>
      </c>
      <c r="AT82">
        <v>102</v>
      </c>
      <c r="AU82">
        <v>58</v>
      </c>
      <c r="AV82">
        <v>1</v>
      </c>
      <c r="AW82">
        <v>1</v>
      </c>
      <c r="AZ82">
        <v>1</v>
      </c>
      <c r="BA82">
        <v>38.36</v>
      </c>
      <c r="BB82">
        <v>11.16</v>
      </c>
      <c r="BC82">
        <v>10.95</v>
      </c>
      <c r="BH82">
        <v>0</v>
      </c>
      <c r="BI82">
        <v>1</v>
      </c>
      <c r="BJ82" t="s">
        <v>139</v>
      </c>
      <c r="BM82">
        <v>6001</v>
      </c>
      <c r="BN82">
        <v>0</v>
      </c>
      <c r="BO82" t="s">
        <v>137</v>
      </c>
      <c r="BP82">
        <v>1</v>
      </c>
      <c r="BQ82">
        <v>2</v>
      </c>
      <c r="BR82">
        <v>0</v>
      </c>
      <c r="BS82">
        <v>38.36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102</v>
      </c>
      <c r="CA82">
        <v>58</v>
      </c>
      <c r="CE82">
        <v>0</v>
      </c>
      <c r="CF82">
        <v>0</v>
      </c>
      <c r="CG82">
        <v>0</v>
      </c>
      <c r="CM82">
        <v>0</v>
      </c>
      <c r="CN82" t="s">
        <v>127</v>
      </c>
      <c r="CO82">
        <v>0</v>
      </c>
      <c r="CP82">
        <f t="shared" si="87"/>
        <v>779.41</v>
      </c>
      <c r="CQ82">
        <f t="shared" si="88"/>
        <v>27405.002999999997</v>
      </c>
      <c r="CR82">
        <f t="shared" si="89"/>
        <v>27489.5352</v>
      </c>
      <c r="CS82">
        <f t="shared" si="90"/>
        <v>14475.5296</v>
      </c>
      <c r="CT82">
        <f t="shared" si="91"/>
        <v>107482.802</v>
      </c>
      <c r="CU82">
        <f t="shared" si="92"/>
        <v>0</v>
      </c>
      <c r="CV82">
        <f t="shared" si="93"/>
        <v>324.29999999999995</v>
      </c>
      <c r="CW82">
        <f t="shared" si="94"/>
        <v>28.137500000000003</v>
      </c>
      <c r="CX82">
        <f t="shared" si="95"/>
        <v>0</v>
      </c>
      <c r="CY82">
        <f t="shared" si="96"/>
        <v>597.108</v>
      </c>
      <c r="CZ82">
        <f t="shared" si="97"/>
        <v>339.532</v>
      </c>
      <c r="DE82" t="s">
        <v>128</v>
      </c>
      <c r="DF82" t="s">
        <v>128</v>
      </c>
      <c r="DG82" t="s">
        <v>129</v>
      </c>
      <c r="DI82" t="s">
        <v>129</v>
      </c>
      <c r="DJ82" t="s">
        <v>128</v>
      </c>
      <c r="DN82">
        <v>0</v>
      </c>
      <c r="DO82">
        <v>0</v>
      </c>
      <c r="DP82">
        <v>1</v>
      </c>
      <c r="DQ82">
        <v>1</v>
      </c>
      <c r="DU82">
        <v>1007</v>
      </c>
      <c r="DV82" t="s">
        <v>125</v>
      </c>
      <c r="DW82" t="s">
        <v>125</v>
      </c>
      <c r="DX82">
        <v>100</v>
      </c>
      <c r="EE82">
        <v>55238174</v>
      </c>
      <c r="EF82">
        <v>2</v>
      </c>
      <c r="EG82" t="s">
        <v>40</v>
      </c>
      <c r="EH82">
        <v>6</v>
      </c>
      <c r="EI82" t="s">
        <v>140</v>
      </c>
      <c r="EJ82">
        <v>1</v>
      </c>
      <c r="EK82">
        <v>6001</v>
      </c>
      <c r="EL82" t="s">
        <v>140</v>
      </c>
      <c r="EM82" t="s">
        <v>141</v>
      </c>
      <c r="EO82" t="s">
        <v>133</v>
      </c>
      <c r="EQ82">
        <v>0</v>
      </c>
      <c r="ER82">
        <v>6909.8</v>
      </c>
      <c r="ES82">
        <v>2502.74</v>
      </c>
      <c r="ET82">
        <v>1970.58</v>
      </c>
      <c r="EU82">
        <v>301.89</v>
      </c>
      <c r="EV82">
        <v>2436.48</v>
      </c>
      <c r="EW82">
        <v>282</v>
      </c>
      <c r="EX82">
        <v>22.51</v>
      </c>
      <c r="EY82">
        <v>0</v>
      </c>
      <c r="FQ82">
        <v>0</v>
      </c>
      <c r="FR82">
        <f t="shared" si="98"/>
        <v>0</v>
      </c>
      <c r="FS82">
        <v>0</v>
      </c>
      <c r="FX82">
        <v>102</v>
      </c>
      <c r="FY82">
        <v>58</v>
      </c>
      <c r="GD82">
        <v>1</v>
      </c>
      <c r="GF82">
        <v>157967244</v>
      </c>
      <c r="GG82">
        <v>2</v>
      </c>
      <c r="GH82">
        <v>1</v>
      </c>
      <c r="GI82">
        <v>2</v>
      </c>
      <c r="GJ82">
        <v>0</v>
      </c>
      <c r="GK82">
        <v>0</v>
      </c>
      <c r="GL82">
        <f t="shared" si="99"/>
        <v>0</v>
      </c>
      <c r="GM82">
        <f t="shared" si="100"/>
        <v>1716.05</v>
      </c>
      <c r="GN82">
        <f t="shared" si="101"/>
        <v>1716.05</v>
      </c>
      <c r="GO82">
        <f t="shared" si="102"/>
        <v>0</v>
      </c>
      <c r="GP82">
        <f t="shared" si="103"/>
        <v>0</v>
      </c>
      <c r="GR82">
        <v>0</v>
      </c>
      <c r="GS82">
        <v>3</v>
      </c>
      <c r="GT82">
        <v>0</v>
      </c>
      <c r="GV82">
        <f t="shared" si="104"/>
        <v>0</v>
      </c>
      <c r="GW82">
        <v>1</v>
      </c>
      <c r="GX82">
        <f t="shared" si="105"/>
        <v>0</v>
      </c>
      <c r="HA82">
        <v>0</v>
      </c>
      <c r="HB82">
        <v>0</v>
      </c>
      <c r="HC82">
        <f t="shared" si="106"/>
        <v>0</v>
      </c>
      <c r="HN82" t="s">
        <v>142</v>
      </c>
      <c r="HO82" t="s">
        <v>143</v>
      </c>
      <c r="HP82" t="s">
        <v>140</v>
      </c>
      <c r="HQ82" t="s">
        <v>140</v>
      </c>
      <c r="IK82">
        <v>0</v>
      </c>
    </row>
    <row r="83" spans="1:255" ht="12.75">
      <c r="A83" s="2">
        <v>18</v>
      </c>
      <c r="B83" s="2">
        <v>1</v>
      </c>
      <c r="C83" s="2">
        <v>50</v>
      </c>
      <c r="D83" s="2"/>
      <c r="E83" s="2" t="s">
        <v>144</v>
      </c>
      <c r="F83" s="2" t="s">
        <v>145</v>
      </c>
      <c r="G83" s="2" t="s">
        <v>146</v>
      </c>
      <c r="H83" s="2" t="s">
        <v>147</v>
      </c>
      <c r="I83" s="2">
        <f>I81*J83</f>
        <v>0.4896</v>
      </c>
      <c r="J83" s="2">
        <v>102</v>
      </c>
      <c r="K83" s="2">
        <v>102</v>
      </c>
      <c r="L83" s="2"/>
      <c r="M83" s="2"/>
      <c r="N83" s="2"/>
      <c r="O83" s="2">
        <f t="shared" si="72"/>
        <v>325.58</v>
      </c>
      <c r="P83" s="2">
        <f t="shared" si="73"/>
        <v>325.58</v>
      </c>
      <c r="Q83" s="2">
        <f t="shared" si="74"/>
        <v>0</v>
      </c>
      <c r="R83" s="2">
        <f t="shared" si="75"/>
        <v>0</v>
      </c>
      <c r="S83" s="2">
        <f t="shared" si="76"/>
        <v>0</v>
      </c>
      <c r="T83" s="2">
        <f t="shared" si="77"/>
        <v>0</v>
      </c>
      <c r="U83" s="2">
        <f t="shared" si="78"/>
        <v>0</v>
      </c>
      <c r="V83" s="2">
        <f t="shared" si="79"/>
        <v>0</v>
      </c>
      <c r="W83" s="2">
        <f t="shared" si="80"/>
        <v>0</v>
      </c>
      <c r="X83" s="2">
        <f t="shared" si="81"/>
        <v>0</v>
      </c>
      <c r="Y83" s="2">
        <f t="shared" si="82"/>
        <v>0</v>
      </c>
      <c r="Z83" s="2"/>
      <c r="AA83" s="2">
        <v>55113220</v>
      </c>
      <c r="AB83" s="2">
        <f t="shared" si="83"/>
        <v>665</v>
      </c>
      <c r="AC83" s="2">
        <f t="shared" si="84"/>
        <v>665</v>
      </c>
      <c r="AD83" s="2">
        <f aca="true" t="shared" si="107" ref="AD83:AD90">ROUND((((ET83)-(EU83))+AE83),2)</f>
        <v>0</v>
      </c>
      <c r="AE83" s="2">
        <f aca="true" t="shared" si="108" ref="AE83:AF90">ROUND((EU83),2)</f>
        <v>0</v>
      </c>
      <c r="AF83" s="2">
        <f t="shared" si="108"/>
        <v>0</v>
      </c>
      <c r="AG83" s="2">
        <f t="shared" si="85"/>
        <v>0</v>
      </c>
      <c r="AH83" s="2">
        <f aca="true" t="shared" si="109" ref="AH83:AI90">(EW83)</f>
        <v>0</v>
      </c>
      <c r="AI83" s="2">
        <f t="shared" si="109"/>
        <v>0</v>
      </c>
      <c r="AJ83" s="2">
        <f t="shared" si="86"/>
        <v>0</v>
      </c>
      <c r="AK83" s="2">
        <v>665</v>
      </c>
      <c r="AL83" s="2">
        <v>665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102</v>
      </c>
      <c r="AU83" s="2">
        <v>58</v>
      </c>
      <c r="AV83" s="2">
        <v>1</v>
      </c>
      <c r="AW83" s="2">
        <v>1</v>
      </c>
      <c r="AX83" s="2"/>
      <c r="AY83" s="2"/>
      <c r="AZ83" s="2">
        <v>1</v>
      </c>
      <c r="BA83" s="2">
        <v>1</v>
      </c>
      <c r="BB83" s="2">
        <v>1</v>
      </c>
      <c r="BC83" s="2">
        <v>1</v>
      </c>
      <c r="BD83" s="2" t="s">
        <v>3</v>
      </c>
      <c r="BE83" s="2" t="s">
        <v>3</v>
      </c>
      <c r="BF83" s="2" t="s">
        <v>3</v>
      </c>
      <c r="BG83" s="2" t="s">
        <v>3</v>
      </c>
      <c r="BH83" s="2">
        <v>3</v>
      </c>
      <c r="BI83" s="2">
        <v>1</v>
      </c>
      <c r="BJ83" s="2" t="s">
        <v>148</v>
      </c>
      <c r="BK83" s="2"/>
      <c r="BL83" s="2"/>
      <c r="BM83" s="2">
        <v>6001</v>
      </c>
      <c r="BN83" s="2">
        <v>0</v>
      </c>
      <c r="BO83" s="2" t="s">
        <v>3</v>
      </c>
      <c r="BP83" s="2">
        <v>0</v>
      </c>
      <c r="BQ83" s="2">
        <v>2</v>
      </c>
      <c r="BR83" s="2">
        <v>0</v>
      </c>
      <c r="BS83" s="2">
        <v>1</v>
      </c>
      <c r="BT83" s="2">
        <v>1</v>
      </c>
      <c r="BU83" s="2">
        <v>1</v>
      </c>
      <c r="BV83" s="2">
        <v>1</v>
      </c>
      <c r="BW83" s="2">
        <v>1</v>
      </c>
      <c r="BX83" s="2">
        <v>1</v>
      </c>
      <c r="BY83" s="2" t="s">
        <v>3</v>
      </c>
      <c r="BZ83" s="2">
        <v>102</v>
      </c>
      <c r="CA83" s="2">
        <v>58</v>
      </c>
      <c r="CB83" s="2" t="s">
        <v>3</v>
      </c>
      <c r="CC83" s="2"/>
      <c r="CD83" s="2"/>
      <c r="CE83" s="2">
        <v>0</v>
      </c>
      <c r="CF83" s="2">
        <v>0</v>
      </c>
      <c r="CG83" s="2">
        <v>0</v>
      </c>
      <c r="CH83" s="2"/>
      <c r="CI83" s="2"/>
      <c r="CJ83" s="2"/>
      <c r="CK83" s="2"/>
      <c r="CL83" s="2"/>
      <c r="CM83" s="2">
        <v>0</v>
      </c>
      <c r="CN83" s="2" t="s">
        <v>3</v>
      </c>
      <c r="CO83" s="2">
        <v>0</v>
      </c>
      <c r="CP83" s="2">
        <f t="shared" si="87"/>
        <v>325.58</v>
      </c>
      <c r="CQ83" s="2">
        <f t="shared" si="88"/>
        <v>665</v>
      </c>
      <c r="CR83" s="2">
        <f t="shared" si="89"/>
        <v>0</v>
      </c>
      <c r="CS83" s="2">
        <f t="shared" si="90"/>
        <v>0</v>
      </c>
      <c r="CT83" s="2">
        <f t="shared" si="91"/>
        <v>0</v>
      </c>
      <c r="CU83" s="2">
        <f t="shared" si="92"/>
        <v>0</v>
      </c>
      <c r="CV83" s="2">
        <f t="shared" si="93"/>
        <v>0</v>
      </c>
      <c r="CW83" s="2">
        <f t="shared" si="94"/>
        <v>0</v>
      </c>
      <c r="CX83" s="2">
        <f t="shared" si="95"/>
        <v>0</v>
      </c>
      <c r="CY83" s="2">
        <f t="shared" si="96"/>
        <v>0</v>
      </c>
      <c r="CZ83" s="2">
        <f t="shared" si="97"/>
        <v>0</v>
      </c>
      <c r="DA83" s="2"/>
      <c r="DB83" s="2"/>
      <c r="DC83" s="2" t="s">
        <v>3</v>
      </c>
      <c r="DD83" s="2" t="s">
        <v>3</v>
      </c>
      <c r="DE83" s="2" t="s">
        <v>3</v>
      </c>
      <c r="DF83" s="2" t="s">
        <v>3</v>
      </c>
      <c r="DG83" s="2" t="s">
        <v>3</v>
      </c>
      <c r="DH83" s="2" t="s">
        <v>3</v>
      </c>
      <c r="DI83" s="2" t="s">
        <v>3</v>
      </c>
      <c r="DJ83" s="2" t="s">
        <v>3</v>
      </c>
      <c r="DK83" s="2" t="s">
        <v>3</v>
      </c>
      <c r="DL83" s="2" t="s">
        <v>3</v>
      </c>
      <c r="DM83" s="2" t="s">
        <v>3</v>
      </c>
      <c r="DN83" s="2">
        <v>0</v>
      </c>
      <c r="DO83" s="2">
        <v>0</v>
      </c>
      <c r="DP83" s="2">
        <v>1</v>
      </c>
      <c r="DQ83" s="2">
        <v>1</v>
      </c>
      <c r="DR83" s="2"/>
      <c r="DS83" s="2"/>
      <c r="DT83" s="2"/>
      <c r="DU83" s="2">
        <v>1007</v>
      </c>
      <c r="DV83" s="2" t="s">
        <v>147</v>
      </c>
      <c r="DW83" s="2" t="s">
        <v>147</v>
      </c>
      <c r="DX83" s="2">
        <v>1</v>
      </c>
      <c r="DY83" s="2"/>
      <c r="DZ83" s="2" t="s">
        <v>3</v>
      </c>
      <c r="EA83" s="2" t="s">
        <v>3</v>
      </c>
      <c r="EB83" s="2" t="s">
        <v>3</v>
      </c>
      <c r="EC83" s="2" t="s">
        <v>3</v>
      </c>
      <c r="ED83" s="2"/>
      <c r="EE83" s="2">
        <v>55238174</v>
      </c>
      <c r="EF83" s="2">
        <v>2</v>
      </c>
      <c r="EG83" s="2" t="s">
        <v>40</v>
      </c>
      <c r="EH83" s="2">
        <v>6</v>
      </c>
      <c r="EI83" s="2" t="s">
        <v>140</v>
      </c>
      <c r="EJ83" s="2">
        <v>1</v>
      </c>
      <c r="EK83" s="2">
        <v>6001</v>
      </c>
      <c r="EL83" s="2" t="s">
        <v>140</v>
      </c>
      <c r="EM83" s="2" t="s">
        <v>141</v>
      </c>
      <c r="EN83" s="2"/>
      <c r="EO83" s="2" t="s">
        <v>3</v>
      </c>
      <c r="EP83" s="2"/>
      <c r="EQ83" s="2">
        <v>0</v>
      </c>
      <c r="ER83" s="2">
        <v>665</v>
      </c>
      <c r="ES83" s="2">
        <v>665</v>
      </c>
      <c r="ET83" s="2">
        <v>0</v>
      </c>
      <c r="EU83" s="2">
        <v>0</v>
      </c>
      <c r="EV83" s="2">
        <v>0</v>
      </c>
      <c r="EW83" s="2">
        <v>0</v>
      </c>
      <c r="EX83" s="2">
        <v>0</v>
      </c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>
        <v>0</v>
      </c>
      <c r="FR83" s="2">
        <f t="shared" si="98"/>
        <v>0</v>
      </c>
      <c r="FS83" s="2">
        <v>0</v>
      </c>
      <c r="FT83" s="2"/>
      <c r="FU83" s="2"/>
      <c r="FV83" s="2"/>
      <c r="FW83" s="2"/>
      <c r="FX83" s="2">
        <v>102</v>
      </c>
      <c r="FY83" s="2">
        <v>58</v>
      </c>
      <c r="FZ83" s="2"/>
      <c r="GA83" s="2" t="s">
        <v>3</v>
      </c>
      <c r="GB83" s="2"/>
      <c r="GC83" s="2"/>
      <c r="GD83" s="2">
        <v>1</v>
      </c>
      <c r="GE83" s="2"/>
      <c r="GF83" s="2">
        <v>-1590786868</v>
      </c>
      <c r="GG83" s="2">
        <v>2</v>
      </c>
      <c r="GH83" s="2">
        <v>1</v>
      </c>
      <c r="GI83" s="2">
        <v>-2</v>
      </c>
      <c r="GJ83" s="2">
        <v>0</v>
      </c>
      <c r="GK83" s="2">
        <v>0</v>
      </c>
      <c r="GL83" s="2">
        <f t="shared" si="99"/>
        <v>0</v>
      </c>
      <c r="GM83" s="2">
        <f t="shared" si="100"/>
        <v>325.58</v>
      </c>
      <c r="GN83" s="2">
        <f t="shared" si="101"/>
        <v>325.58</v>
      </c>
      <c r="GO83" s="2">
        <f t="shared" si="102"/>
        <v>0</v>
      </c>
      <c r="GP83" s="2">
        <f t="shared" si="103"/>
        <v>0</v>
      </c>
      <c r="GQ83" s="2"/>
      <c r="GR83" s="2">
        <v>0</v>
      </c>
      <c r="GS83" s="2">
        <v>3</v>
      </c>
      <c r="GT83" s="2">
        <v>0</v>
      </c>
      <c r="GU83" s="2" t="s">
        <v>3</v>
      </c>
      <c r="GV83" s="2">
        <f t="shared" si="104"/>
        <v>0</v>
      </c>
      <c r="GW83" s="2">
        <v>1</v>
      </c>
      <c r="GX83" s="2">
        <f t="shared" si="105"/>
        <v>0</v>
      </c>
      <c r="GY83" s="2"/>
      <c r="GZ83" s="2"/>
      <c r="HA83" s="2">
        <v>0</v>
      </c>
      <c r="HB83" s="2">
        <v>0</v>
      </c>
      <c r="HC83" s="2">
        <f t="shared" si="106"/>
        <v>0</v>
      </c>
      <c r="HD83" s="2"/>
      <c r="HE83" s="2" t="s">
        <v>3</v>
      </c>
      <c r="HF83" s="2" t="s">
        <v>3</v>
      </c>
      <c r="HG83" s="2"/>
      <c r="HH83" s="2"/>
      <c r="HI83" s="2"/>
      <c r="HJ83" s="2"/>
      <c r="HK83" s="2"/>
      <c r="HL83" s="2"/>
      <c r="HM83" s="2" t="s">
        <v>3</v>
      </c>
      <c r="HN83" s="2" t="s">
        <v>142</v>
      </c>
      <c r="HO83" s="2" t="s">
        <v>143</v>
      </c>
      <c r="HP83" s="2" t="s">
        <v>140</v>
      </c>
      <c r="HQ83" s="2" t="s">
        <v>140</v>
      </c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>
        <v>0</v>
      </c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45" ht="12.75">
      <c r="A84">
        <v>18</v>
      </c>
      <c r="B84">
        <v>1</v>
      </c>
      <c r="C84">
        <v>65</v>
      </c>
      <c r="E84" t="s">
        <v>144</v>
      </c>
      <c r="F84" t="s">
        <v>145</v>
      </c>
      <c r="G84" t="s">
        <v>146</v>
      </c>
      <c r="H84" t="s">
        <v>147</v>
      </c>
      <c r="I84">
        <f>I82*J84</f>
        <v>0.4896</v>
      </c>
      <c r="J84">
        <v>102</v>
      </c>
      <c r="K84">
        <v>102</v>
      </c>
      <c r="O84">
        <f t="shared" si="72"/>
        <v>2197.69</v>
      </c>
      <c r="P84">
        <f t="shared" si="73"/>
        <v>2197.69</v>
      </c>
      <c r="Q84">
        <f t="shared" si="74"/>
        <v>0</v>
      </c>
      <c r="R84">
        <f t="shared" si="75"/>
        <v>0</v>
      </c>
      <c r="S84">
        <f t="shared" si="76"/>
        <v>0</v>
      </c>
      <c r="T84">
        <f t="shared" si="77"/>
        <v>0</v>
      </c>
      <c r="U84">
        <f t="shared" si="78"/>
        <v>0</v>
      </c>
      <c r="V84">
        <f t="shared" si="79"/>
        <v>0</v>
      </c>
      <c r="W84">
        <f t="shared" si="80"/>
        <v>0</v>
      </c>
      <c r="X84">
        <f t="shared" si="81"/>
        <v>0</v>
      </c>
      <c r="Y84">
        <f t="shared" si="82"/>
        <v>0</v>
      </c>
      <c r="AA84">
        <v>55113218</v>
      </c>
      <c r="AB84">
        <f t="shared" si="83"/>
        <v>665</v>
      </c>
      <c r="AC84">
        <f t="shared" si="84"/>
        <v>665</v>
      </c>
      <c r="AD84">
        <f t="shared" si="107"/>
        <v>0</v>
      </c>
      <c r="AE84">
        <f t="shared" si="108"/>
        <v>0</v>
      </c>
      <c r="AF84">
        <f t="shared" si="108"/>
        <v>0</v>
      </c>
      <c r="AG84">
        <f t="shared" si="85"/>
        <v>0</v>
      </c>
      <c r="AH84">
        <f t="shared" si="109"/>
        <v>0</v>
      </c>
      <c r="AI84">
        <f t="shared" si="109"/>
        <v>0</v>
      </c>
      <c r="AJ84">
        <f t="shared" si="86"/>
        <v>0</v>
      </c>
      <c r="AK84">
        <v>665</v>
      </c>
      <c r="AL84">
        <v>665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102</v>
      </c>
      <c r="AU84">
        <v>58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6.75</v>
      </c>
      <c r="BH84">
        <v>3</v>
      </c>
      <c r="BI84">
        <v>1</v>
      </c>
      <c r="BJ84" t="s">
        <v>148</v>
      </c>
      <c r="BM84">
        <v>6001</v>
      </c>
      <c r="BN84">
        <v>0</v>
      </c>
      <c r="BO84" t="s">
        <v>145</v>
      </c>
      <c r="BP84">
        <v>1</v>
      </c>
      <c r="BQ84">
        <v>2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102</v>
      </c>
      <c r="CA84">
        <v>58</v>
      </c>
      <c r="CE84">
        <v>0</v>
      </c>
      <c r="CF84">
        <v>0</v>
      </c>
      <c r="CG84">
        <v>0</v>
      </c>
      <c r="CM84">
        <v>0</v>
      </c>
      <c r="CO84">
        <v>0</v>
      </c>
      <c r="CP84">
        <f t="shared" si="87"/>
        <v>2197.69</v>
      </c>
      <c r="CQ84">
        <f t="shared" si="88"/>
        <v>4488.75</v>
      </c>
      <c r="CR84">
        <f t="shared" si="89"/>
        <v>0</v>
      </c>
      <c r="CS84">
        <f t="shared" si="90"/>
        <v>0</v>
      </c>
      <c r="CT84">
        <f t="shared" si="91"/>
        <v>0</v>
      </c>
      <c r="CU84">
        <f t="shared" si="92"/>
        <v>0</v>
      </c>
      <c r="CV84">
        <f t="shared" si="93"/>
        <v>0</v>
      </c>
      <c r="CW84">
        <f t="shared" si="94"/>
        <v>0</v>
      </c>
      <c r="CX84">
        <f t="shared" si="95"/>
        <v>0</v>
      </c>
      <c r="CY84">
        <f t="shared" si="96"/>
        <v>0</v>
      </c>
      <c r="CZ84">
        <f t="shared" si="97"/>
        <v>0</v>
      </c>
      <c r="DN84">
        <v>0</v>
      </c>
      <c r="DO84">
        <v>0</v>
      </c>
      <c r="DP84">
        <v>1</v>
      </c>
      <c r="DQ84">
        <v>1</v>
      </c>
      <c r="DU84">
        <v>1007</v>
      </c>
      <c r="DV84" t="s">
        <v>147</v>
      </c>
      <c r="DW84" t="s">
        <v>147</v>
      </c>
      <c r="DX84">
        <v>1</v>
      </c>
      <c r="EE84">
        <v>55238174</v>
      </c>
      <c r="EF84">
        <v>2</v>
      </c>
      <c r="EG84" t="s">
        <v>40</v>
      </c>
      <c r="EH84">
        <v>6</v>
      </c>
      <c r="EI84" t="s">
        <v>140</v>
      </c>
      <c r="EJ84">
        <v>1</v>
      </c>
      <c r="EK84">
        <v>6001</v>
      </c>
      <c r="EL84" t="s">
        <v>140</v>
      </c>
      <c r="EM84" t="s">
        <v>141</v>
      </c>
      <c r="EQ84">
        <v>0</v>
      </c>
      <c r="ER84">
        <v>665</v>
      </c>
      <c r="ES84">
        <v>665</v>
      </c>
      <c r="ET84">
        <v>0</v>
      </c>
      <c r="EU84">
        <v>0</v>
      </c>
      <c r="EV84">
        <v>0</v>
      </c>
      <c r="EW84">
        <v>0</v>
      </c>
      <c r="EX84">
        <v>0</v>
      </c>
      <c r="FQ84">
        <v>0</v>
      </c>
      <c r="FR84">
        <f t="shared" si="98"/>
        <v>0</v>
      </c>
      <c r="FS84">
        <v>0</v>
      </c>
      <c r="FX84">
        <v>102</v>
      </c>
      <c r="FY84">
        <v>58</v>
      </c>
      <c r="GD84">
        <v>1</v>
      </c>
      <c r="GF84">
        <v>-1590786868</v>
      </c>
      <c r="GG84">
        <v>2</v>
      </c>
      <c r="GH84">
        <v>1</v>
      </c>
      <c r="GI84">
        <v>2</v>
      </c>
      <c r="GJ84">
        <v>0</v>
      </c>
      <c r="GK84">
        <v>0</v>
      </c>
      <c r="GL84">
        <f t="shared" si="99"/>
        <v>0</v>
      </c>
      <c r="GM84">
        <f t="shared" si="100"/>
        <v>2197.69</v>
      </c>
      <c r="GN84">
        <f t="shared" si="101"/>
        <v>2197.69</v>
      </c>
      <c r="GO84">
        <f t="shared" si="102"/>
        <v>0</v>
      </c>
      <c r="GP84">
        <f t="shared" si="103"/>
        <v>0</v>
      </c>
      <c r="GR84">
        <v>0</v>
      </c>
      <c r="GS84">
        <v>3</v>
      </c>
      <c r="GT84">
        <v>0</v>
      </c>
      <c r="GV84">
        <f t="shared" si="104"/>
        <v>0</v>
      </c>
      <c r="GW84">
        <v>1</v>
      </c>
      <c r="GX84">
        <f t="shared" si="105"/>
        <v>0</v>
      </c>
      <c r="HA84">
        <v>0</v>
      </c>
      <c r="HB84">
        <v>0</v>
      </c>
      <c r="HC84">
        <f t="shared" si="106"/>
        <v>0</v>
      </c>
      <c r="HN84" t="s">
        <v>142</v>
      </c>
      <c r="HO84" t="s">
        <v>143</v>
      </c>
      <c r="HP84" t="s">
        <v>140</v>
      </c>
      <c r="HQ84" t="s">
        <v>140</v>
      </c>
      <c r="IK84">
        <v>0</v>
      </c>
    </row>
    <row r="85" spans="1:255" ht="12.75">
      <c r="A85" s="2">
        <v>17</v>
      </c>
      <c r="B85" s="2">
        <v>1</v>
      </c>
      <c r="C85" s="2">
        <f>ROW(SmtRes!A71)</f>
        <v>71</v>
      </c>
      <c r="D85" s="2">
        <f>ROW(EtalonRes!A71)</f>
        <v>71</v>
      </c>
      <c r="E85" s="2" t="s">
        <v>149</v>
      </c>
      <c r="F85" s="2" t="s">
        <v>150</v>
      </c>
      <c r="G85" s="2" t="s">
        <v>151</v>
      </c>
      <c r="H85" s="2" t="s">
        <v>152</v>
      </c>
      <c r="I85" s="2">
        <f>ROUND(7/100,7)</f>
        <v>0.07</v>
      </c>
      <c r="J85" s="2">
        <v>0</v>
      </c>
      <c r="K85" s="2">
        <f>ROUND(7/100,7)</f>
        <v>0.07</v>
      </c>
      <c r="L85" s="2"/>
      <c r="M85" s="2"/>
      <c r="N85" s="2"/>
      <c r="O85" s="2">
        <f t="shared" si="72"/>
        <v>2.99</v>
      </c>
      <c r="P85" s="2">
        <f t="shared" si="73"/>
        <v>0</v>
      </c>
      <c r="Q85" s="2">
        <f t="shared" si="74"/>
        <v>0</v>
      </c>
      <c r="R85" s="2">
        <f t="shared" si="75"/>
        <v>0</v>
      </c>
      <c r="S85" s="2">
        <f t="shared" si="76"/>
        <v>2.99</v>
      </c>
      <c r="T85" s="2">
        <f t="shared" si="77"/>
        <v>0</v>
      </c>
      <c r="U85" s="2">
        <f t="shared" si="78"/>
        <v>0.35000000000000003</v>
      </c>
      <c r="V85" s="2">
        <f t="shared" si="79"/>
        <v>0</v>
      </c>
      <c r="W85" s="2">
        <f t="shared" si="80"/>
        <v>0</v>
      </c>
      <c r="X85" s="2">
        <f t="shared" si="81"/>
        <v>3.08</v>
      </c>
      <c r="Y85" s="2">
        <f t="shared" si="82"/>
        <v>1.76</v>
      </c>
      <c r="Z85" s="2"/>
      <c r="AA85" s="2">
        <v>55113220</v>
      </c>
      <c r="AB85" s="2">
        <f t="shared" si="83"/>
        <v>42.65</v>
      </c>
      <c r="AC85" s="2">
        <f t="shared" si="84"/>
        <v>0</v>
      </c>
      <c r="AD85" s="2">
        <f t="shared" si="107"/>
        <v>0</v>
      </c>
      <c r="AE85" s="2">
        <f t="shared" si="108"/>
        <v>0</v>
      </c>
      <c r="AF85" s="2">
        <f t="shared" si="108"/>
        <v>42.65</v>
      </c>
      <c r="AG85" s="2">
        <f t="shared" si="85"/>
        <v>0</v>
      </c>
      <c r="AH85" s="2">
        <f t="shared" si="109"/>
        <v>5</v>
      </c>
      <c r="AI85" s="2">
        <f t="shared" si="109"/>
        <v>0</v>
      </c>
      <c r="AJ85" s="2">
        <f t="shared" si="86"/>
        <v>0</v>
      </c>
      <c r="AK85" s="2">
        <v>42.65</v>
      </c>
      <c r="AL85" s="2">
        <v>0</v>
      </c>
      <c r="AM85" s="2">
        <v>0</v>
      </c>
      <c r="AN85" s="2">
        <v>0</v>
      </c>
      <c r="AO85" s="2">
        <v>42.65</v>
      </c>
      <c r="AP85" s="2">
        <v>0</v>
      </c>
      <c r="AQ85" s="2">
        <v>5</v>
      </c>
      <c r="AR85" s="2">
        <v>0</v>
      </c>
      <c r="AS85" s="2">
        <v>0</v>
      </c>
      <c r="AT85" s="2">
        <v>103</v>
      </c>
      <c r="AU85" s="2">
        <v>59</v>
      </c>
      <c r="AV85" s="2">
        <v>1</v>
      </c>
      <c r="AW85" s="2">
        <v>1</v>
      </c>
      <c r="AX85" s="2"/>
      <c r="AY85" s="2"/>
      <c r="AZ85" s="2">
        <v>1</v>
      </c>
      <c r="BA85" s="2">
        <v>1</v>
      </c>
      <c r="BB85" s="2">
        <v>1</v>
      </c>
      <c r="BC85" s="2">
        <v>1</v>
      </c>
      <c r="BD85" s="2" t="s">
        <v>3</v>
      </c>
      <c r="BE85" s="2" t="s">
        <v>3</v>
      </c>
      <c r="BF85" s="2" t="s">
        <v>3</v>
      </c>
      <c r="BG85" s="2" t="s">
        <v>3</v>
      </c>
      <c r="BH85" s="2">
        <v>0</v>
      </c>
      <c r="BI85" s="2">
        <v>1</v>
      </c>
      <c r="BJ85" s="2" t="s">
        <v>153</v>
      </c>
      <c r="BK85" s="2"/>
      <c r="BL85" s="2"/>
      <c r="BM85" s="2">
        <v>46001</v>
      </c>
      <c r="BN85" s="2">
        <v>0</v>
      </c>
      <c r="BO85" s="2" t="s">
        <v>3</v>
      </c>
      <c r="BP85" s="2">
        <v>0</v>
      </c>
      <c r="BQ85" s="2">
        <v>2</v>
      </c>
      <c r="BR85" s="2">
        <v>0</v>
      </c>
      <c r="BS85" s="2">
        <v>1</v>
      </c>
      <c r="BT85" s="2">
        <v>1</v>
      </c>
      <c r="BU85" s="2">
        <v>1</v>
      </c>
      <c r="BV85" s="2">
        <v>1</v>
      </c>
      <c r="BW85" s="2">
        <v>1</v>
      </c>
      <c r="BX85" s="2">
        <v>1</v>
      </c>
      <c r="BY85" s="2" t="s">
        <v>3</v>
      </c>
      <c r="BZ85" s="2">
        <v>103</v>
      </c>
      <c r="CA85" s="2">
        <v>59</v>
      </c>
      <c r="CB85" s="2" t="s">
        <v>3</v>
      </c>
      <c r="CC85" s="2"/>
      <c r="CD85" s="2"/>
      <c r="CE85" s="2">
        <v>0</v>
      </c>
      <c r="CF85" s="2">
        <v>0</v>
      </c>
      <c r="CG85" s="2">
        <v>0</v>
      </c>
      <c r="CH85" s="2"/>
      <c r="CI85" s="2"/>
      <c r="CJ85" s="2"/>
      <c r="CK85" s="2"/>
      <c r="CL85" s="2"/>
      <c r="CM85" s="2">
        <v>0</v>
      </c>
      <c r="CN85" s="2" t="s">
        <v>3</v>
      </c>
      <c r="CO85" s="2">
        <v>0</v>
      </c>
      <c r="CP85" s="2">
        <f t="shared" si="87"/>
        <v>2.99</v>
      </c>
      <c r="CQ85" s="2">
        <f t="shared" si="88"/>
        <v>0</v>
      </c>
      <c r="CR85" s="2">
        <f t="shared" si="89"/>
        <v>0</v>
      </c>
      <c r="CS85" s="2">
        <f t="shared" si="90"/>
        <v>0</v>
      </c>
      <c r="CT85" s="2">
        <f t="shared" si="91"/>
        <v>42.65</v>
      </c>
      <c r="CU85" s="2">
        <f t="shared" si="92"/>
        <v>0</v>
      </c>
      <c r="CV85" s="2">
        <f t="shared" si="93"/>
        <v>5</v>
      </c>
      <c r="CW85" s="2">
        <f t="shared" si="94"/>
        <v>0</v>
      </c>
      <c r="CX85" s="2">
        <f t="shared" si="95"/>
        <v>0</v>
      </c>
      <c r="CY85" s="2">
        <f t="shared" si="96"/>
        <v>3.0797000000000003</v>
      </c>
      <c r="CZ85" s="2">
        <f t="shared" si="97"/>
        <v>1.7641000000000002</v>
      </c>
      <c r="DA85" s="2"/>
      <c r="DB85" s="2"/>
      <c r="DC85" s="2" t="s">
        <v>3</v>
      </c>
      <c r="DD85" s="2" t="s">
        <v>3</v>
      </c>
      <c r="DE85" s="2" t="s">
        <v>3</v>
      </c>
      <c r="DF85" s="2" t="s">
        <v>3</v>
      </c>
      <c r="DG85" s="2" t="s">
        <v>3</v>
      </c>
      <c r="DH85" s="2" t="s">
        <v>3</v>
      </c>
      <c r="DI85" s="2" t="s">
        <v>3</v>
      </c>
      <c r="DJ85" s="2" t="s">
        <v>3</v>
      </c>
      <c r="DK85" s="2" t="s">
        <v>3</v>
      </c>
      <c r="DL85" s="2" t="s">
        <v>3</v>
      </c>
      <c r="DM85" s="2" t="s">
        <v>3</v>
      </c>
      <c r="DN85" s="2">
        <v>0</v>
      </c>
      <c r="DO85" s="2">
        <v>0</v>
      </c>
      <c r="DP85" s="2">
        <v>1</v>
      </c>
      <c r="DQ85" s="2">
        <v>1</v>
      </c>
      <c r="DR85" s="2"/>
      <c r="DS85" s="2"/>
      <c r="DT85" s="2"/>
      <c r="DU85" s="2">
        <v>1013</v>
      </c>
      <c r="DV85" s="2" t="s">
        <v>152</v>
      </c>
      <c r="DW85" s="2" t="s">
        <v>152</v>
      </c>
      <c r="DX85" s="2">
        <v>1</v>
      </c>
      <c r="DY85" s="2"/>
      <c r="DZ85" s="2" t="s">
        <v>3</v>
      </c>
      <c r="EA85" s="2" t="s">
        <v>3</v>
      </c>
      <c r="EB85" s="2" t="s">
        <v>3</v>
      </c>
      <c r="EC85" s="2" t="s">
        <v>3</v>
      </c>
      <c r="ED85" s="2"/>
      <c r="EE85" s="2">
        <v>55238265</v>
      </c>
      <c r="EF85" s="2">
        <v>2</v>
      </c>
      <c r="EG85" s="2" t="s">
        <v>40</v>
      </c>
      <c r="EH85" s="2">
        <v>40</v>
      </c>
      <c r="EI85" s="2" t="s">
        <v>41</v>
      </c>
      <c r="EJ85" s="2">
        <v>1</v>
      </c>
      <c r="EK85" s="2">
        <v>46001</v>
      </c>
      <c r="EL85" s="2" t="s">
        <v>154</v>
      </c>
      <c r="EM85" s="2" t="s">
        <v>43</v>
      </c>
      <c r="EN85" s="2"/>
      <c r="EO85" s="2" t="s">
        <v>3</v>
      </c>
      <c r="EP85" s="2"/>
      <c r="EQ85" s="2">
        <v>0</v>
      </c>
      <c r="ER85" s="2">
        <v>42.65</v>
      </c>
      <c r="ES85" s="2">
        <v>0</v>
      </c>
      <c r="ET85" s="2">
        <v>0</v>
      </c>
      <c r="EU85" s="2">
        <v>0</v>
      </c>
      <c r="EV85" s="2">
        <v>42.65</v>
      </c>
      <c r="EW85" s="2">
        <v>5</v>
      </c>
      <c r="EX85" s="2">
        <v>0</v>
      </c>
      <c r="EY85" s="2">
        <v>0</v>
      </c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>
        <v>0</v>
      </c>
      <c r="FR85" s="2">
        <f t="shared" si="98"/>
        <v>0</v>
      </c>
      <c r="FS85" s="2">
        <v>0</v>
      </c>
      <c r="FT85" s="2"/>
      <c r="FU85" s="2"/>
      <c r="FV85" s="2"/>
      <c r="FW85" s="2"/>
      <c r="FX85" s="2">
        <v>103</v>
      </c>
      <c r="FY85" s="2">
        <v>59</v>
      </c>
      <c r="FZ85" s="2"/>
      <c r="GA85" s="2" t="s">
        <v>3</v>
      </c>
      <c r="GB85" s="2"/>
      <c r="GC85" s="2"/>
      <c r="GD85" s="2">
        <v>1</v>
      </c>
      <c r="GE85" s="2"/>
      <c r="GF85" s="2">
        <v>1794173617</v>
      </c>
      <c r="GG85" s="2">
        <v>2</v>
      </c>
      <c r="GH85" s="2">
        <v>1</v>
      </c>
      <c r="GI85" s="2">
        <v>-2</v>
      </c>
      <c r="GJ85" s="2">
        <v>0</v>
      </c>
      <c r="GK85" s="2">
        <v>0</v>
      </c>
      <c r="GL85" s="2">
        <f t="shared" si="99"/>
        <v>0</v>
      </c>
      <c r="GM85" s="2">
        <f t="shared" si="100"/>
        <v>7.83</v>
      </c>
      <c r="GN85" s="2">
        <f t="shared" si="101"/>
        <v>7.83</v>
      </c>
      <c r="GO85" s="2">
        <f t="shared" si="102"/>
        <v>0</v>
      </c>
      <c r="GP85" s="2">
        <f t="shared" si="103"/>
        <v>0</v>
      </c>
      <c r="GQ85" s="2"/>
      <c r="GR85" s="2">
        <v>0</v>
      </c>
      <c r="GS85" s="2">
        <v>3</v>
      </c>
      <c r="GT85" s="2">
        <v>0</v>
      </c>
      <c r="GU85" s="2" t="s">
        <v>3</v>
      </c>
      <c r="GV85" s="2">
        <f t="shared" si="104"/>
        <v>0</v>
      </c>
      <c r="GW85" s="2">
        <v>1</v>
      </c>
      <c r="GX85" s="2">
        <f t="shared" si="105"/>
        <v>0</v>
      </c>
      <c r="GY85" s="2"/>
      <c r="GZ85" s="2"/>
      <c r="HA85" s="2">
        <v>0</v>
      </c>
      <c r="HB85" s="2">
        <v>0</v>
      </c>
      <c r="HC85" s="2">
        <f t="shared" si="106"/>
        <v>0</v>
      </c>
      <c r="HD85" s="2"/>
      <c r="HE85" s="2" t="s">
        <v>3</v>
      </c>
      <c r="HF85" s="2" t="s">
        <v>3</v>
      </c>
      <c r="HG85" s="2"/>
      <c r="HH85" s="2"/>
      <c r="HI85" s="2"/>
      <c r="HJ85" s="2"/>
      <c r="HK85" s="2"/>
      <c r="HL85" s="2"/>
      <c r="HM85" s="2" t="s">
        <v>3</v>
      </c>
      <c r="HN85" s="2" t="s">
        <v>155</v>
      </c>
      <c r="HO85" s="2" t="s">
        <v>156</v>
      </c>
      <c r="HP85" s="2" t="s">
        <v>154</v>
      </c>
      <c r="HQ85" s="2" t="s">
        <v>154</v>
      </c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>
        <v>0</v>
      </c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45" ht="12.75">
      <c r="A86">
        <v>17</v>
      </c>
      <c r="B86">
        <v>1</v>
      </c>
      <c r="C86">
        <f>ROW(SmtRes!A74)</f>
        <v>74</v>
      </c>
      <c r="D86">
        <f>ROW(EtalonRes!A74)</f>
        <v>74</v>
      </c>
      <c r="E86" t="s">
        <v>149</v>
      </c>
      <c r="F86" t="s">
        <v>150</v>
      </c>
      <c r="G86" t="s">
        <v>151</v>
      </c>
      <c r="H86" t="s">
        <v>152</v>
      </c>
      <c r="I86">
        <f>ROUND(7/100,7)</f>
        <v>0.07</v>
      </c>
      <c r="J86">
        <v>0</v>
      </c>
      <c r="K86">
        <f>ROUND(7/100,7)</f>
        <v>0.07</v>
      </c>
      <c r="O86">
        <f t="shared" si="72"/>
        <v>114.52</v>
      </c>
      <c r="P86">
        <f t="shared" si="73"/>
        <v>0</v>
      </c>
      <c r="Q86">
        <f t="shared" si="74"/>
        <v>0</v>
      </c>
      <c r="R86">
        <f t="shared" si="75"/>
        <v>0</v>
      </c>
      <c r="S86">
        <f t="shared" si="76"/>
        <v>114.52</v>
      </c>
      <c r="T86">
        <f t="shared" si="77"/>
        <v>0</v>
      </c>
      <c r="U86">
        <f t="shared" si="78"/>
        <v>0.35000000000000003</v>
      </c>
      <c r="V86">
        <f t="shared" si="79"/>
        <v>0</v>
      </c>
      <c r="W86">
        <f t="shared" si="80"/>
        <v>0</v>
      </c>
      <c r="X86">
        <f t="shared" si="81"/>
        <v>117.96</v>
      </c>
      <c r="Y86">
        <f t="shared" si="82"/>
        <v>67.57</v>
      </c>
      <c r="AA86">
        <v>55113218</v>
      </c>
      <c r="AB86">
        <f t="shared" si="83"/>
        <v>42.65</v>
      </c>
      <c r="AC86">
        <f t="shared" si="84"/>
        <v>0</v>
      </c>
      <c r="AD86">
        <f t="shared" si="107"/>
        <v>0</v>
      </c>
      <c r="AE86">
        <f t="shared" si="108"/>
        <v>0</v>
      </c>
      <c r="AF86">
        <f t="shared" si="108"/>
        <v>42.65</v>
      </c>
      <c r="AG86">
        <f t="shared" si="85"/>
        <v>0</v>
      </c>
      <c r="AH86">
        <f t="shared" si="109"/>
        <v>5</v>
      </c>
      <c r="AI86">
        <f t="shared" si="109"/>
        <v>0</v>
      </c>
      <c r="AJ86">
        <f t="shared" si="86"/>
        <v>0</v>
      </c>
      <c r="AK86">
        <v>42.65</v>
      </c>
      <c r="AL86">
        <v>0</v>
      </c>
      <c r="AM86">
        <v>0</v>
      </c>
      <c r="AN86">
        <v>0</v>
      </c>
      <c r="AO86">
        <v>42.65</v>
      </c>
      <c r="AP86">
        <v>0</v>
      </c>
      <c r="AQ86">
        <v>5</v>
      </c>
      <c r="AR86">
        <v>0</v>
      </c>
      <c r="AS86">
        <v>0</v>
      </c>
      <c r="AT86">
        <v>103</v>
      </c>
      <c r="AU86">
        <v>59</v>
      </c>
      <c r="AV86">
        <v>1</v>
      </c>
      <c r="AW86">
        <v>1</v>
      </c>
      <c r="AZ86">
        <v>1</v>
      </c>
      <c r="BA86">
        <v>38.36</v>
      </c>
      <c r="BB86">
        <v>1</v>
      </c>
      <c r="BC86">
        <v>1</v>
      </c>
      <c r="BH86">
        <v>0</v>
      </c>
      <c r="BI86">
        <v>1</v>
      </c>
      <c r="BJ86" t="s">
        <v>153</v>
      </c>
      <c r="BM86">
        <v>46001</v>
      </c>
      <c r="BN86">
        <v>0</v>
      </c>
      <c r="BO86" t="s">
        <v>150</v>
      </c>
      <c r="BP86">
        <v>1</v>
      </c>
      <c r="BQ86">
        <v>2</v>
      </c>
      <c r="BR86">
        <v>0</v>
      </c>
      <c r="BS86">
        <v>38.36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103</v>
      </c>
      <c r="CA86">
        <v>59</v>
      </c>
      <c r="CE86">
        <v>0</v>
      </c>
      <c r="CF86">
        <v>0</v>
      </c>
      <c r="CG86">
        <v>0</v>
      </c>
      <c r="CM86">
        <v>0</v>
      </c>
      <c r="CO86">
        <v>0</v>
      </c>
      <c r="CP86">
        <f t="shared" si="87"/>
        <v>114.52</v>
      </c>
      <c r="CQ86">
        <f t="shared" si="88"/>
        <v>0</v>
      </c>
      <c r="CR86">
        <f t="shared" si="89"/>
        <v>0</v>
      </c>
      <c r="CS86">
        <f t="shared" si="90"/>
        <v>0</v>
      </c>
      <c r="CT86">
        <f t="shared" si="91"/>
        <v>1636.0539999999999</v>
      </c>
      <c r="CU86">
        <f t="shared" si="92"/>
        <v>0</v>
      </c>
      <c r="CV86">
        <f t="shared" si="93"/>
        <v>5</v>
      </c>
      <c r="CW86">
        <f t="shared" si="94"/>
        <v>0</v>
      </c>
      <c r="CX86">
        <f t="shared" si="95"/>
        <v>0</v>
      </c>
      <c r="CY86">
        <f t="shared" si="96"/>
        <v>117.95559999999999</v>
      </c>
      <c r="CZ86">
        <f t="shared" si="97"/>
        <v>67.5668</v>
      </c>
      <c r="DN86">
        <v>0</v>
      </c>
      <c r="DO86">
        <v>0</v>
      </c>
      <c r="DP86">
        <v>1</v>
      </c>
      <c r="DQ86">
        <v>1</v>
      </c>
      <c r="DU86">
        <v>1013</v>
      </c>
      <c r="DV86" t="s">
        <v>152</v>
      </c>
      <c r="DW86" t="s">
        <v>152</v>
      </c>
      <c r="DX86">
        <v>1</v>
      </c>
      <c r="EE86">
        <v>55238265</v>
      </c>
      <c r="EF86">
        <v>2</v>
      </c>
      <c r="EG86" t="s">
        <v>40</v>
      </c>
      <c r="EH86">
        <v>40</v>
      </c>
      <c r="EI86" t="s">
        <v>41</v>
      </c>
      <c r="EJ86">
        <v>1</v>
      </c>
      <c r="EK86">
        <v>46001</v>
      </c>
      <c r="EL86" t="s">
        <v>154</v>
      </c>
      <c r="EM86" t="s">
        <v>43</v>
      </c>
      <c r="EQ86">
        <v>0</v>
      </c>
      <c r="ER86">
        <v>42.65</v>
      </c>
      <c r="ES86">
        <v>0</v>
      </c>
      <c r="ET86">
        <v>0</v>
      </c>
      <c r="EU86">
        <v>0</v>
      </c>
      <c r="EV86">
        <v>42.65</v>
      </c>
      <c r="EW86">
        <v>5</v>
      </c>
      <c r="EX86">
        <v>0</v>
      </c>
      <c r="EY86">
        <v>0</v>
      </c>
      <c r="FQ86">
        <v>0</v>
      </c>
      <c r="FR86">
        <f t="shared" si="98"/>
        <v>0</v>
      </c>
      <c r="FS86">
        <v>0</v>
      </c>
      <c r="FX86">
        <v>103</v>
      </c>
      <c r="FY86">
        <v>59</v>
      </c>
      <c r="GD86">
        <v>1</v>
      </c>
      <c r="GF86">
        <v>1794173617</v>
      </c>
      <c r="GG86">
        <v>2</v>
      </c>
      <c r="GH86">
        <v>1</v>
      </c>
      <c r="GI86">
        <v>2</v>
      </c>
      <c r="GJ86">
        <v>0</v>
      </c>
      <c r="GK86">
        <v>0</v>
      </c>
      <c r="GL86">
        <f t="shared" si="99"/>
        <v>0</v>
      </c>
      <c r="GM86">
        <f t="shared" si="100"/>
        <v>300.05</v>
      </c>
      <c r="GN86">
        <f t="shared" si="101"/>
        <v>300.05</v>
      </c>
      <c r="GO86">
        <f t="shared" si="102"/>
        <v>0</v>
      </c>
      <c r="GP86">
        <f t="shared" si="103"/>
        <v>0</v>
      </c>
      <c r="GR86">
        <v>0</v>
      </c>
      <c r="GS86">
        <v>3</v>
      </c>
      <c r="GT86">
        <v>0</v>
      </c>
      <c r="GV86">
        <f t="shared" si="104"/>
        <v>0</v>
      </c>
      <c r="GW86">
        <v>1</v>
      </c>
      <c r="GX86">
        <f t="shared" si="105"/>
        <v>0</v>
      </c>
      <c r="HA86">
        <v>0</v>
      </c>
      <c r="HB86">
        <v>0</v>
      </c>
      <c r="HC86">
        <f t="shared" si="106"/>
        <v>0</v>
      </c>
      <c r="HN86" t="s">
        <v>155</v>
      </c>
      <c r="HO86" t="s">
        <v>156</v>
      </c>
      <c r="HP86" t="s">
        <v>154</v>
      </c>
      <c r="HQ86" t="s">
        <v>154</v>
      </c>
      <c r="IK86">
        <v>0</v>
      </c>
    </row>
    <row r="87" spans="1:255" ht="12.75">
      <c r="A87" s="2">
        <v>18</v>
      </c>
      <c r="B87" s="2">
        <v>1</v>
      </c>
      <c r="C87" s="2">
        <v>70</v>
      </c>
      <c r="D87" s="2"/>
      <c r="E87" s="2" t="s">
        <v>157</v>
      </c>
      <c r="F87" s="2" t="s">
        <v>158</v>
      </c>
      <c r="G87" s="2" t="s">
        <v>159</v>
      </c>
      <c r="H87" s="2" t="s">
        <v>160</v>
      </c>
      <c r="I87" s="2">
        <f>I85*J87</f>
        <v>0.0595</v>
      </c>
      <c r="J87" s="2">
        <v>0.8499999999999999</v>
      </c>
      <c r="K87" s="2">
        <v>0.85</v>
      </c>
      <c r="L87" s="2"/>
      <c r="M87" s="2"/>
      <c r="N87" s="2"/>
      <c r="O87" s="2">
        <f t="shared" si="72"/>
        <v>0.06</v>
      </c>
      <c r="P87" s="2">
        <f t="shared" si="73"/>
        <v>0.06</v>
      </c>
      <c r="Q87" s="2">
        <f t="shared" si="74"/>
        <v>0</v>
      </c>
      <c r="R87" s="2">
        <f t="shared" si="75"/>
        <v>0</v>
      </c>
      <c r="S87" s="2">
        <f t="shared" si="76"/>
        <v>0</v>
      </c>
      <c r="T87" s="2">
        <f t="shared" si="77"/>
        <v>0</v>
      </c>
      <c r="U87" s="2">
        <f t="shared" si="78"/>
        <v>0</v>
      </c>
      <c r="V87" s="2">
        <f t="shared" si="79"/>
        <v>0</v>
      </c>
      <c r="W87" s="2">
        <f t="shared" si="80"/>
        <v>0</v>
      </c>
      <c r="X87" s="2">
        <f t="shared" si="81"/>
        <v>0</v>
      </c>
      <c r="Y87" s="2">
        <f t="shared" si="82"/>
        <v>0</v>
      </c>
      <c r="Z87" s="2"/>
      <c r="AA87" s="2">
        <v>55113220</v>
      </c>
      <c r="AB87" s="2">
        <f t="shared" si="83"/>
        <v>1</v>
      </c>
      <c r="AC87" s="2">
        <f t="shared" si="84"/>
        <v>1</v>
      </c>
      <c r="AD87" s="2">
        <f t="shared" si="107"/>
        <v>0</v>
      </c>
      <c r="AE87" s="2">
        <f t="shared" si="108"/>
        <v>0</v>
      </c>
      <c r="AF87" s="2">
        <f t="shared" si="108"/>
        <v>0</v>
      </c>
      <c r="AG87" s="2">
        <f t="shared" si="85"/>
        <v>0</v>
      </c>
      <c r="AH87" s="2">
        <f t="shared" si="109"/>
        <v>0</v>
      </c>
      <c r="AI87" s="2">
        <f t="shared" si="109"/>
        <v>0</v>
      </c>
      <c r="AJ87" s="2">
        <f t="shared" si="86"/>
        <v>0</v>
      </c>
      <c r="AK87" s="2">
        <v>1</v>
      </c>
      <c r="AL87" s="2">
        <v>1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103</v>
      </c>
      <c r="AU87" s="2">
        <v>59</v>
      </c>
      <c r="AV87" s="2">
        <v>1</v>
      </c>
      <c r="AW87" s="2">
        <v>1</v>
      </c>
      <c r="AX87" s="2"/>
      <c r="AY87" s="2"/>
      <c r="AZ87" s="2">
        <v>1</v>
      </c>
      <c r="BA87" s="2">
        <v>1</v>
      </c>
      <c r="BB87" s="2">
        <v>1</v>
      </c>
      <c r="BC87" s="2">
        <v>1</v>
      </c>
      <c r="BD87" s="2" t="s">
        <v>3</v>
      </c>
      <c r="BE87" s="2" t="s">
        <v>3</v>
      </c>
      <c r="BF87" s="2" t="s">
        <v>3</v>
      </c>
      <c r="BG87" s="2" t="s">
        <v>3</v>
      </c>
      <c r="BH87" s="2">
        <v>3</v>
      </c>
      <c r="BI87" s="2">
        <v>1</v>
      </c>
      <c r="BJ87" s="2" t="s">
        <v>161</v>
      </c>
      <c r="BK87" s="2"/>
      <c r="BL87" s="2"/>
      <c r="BM87" s="2">
        <v>46001</v>
      </c>
      <c r="BN87" s="2">
        <v>0</v>
      </c>
      <c r="BO87" s="2" t="s">
        <v>3</v>
      </c>
      <c r="BP87" s="2">
        <v>0</v>
      </c>
      <c r="BQ87" s="2">
        <v>2</v>
      </c>
      <c r="BR87" s="2">
        <v>0</v>
      </c>
      <c r="BS87" s="2">
        <v>1</v>
      </c>
      <c r="BT87" s="2">
        <v>1</v>
      </c>
      <c r="BU87" s="2">
        <v>1</v>
      </c>
      <c r="BV87" s="2">
        <v>1</v>
      </c>
      <c r="BW87" s="2">
        <v>1</v>
      </c>
      <c r="BX87" s="2">
        <v>1</v>
      </c>
      <c r="BY87" s="2" t="s">
        <v>3</v>
      </c>
      <c r="BZ87" s="2">
        <v>103</v>
      </c>
      <c r="CA87" s="2">
        <v>59</v>
      </c>
      <c r="CB87" s="2" t="s">
        <v>3</v>
      </c>
      <c r="CC87" s="2"/>
      <c r="CD87" s="2"/>
      <c r="CE87" s="2">
        <v>0</v>
      </c>
      <c r="CF87" s="2">
        <v>0</v>
      </c>
      <c r="CG87" s="2">
        <v>0</v>
      </c>
      <c r="CH87" s="2"/>
      <c r="CI87" s="2"/>
      <c r="CJ87" s="2"/>
      <c r="CK87" s="2"/>
      <c r="CL87" s="2"/>
      <c r="CM87" s="2">
        <v>0</v>
      </c>
      <c r="CN87" s="2" t="s">
        <v>3</v>
      </c>
      <c r="CO87" s="2">
        <v>0</v>
      </c>
      <c r="CP87" s="2">
        <f t="shared" si="87"/>
        <v>0.06</v>
      </c>
      <c r="CQ87" s="2">
        <f t="shared" si="88"/>
        <v>1</v>
      </c>
      <c r="CR87" s="2">
        <f t="shared" si="89"/>
        <v>0</v>
      </c>
      <c r="CS87" s="2">
        <f t="shared" si="90"/>
        <v>0</v>
      </c>
      <c r="CT87" s="2">
        <f t="shared" si="91"/>
        <v>0</v>
      </c>
      <c r="CU87" s="2">
        <f t="shared" si="92"/>
        <v>0</v>
      </c>
      <c r="CV87" s="2">
        <f t="shared" si="93"/>
        <v>0</v>
      </c>
      <c r="CW87" s="2">
        <f t="shared" si="94"/>
        <v>0</v>
      </c>
      <c r="CX87" s="2">
        <f t="shared" si="95"/>
        <v>0</v>
      </c>
      <c r="CY87" s="2">
        <f t="shared" si="96"/>
        <v>0</v>
      </c>
      <c r="CZ87" s="2">
        <f t="shared" si="97"/>
        <v>0</v>
      </c>
      <c r="DA87" s="2"/>
      <c r="DB87" s="2"/>
      <c r="DC87" s="2" t="s">
        <v>3</v>
      </c>
      <c r="DD87" s="2" t="s">
        <v>3</v>
      </c>
      <c r="DE87" s="2" t="s">
        <v>3</v>
      </c>
      <c r="DF87" s="2" t="s">
        <v>3</v>
      </c>
      <c r="DG87" s="2" t="s">
        <v>3</v>
      </c>
      <c r="DH87" s="2" t="s">
        <v>3</v>
      </c>
      <c r="DI87" s="2" t="s">
        <v>3</v>
      </c>
      <c r="DJ87" s="2" t="s">
        <v>3</v>
      </c>
      <c r="DK87" s="2" t="s">
        <v>3</v>
      </c>
      <c r="DL87" s="2" t="s">
        <v>3</v>
      </c>
      <c r="DM87" s="2" t="s">
        <v>3</v>
      </c>
      <c r="DN87" s="2">
        <v>0</v>
      </c>
      <c r="DO87" s="2">
        <v>0</v>
      </c>
      <c r="DP87" s="2">
        <v>1</v>
      </c>
      <c r="DQ87" s="2">
        <v>1</v>
      </c>
      <c r="DR87" s="2"/>
      <c r="DS87" s="2"/>
      <c r="DT87" s="2"/>
      <c r="DU87" s="2">
        <v>1013</v>
      </c>
      <c r="DV87" s="2" t="s">
        <v>160</v>
      </c>
      <c r="DW87" s="2" t="s">
        <v>160</v>
      </c>
      <c r="DX87" s="2">
        <v>1</v>
      </c>
      <c r="DY87" s="2"/>
      <c r="DZ87" s="2" t="s">
        <v>3</v>
      </c>
      <c r="EA87" s="2" t="s">
        <v>3</v>
      </c>
      <c r="EB87" s="2" t="s">
        <v>3</v>
      </c>
      <c r="EC87" s="2" t="s">
        <v>3</v>
      </c>
      <c r="ED87" s="2"/>
      <c r="EE87" s="2">
        <v>55238265</v>
      </c>
      <c r="EF87" s="2">
        <v>2</v>
      </c>
      <c r="EG87" s="2" t="s">
        <v>40</v>
      </c>
      <c r="EH87" s="2">
        <v>40</v>
      </c>
      <c r="EI87" s="2" t="s">
        <v>41</v>
      </c>
      <c r="EJ87" s="2">
        <v>1</v>
      </c>
      <c r="EK87" s="2">
        <v>46001</v>
      </c>
      <c r="EL87" s="2" t="s">
        <v>154</v>
      </c>
      <c r="EM87" s="2" t="s">
        <v>43</v>
      </c>
      <c r="EN87" s="2"/>
      <c r="EO87" s="2" t="s">
        <v>3</v>
      </c>
      <c r="EP87" s="2"/>
      <c r="EQ87" s="2">
        <v>0</v>
      </c>
      <c r="ER87" s="2">
        <v>1</v>
      </c>
      <c r="ES87" s="2">
        <v>1</v>
      </c>
      <c r="ET87" s="2">
        <v>0</v>
      </c>
      <c r="EU87" s="2">
        <v>0</v>
      </c>
      <c r="EV87" s="2">
        <v>0</v>
      </c>
      <c r="EW87" s="2">
        <v>0</v>
      </c>
      <c r="EX87" s="2">
        <v>0</v>
      </c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>
        <v>0</v>
      </c>
      <c r="FR87" s="2">
        <f t="shared" si="98"/>
        <v>0</v>
      </c>
      <c r="FS87" s="2">
        <v>0</v>
      </c>
      <c r="FT87" s="2"/>
      <c r="FU87" s="2"/>
      <c r="FV87" s="2"/>
      <c r="FW87" s="2"/>
      <c r="FX87" s="2">
        <v>103</v>
      </c>
      <c r="FY87" s="2">
        <v>59</v>
      </c>
      <c r="FZ87" s="2"/>
      <c r="GA87" s="2" t="s">
        <v>3</v>
      </c>
      <c r="GB87" s="2"/>
      <c r="GC87" s="2"/>
      <c r="GD87" s="2">
        <v>1</v>
      </c>
      <c r="GE87" s="2"/>
      <c r="GF87" s="2">
        <v>-1142673066</v>
      </c>
      <c r="GG87" s="2">
        <v>2</v>
      </c>
      <c r="GH87" s="2">
        <v>1</v>
      </c>
      <c r="GI87" s="2">
        <v>-2</v>
      </c>
      <c r="GJ87" s="2">
        <v>0</v>
      </c>
      <c r="GK87" s="2">
        <v>0</v>
      </c>
      <c r="GL87" s="2">
        <f t="shared" si="99"/>
        <v>0</v>
      </c>
      <c r="GM87" s="2">
        <f t="shared" si="100"/>
        <v>0.06</v>
      </c>
      <c r="GN87" s="2">
        <f t="shared" si="101"/>
        <v>0.06</v>
      </c>
      <c r="GO87" s="2">
        <f t="shared" si="102"/>
        <v>0</v>
      </c>
      <c r="GP87" s="2">
        <f t="shared" si="103"/>
        <v>0</v>
      </c>
      <c r="GQ87" s="2"/>
      <c r="GR87" s="2">
        <v>0</v>
      </c>
      <c r="GS87" s="2">
        <v>3</v>
      </c>
      <c r="GT87" s="2">
        <v>0</v>
      </c>
      <c r="GU87" s="2" t="s">
        <v>3</v>
      </c>
      <c r="GV87" s="2">
        <f t="shared" si="104"/>
        <v>0</v>
      </c>
      <c r="GW87" s="2">
        <v>1</v>
      </c>
      <c r="GX87" s="2">
        <f t="shared" si="105"/>
        <v>0</v>
      </c>
      <c r="GY87" s="2"/>
      <c r="GZ87" s="2"/>
      <c r="HA87" s="2">
        <v>0</v>
      </c>
      <c r="HB87" s="2">
        <v>0</v>
      </c>
      <c r="HC87" s="2">
        <f t="shared" si="106"/>
        <v>0</v>
      </c>
      <c r="HD87" s="2"/>
      <c r="HE87" s="2" t="s">
        <v>3</v>
      </c>
      <c r="HF87" s="2" t="s">
        <v>3</v>
      </c>
      <c r="HG87" s="2"/>
      <c r="HH87" s="2"/>
      <c r="HI87" s="2"/>
      <c r="HJ87" s="2"/>
      <c r="HK87" s="2"/>
      <c r="HL87" s="2"/>
      <c r="HM87" s="2" t="s">
        <v>3</v>
      </c>
      <c r="HN87" s="2" t="s">
        <v>155</v>
      </c>
      <c r="HO87" s="2" t="s">
        <v>156</v>
      </c>
      <c r="HP87" s="2" t="s">
        <v>154</v>
      </c>
      <c r="HQ87" s="2" t="s">
        <v>154</v>
      </c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>
        <v>0</v>
      </c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45" ht="12.75">
      <c r="A88">
        <v>18</v>
      </c>
      <c r="B88">
        <v>1</v>
      </c>
      <c r="C88">
        <v>73</v>
      </c>
      <c r="E88" t="s">
        <v>157</v>
      </c>
      <c r="F88" t="s">
        <v>158</v>
      </c>
      <c r="G88" t="s">
        <v>159</v>
      </c>
      <c r="H88" t="s">
        <v>160</v>
      </c>
      <c r="I88">
        <f>I86*J88</f>
        <v>0.0595</v>
      </c>
      <c r="J88">
        <v>0.8499999999999999</v>
      </c>
      <c r="K88">
        <v>0.85</v>
      </c>
      <c r="O88">
        <f t="shared" si="72"/>
        <v>0.72</v>
      </c>
      <c r="P88">
        <f t="shared" si="73"/>
        <v>0.72</v>
      </c>
      <c r="Q88">
        <f t="shared" si="74"/>
        <v>0</v>
      </c>
      <c r="R88">
        <f t="shared" si="75"/>
        <v>0</v>
      </c>
      <c r="S88">
        <f t="shared" si="76"/>
        <v>0</v>
      </c>
      <c r="T88">
        <f t="shared" si="77"/>
        <v>0</v>
      </c>
      <c r="U88">
        <f t="shared" si="78"/>
        <v>0</v>
      </c>
      <c r="V88">
        <f t="shared" si="79"/>
        <v>0</v>
      </c>
      <c r="W88">
        <f t="shared" si="80"/>
        <v>0</v>
      </c>
      <c r="X88">
        <f t="shared" si="81"/>
        <v>0</v>
      </c>
      <c r="Y88">
        <f t="shared" si="82"/>
        <v>0</v>
      </c>
      <c r="AA88">
        <v>55113218</v>
      </c>
      <c r="AB88">
        <f t="shared" si="83"/>
        <v>1</v>
      </c>
      <c r="AC88">
        <f t="shared" si="84"/>
        <v>1</v>
      </c>
      <c r="AD88">
        <f t="shared" si="107"/>
        <v>0</v>
      </c>
      <c r="AE88">
        <f t="shared" si="108"/>
        <v>0</v>
      </c>
      <c r="AF88">
        <f t="shared" si="108"/>
        <v>0</v>
      </c>
      <c r="AG88">
        <f t="shared" si="85"/>
        <v>0</v>
      </c>
      <c r="AH88">
        <f t="shared" si="109"/>
        <v>0</v>
      </c>
      <c r="AI88">
        <f t="shared" si="109"/>
        <v>0</v>
      </c>
      <c r="AJ88">
        <f t="shared" si="86"/>
        <v>0</v>
      </c>
      <c r="AK88">
        <v>1</v>
      </c>
      <c r="AL88">
        <v>1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103</v>
      </c>
      <c r="AU88">
        <v>59</v>
      </c>
      <c r="AV88">
        <v>1</v>
      </c>
      <c r="AW88">
        <v>1</v>
      </c>
      <c r="AZ88">
        <v>1</v>
      </c>
      <c r="BA88">
        <v>1</v>
      </c>
      <c r="BB88">
        <v>1</v>
      </c>
      <c r="BC88">
        <v>12.05</v>
      </c>
      <c r="BH88">
        <v>3</v>
      </c>
      <c r="BI88">
        <v>1</v>
      </c>
      <c r="BJ88" t="s">
        <v>161</v>
      </c>
      <c r="BM88">
        <v>46001</v>
      </c>
      <c r="BN88">
        <v>0</v>
      </c>
      <c r="BO88" t="s">
        <v>158</v>
      </c>
      <c r="BP88">
        <v>1</v>
      </c>
      <c r="BQ88">
        <v>2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103</v>
      </c>
      <c r="CA88">
        <v>59</v>
      </c>
      <c r="CE88">
        <v>0</v>
      </c>
      <c r="CF88">
        <v>0</v>
      </c>
      <c r="CG88">
        <v>0</v>
      </c>
      <c r="CM88">
        <v>0</v>
      </c>
      <c r="CO88">
        <v>0</v>
      </c>
      <c r="CP88">
        <f t="shared" si="87"/>
        <v>0.72</v>
      </c>
      <c r="CQ88">
        <f t="shared" si="88"/>
        <v>12.05</v>
      </c>
      <c r="CR88">
        <f t="shared" si="89"/>
        <v>0</v>
      </c>
      <c r="CS88">
        <f t="shared" si="90"/>
        <v>0</v>
      </c>
      <c r="CT88">
        <f t="shared" si="91"/>
        <v>0</v>
      </c>
      <c r="CU88">
        <f t="shared" si="92"/>
        <v>0</v>
      </c>
      <c r="CV88">
        <f t="shared" si="93"/>
        <v>0</v>
      </c>
      <c r="CW88">
        <f t="shared" si="94"/>
        <v>0</v>
      </c>
      <c r="CX88">
        <f t="shared" si="95"/>
        <v>0</v>
      </c>
      <c r="CY88">
        <f t="shared" si="96"/>
        <v>0</v>
      </c>
      <c r="CZ88">
        <f t="shared" si="97"/>
        <v>0</v>
      </c>
      <c r="DN88">
        <v>0</v>
      </c>
      <c r="DO88">
        <v>0</v>
      </c>
      <c r="DP88">
        <v>1</v>
      </c>
      <c r="DQ88">
        <v>1</v>
      </c>
      <c r="DU88">
        <v>1013</v>
      </c>
      <c r="DV88" t="s">
        <v>160</v>
      </c>
      <c r="DW88" t="s">
        <v>160</v>
      </c>
      <c r="DX88">
        <v>1</v>
      </c>
      <c r="EE88">
        <v>55238265</v>
      </c>
      <c r="EF88">
        <v>2</v>
      </c>
      <c r="EG88" t="s">
        <v>40</v>
      </c>
      <c r="EH88">
        <v>40</v>
      </c>
      <c r="EI88" t="s">
        <v>41</v>
      </c>
      <c r="EJ88">
        <v>1</v>
      </c>
      <c r="EK88">
        <v>46001</v>
      </c>
      <c r="EL88" t="s">
        <v>154</v>
      </c>
      <c r="EM88" t="s">
        <v>43</v>
      </c>
      <c r="EQ88">
        <v>0</v>
      </c>
      <c r="ER88">
        <v>1</v>
      </c>
      <c r="ES88">
        <v>1</v>
      </c>
      <c r="ET88">
        <v>0</v>
      </c>
      <c r="EU88">
        <v>0</v>
      </c>
      <c r="EV88">
        <v>0</v>
      </c>
      <c r="EW88">
        <v>0</v>
      </c>
      <c r="EX88">
        <v>0</v>
      </c>
      <c r="FQ88">
        <v>0</v>
      </c>
      <c r="FR88">
        <f t="shared" si="98"/>
        <v>0</v>
      </c>
      <c r="FS88">
        <v>0</v>
      </c>
      <c r="FX88">
        <v>103</v>
      </c>
      <c r="FY88">
        <v>59</v>
      </c>
      <c r="GD88">
        <v>1</v>
      </c>
      <c r="GF88">
        <v>-1142673066</v>
      </c>
      <c r="GG88">
        <v>2</v>
      </c>
      <c r="GH88">
        <v>1</v>
      </c>
      <c r="GI88">
        <v>2</v>
      </c>
      <c r="GJ88">
        <v>0</v>
      </c>
      <c r="GK88">
        <v>0</v>
      </c>
      <c r="GL88">
        <f t="shared" si="99"/>
        <v>0</v>
      </c>
      <c r="GM88">
        <f t="shared" si="100"/>
        <v>0.72</v>
      </c>
      <c r="GN88">
        <f t="shared" si="101"/>
        <v>0.72</v>
      </c>
      <c r="GO88">
        <f t="shared" si="102"/>
        <v>0</v>
      </c>
      <c r="GP88">
        <f t="shared" si="103"/>
        <v>0</v>
      </c>
      <c r="GR88">
        <v>0</v>
      </c>
      <c r="GS88">
        <v>3</v>
      </c>
      <c r="GT88">
        <v>0</v>
      </c>
      <c r="GV88">
        <f t="shared" si="104"/>
        <v>0</v>
      </c>
      <c r="GW88">
        <v>1</v>
      </c>
      <c r="GX88">
        <f t="shared" si="105"/>
        <v>0</v>
      </c>
      <c r="HA88">
        <v>0</v>
      </c>
      <c r="HB88">
        <v>0</v>
      </c>
      <c r="HC88">
        <f t="shared" si="106"/>
        <v>0</v>
      </c>
      <c r="HN88" t="s">
        <v>155</v>
      </c>
      <c r="HO88" t="s">
        <v>156</v>
      </c>
      <c r="HP88" t="s">
        <v>154</v>
      </c>
      <c r="HQ88" t="s">
        <v>154</v>
      </c>
      <c r="IK88">
        <v>0</v>
      </c>
    </row>
    <row r="89" spans="1:255" ht="12.75">
      <c r="A89" s="2">
        <v>18</v>
      </c>
      <c r="B89" s="2">
        <v>1</v>
      </c>
      <c r="C89" s="2">
        <v>71</v>
      </c>
      <c r="D89" s="2"/>
      <c r="E89" s="2" t="s">
        <v>162</v>
      </c>
      <c r="F89" s="2" t="s">
        <v>163</v>
      </c>
      <c r="G89" s="2" t="s">
        <v>164</v>
      </c>
      <c r="H89" s="2" t="s">
        <v>34</v>
      </c>
      <c r="I89" s="2">
        <f>I85*J89</f>
        <v>1</v>
      </c>
      <c r="J89" s="2">
        <v>14.285714285714285</v>
      </c>
      <c r="K89" s="2">
        <v>14.285714</v>
      </c>
      <c r="L89" s="2"/>
      <c r="M89" s="2"/>
      <c r="N89" s="2"/>
      <c r="O89" s="2">
        <f t="shared" si="72"/>
        <v>452.4</v>
      </c>
      <c r="P89" s="2">
        <f t="shared" si="73"/>
        <v>452.4</v>
      </c>
      <c r="Q89" s="2">
        <f t="shared" si="74"/>
        <v>0</v>
      </c>
      <c r="R89" s="2">
        <f t="shared" si="75"/>
        <v>0</v>
      </c>
      <c r="S89" s="2">
        <f t="shared" si="76"/>
        <v>0</v>
      </c>
      <c r="T89" s="2">
        <f t="shared" si="77"/>
        <v>0</v>
      </c>
      <c r="U89" s="2">
        <f t="shared" si="78"/>
        <v>0</v>
      </c>
      <c r="V89" s="2">
        <f t="shared" si="79"/>
        <v>0</v>
      </c>
      <c r="W89" s="2">
        <f t="shared" si="80"/>
        <v>0</v>
      </c>
      <c r="X89" s="2">
        <f t="shared" si="81"/>
        <v>0</v>
      </c>
      <c r="Y89" s="2">
        <f t="shared" si="82"/>
        <v>0</v>
      </c>
      <c r="Z89" s="2"/>
      <c r="AA89" s="2">
        <v>55113220</v>
      </c>
      <c r="AB89" s="2">
        <f t="shared" si="83"/>
        <v>452.4</v>
      </c>
      <c r="AC89" s="2">
        <f t="shared" si="84"/>
        <v>452.4</v>
      </c>
      <c r="AD89" s="2">
        <f t="shared" si="107"/>
        <v>0</v>
      </c>
      <c r="AE89" s="2">
        <f t="shared" si="108"/>
        <v>0</v>
      </c>
      <c r="AF89" s="2">
        <f t="shared" si="108"/>
        <v>0</v>
      </c>
      <c r="AG89" s="2">
        <f t="shared" si="85"/>
        <v>0</v>
      </c>
      <c r="AH89" s="2">
        <f t="shared" si="109"/>
        <v>0</v>
      </c>
      <c r="AI89" s="2">
        <f t="shared" si="109"/>
        <v>0</v>
      </c>
      <c r="AJ89" s="2">
        <f t="shared" si="86"/>
        <v>0</v>
      </c>
      <c r="AK89" s="2">
        <v>452.4</v>
      </c>
      <c r="AL89" s="2">
        <v>452.4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103</v>
      </c>
      <c r="AU89" s="2">
        <v>59</v>
      </c>
      <c r="AV89" s="2">
        <v>1</v>
      </c>
      <c r="AW89" s="2">
        <v>1</v>
      </c>
      <c r="AX89" s="2"/>
      <c r="AY89" s="2"/>
      <c r="AZ89" s="2">
        <v>1</v>
      </c>
      <c r="BA89" s="2">
        <v>1</v>
      </c>
      <c r="BB89" s="2">
        <v>1</v>
      </c>
      <c r="BC89" s="2">
        <v>1</v>
      </c>
      <c r="BD89" s="2" t="s">
        <v>3</v>
      </c>
      <c r="BE89" s="2" t="s">
        <v>3</v>
      </c>
      <c r="BF89" s="2" t="s">
        <v>3</v>
      </c>
      <c r="BG89" s="2" t="s">
        <v>3</v>
      </c>
      <c r="BH89" s="2">
        <v>3</v>
      </c>
      <c r="BI89" s="2">
        <v>1</v>
      </c>
      <c r="BJ89" s="2" t="s">
        <v>165</v>
      </c>
      <c r="BK89" s="2"/>
      <c r="BL89" s="2"/>
      <c r="BM89" s="2">
        <v>46001</v>
      </c>
      <c r="BN89" s="2">
        <v>0</v>
      </c>
      <c r="BO89" s="2" t="s">
        <v>3</v>
      </c>
      <c r="BP89" s="2">
        <v>0</v>
      </c>
      <c r="BQ89" s="2">
        <v>2</v>
      </c>
      <c r="BR89" s="2">
        <v>0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 t="s">
        <v>3</v>
      </c>
      <c r="BZ89" s="2">
        <v>103</v>
      </c>
      <c r="CA89" s="2">
        <v>59</v>
      </c>
      <c r="CB89" s="2" t="s">
        <v>3</v>
      </c>
      <c r="CC89" s="2"/>
      <c r="CD89" s="2"/>
      <c r="CE89" s="2">
        <v>0</v>
      </c>
      <c r="CF89" s="2">
        <v>0</v>
      </c>
      <c r="CG89" s="2">
        <v>0</v>
      </c>
      <c r="CH89" s="2"/>
      <c r="CI89" s="2"/>
      <c r="CJ89" s="2"/>
      <c r="CK89" s="2"/>
      <c r="CL89" s="2"/>
      <c r="CM89" s="2">
        <v>0</v>
      </c>
      <c r="CN89" s="2" t="s">
        <v>3</v>
      </c>
      <c r="CO89" s="2">
        <v>0</v>
      </c>
      <c r="CP89" s="2">
        <f t="shared" si="87"/>
        <v>452.4</v>
      </c>
      <c r="CQ89" s="2">
        <f t="shared" si="88"/>
        <v>452.4</v>
      </c>
      <c r="CR89" s="2">
        <f t="shared" si="89"/>
        <v>0</v>
      </c>
      <c r="CS89" s="2">
        <f t="shared" si="90"/>
        <v>0</v>
      </c>
      <c r="CT89" s="2">
        <f t="shared" si="91"/>
        <v>0</v>
      </c>
      <c r="CU89" s="2">
        <f t="shared" si="92"/>
        <v>0</v>
      </c>
      <c r="CV89" s="2">
        <f t="shared" si="93"/>
        <v>0</v>
      </c>
      <c r="CW89" s="2">
        <f t="shared" si="94"/>
        <v>0</v>
      </c>
      <c r="CX89" s="2">
        <f t="shared" si="95"/>
        <v>0</v>
      </c>
      <c r="CY89" s="2">
        <f t="shared" si="96"/>
        <v>0</v>
      </c>
      <c r="CZ89" s="2">
        <f t="shared" si="97"/>
        <v>0</v>
      </c>
      <c r="DA89" s="2"/>
      <c r="DB89" s="2"/>
      <c r="DC89" s="2" t="s">
        <v>3</v>
      </c>
      <c r="DD89" s="2" t="s">
        <v>3</v>
      </c>
      <c r="DE89" s="2" t="s">
        <v>3</v>
      </c>
      <c r="DF89" s="2" t="s">
        <v>3</v>
      </c>
      <c r="DG89" s="2" t="s">
        <v>3</v>
      </c>
      <c r="DH89" s="2" t="s">
        <v>3</v>
      </c>
      <c r="DI89" s="2" t="s">
        <v>3</v>
      </c>
      <c r="DJ89" s="2" t="s">
        <v>3</v>
      </c>
      <c r="DK89" s="2" t="s">
        <v>3</v>
      </c>
      <c r="DL89" s="2" t="s">
        <v>3</v>
      </c>
      <c r="DM89" s="2" t="s">
        <v>3</v>
      </c>
      <c r="DN89" s="2">
        <v>0</v>
      </c>
      <c r="DO89" s="2">
        <v>0</v>
      </c>
      <c r="DP89" s="2">
        <v>1</v>
      </c>
      <c r="DQ89" s="2">
        <v>1</v>
      </c>
      <c r="DR89" s="2"/>
      <c r="DS89" s="2"/>
      <c r="DT89" s="2"/>
      <c r="DU89" s="2">
        <v>1013</v>
      </c>
      <c r="DV89" s="2" t="s">
        <v>34</v>
      </c>
      <c r="DW89" s="2" t="s">
        <v>34</v>
      </c>
      <c r="DX89" s="2">
        <v>1</v>
      </c>
      <c r="DY89" s="2"/>
      <c r="DZ89" s="2" t="s">
        <v>3</v>
      </c>
      <c r="EA89" s="2" t="s">
        <v>3</v>
      </c>
      <c r="EB89" s="2" t="s">
        <v>3</v>
      </c>
      <c r="EC89" s="2" t="s">
        <v>3</v>
      </c>
      <c r="ED89" s="2"/>
      <c r="EE89" s="2">
        <v>55238265</v>
      </c>
      <c r="EF89" s="2">
        <v>2</v>
      </c>
      <c r="EG89" s="2" t="s">
        <v>40</v>
      </c>
      <c r="EH89" s="2">
        <v>40</v>
      </c>
      <c r="EI89" s="2" t="s">
        <v>41</v>
      </c>
      <c r="EJ89" s="2">
        <v>1</v>
      </c>
      <c r="EK89" s="2">
        <v>46001</v>
      </c>
      <c r="EL89" s="2" t="s">
        <v>154</v>
      </c>
      <c r="EM89" s="2" t="s">
        <v>43</v>
      </c>
      <c r="EN89" s="2"/>
      <c r="EO89" s="2" t="s">
        <v>3</v>
      </c>
      <c r="EP89" s="2"/>
      <c r="EQ89" s="2">
        <v>0</v>
      </c>
      <c r="ER89" s="2">
        <v>452.4</v>
      </c>
      <c r="ES89" s="2">
        <v>452.4</v>
      </c>
      <c r="ET89" s="2">
        <v>0</v>
      </c>
      <c r="EU89" s="2">
        <v>0</v>
      </c>
      <c r="EV89" s="2">
        <v>0</v>
      </c>
      <c r="EW89" s="2">
        <v>0</v>
      </c>
      <c r="EX89" s="2">
        <v>0</v>
      </c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>
        <v>0</v>
      </c>
      <c r="FR89" s="2">
        <f t="shared" si="98"/>
        <v>0</v>
      </c>
      <c r="FS89" s="2">
        <v>0</v>
      </c>
      <c r="FT89" s="2"/>
      <c r="FU89" s="2"/>
      <c r="FV89" s="2"/>
      <c r="FW89" s="2"/>
      <c r="FX89" s="2">
        <v>103</v>
      </c>
      <c r="FY89" s="2">
        <v>59</v>
      </c>
      <c r="FZ89" s="2"/>
      <c r="GA89" s="2" t="s">
        <v>3</v>
      </c>
      <c r="GB89" s="2"/>
      <c r="GC89" s="2"/>
      <c r="GD89" s="2">
        <v>1</v>
      </c>
      <c r="GE89" s="2"/>
      <c r="GF89" s="2">
        <v>2098047712</v>
      </c>
      <c r="GG89" s="2">
        <v>2</v>
      </c>
      <c r="GH89" s="2">
        <v>1</v>
      </c>
      <c r="GI89" s="2">
        <v>-2</v>
      </c>
      <c r="GJ89" s="2">
        <v>0</v>
      </c>
      <c r="GK89" s="2">
        <v>0</v>
      </c>
      <c r="GL89" s="2">
        <f t="shared" si="99"/>
        <v>0</v>
      </c>
      <c r="GM89" s="2">
        <f t="shared" si="100"/>
        <v>452.4</v>
      </c>
      <c r="GN89" s="2">
        <f t="shared" si="101"/>
        <v>452.4</v>
      </c>
      <c r="GO89" s="2">
        <f t="shared" si="102"/>
        <v>0</v>
      </c>
      <c r="GP89" s="2">
        <f t="shared" si="103"/>
        <v>0</v>
      </c>
      <c r="GQ89" s="2"/>
      <c r="GR89" s="2">
        <v>0</v>
      </c>
      <c r="GS89" s="2">
        <v>3</v>
      </c>
      <c r="GT89" s="2">
        <v>0</v>
      </c>
      <c r="GU89" s="2" t="s">
        <v>3</v>
      </c>
      <c r="GV89" s="2">
        <f t="shared" si="104"/>
        <v>0</v>
      </c>
      <c r="GW89" s="2">
        <v>1</v>
      </c>
      <c r="GX89" s="2">
        <f t="shared" si="105"/>
        <v>0</v>
      </c>
      <c r="GY89" s="2"/>
      <c r="GZ89" s="2"/>
      <c r="HA89" s="2">
        <v>0</v>
      </c>
      <c r="HB89" s="2">
        <v>0</v>
      </c>
      <c r="HC89" s="2">
        <f t="shared" si="106"/>
        <v>0</v>
      </c>
      <c r="HD89" s="2"/>
      <c r="HE89" s="2" t="s">
        <v>3</v>
      </c>
      <c r="HF89" s="2" t="s">
        <v>3</v>
      </c>
      <c r="HG89" s="2"/>
      <c r="HH89" s="2"/>
      <c r="HI89" s="2"/>
      <c r="HJ89" s="2"/>
      <c r="HK89" s="2"/>
      <c r="HL89" s="2"/>
      <c r="HM89" s="2" t="s">
        <v>3</v>
      </c>
      <c r="HN89" s="2" t="s">
        <v>155</v>
      </c>
      <c r="HO89" s="2" t="s">
        <v>156</v>
      </c>
      <c r="HP89" s="2" t="s">
        <v>154</v>
      </c>
      <c r="HQ89" s="2" t="s">
        <v>154</v>
      </c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>
        <v>0</v>
      </c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45" ht="12.75">
      <c r="A90">
        <v>18</v>
      </c>
      <c r="B90">
        <v>1</v>
      </c>
      <c r="C90">
        <v>74</v>
      </c>
      <c r="E90" t="s">
        <v>162</v>
      </c>
      <c r="F90" t="s">
        <v>163</v>
      </c>
      <c r="G90" t="s">
        <v>164</v>
      </c>
      <c r="H90" t="s">
        <v>34</v>
      </c>
      <c r="I90">
        <f>I86*J90</f>
        <v>1</v>
      </c>
      <c r="J90">
        <v>14.285714285714285</v>
      </c>
      <c r="K90">
        <v>14.285714</v>
      </c>
      <c r="O90">
        <f t="shared" si="72"/>
        <v>1425.06</v>
      </c>
      <c r="P90">
        <f t="shared" si="73"/>
        <v>1425.06</v>
      </c>
      <c r="Q90">
        <f t="shared" si="74"/>
        <v>0</v>
      </c>
      <c r="R90">
        <f t="shared" si="75"/>
        <v>0</v>
      </c>
      <c r="S90">
        <f t="shared" si="76"/>
        <v>0</v>
      </c>
      <c r="T90">
        <f t="shared" si="77"/>
        <v>0</v>
      </c>
      <c r="U90">
        <f t="shared" si="78"/>
        <v>0</v>
      </c>
      <c r="V90">
        <f t="shared" si="79"/>
        <v>0</v>
      </c>
      <c r="W90">
        <f t="shared" si="80"/>
        <v>0</v>
      </c>
      <c r="X90">
        <f t="shared" si="81"/>
        <v>0</v>
      </c>
      <c r="Y90">
        <f t="shared" si="82"/>
        <v>0</v>
      </c>
      <c r="AA90">
        <v>55113218</v>
      </c>
      <c r="AB90">
        <f t="shared" si="83"/>
        <v>452.4</v>
      </c>
      <c r="AC90">
        <f t="shared" si="84"/>
        <v>452.4</v>
      </c>
      <c r="AD90">
        <f t="shared" si="107"/>
        <v>0</v>
      </c>
      <c r="AE90">
        <f t="shared" si="108"/>
        <v>0</v>
      </c>
      <c r="AF90">
        <f t="shared" si="108"/>
        <v>0</v>
      </c>
      <c r="AG90">
        <f t="shared" si="85"/>
        <v>0</v>
      </c>
      <c r="AH90">
        <f t="shared" si="109"/>
        <v>0</v>
      </c>
      <c r="AI90">
        <f t="shared" si="109"/>
        <v>0</v>
      </c>
      <c r="AJ90">
        <f t="shared" si="86"/>
        <v>0</v>
      </c>
      <c r="AK90">
        <v>452.4</v>
      </c>
      <c r="AL90">
        <v>452.4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103</v>
      </c>
      <c r="AU90">
        <v>59</v>
      </c>
      <c r="AV90">
        <v>1</v>
      </c>
      <c r="AW90">
        <v>1</v>
      </c>
      <c r="AZ90">
        <v>1</v>
      </c>
      <c r="BA90">
        <v>1</v>
      </c>
      <c r="BB90">
        <v>1</v>
      </c>
      <c r="BC90">
        <v>3.15</v>
      </c>
      <c r="BH90">
        <v>3</v>
      </c>
      <c r="BI90">
        <v>1</v>
      </c>
      <c r="BJ90" t="s">
        <v>165</v>
      </c>
      <c r="BM90">
        <v>46001</v>
      </c>
      <c r="BN90">
        <v>0</v>
      </c>
      <c r="BO90" t="s">
        <v>163</v>
      </c>
      <c r="BP90">
        <v>1</v>
      </c>
      <c r="BQ90">
        <v>2</v>
      </c>
      <c r="BR90">
        <v>0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103</v>
      </c>
      <c r="CA90">
        <v>59</v>
      </c>
      <c r="CE90">
        <v>0</v>
      </c>
      <c r="CF90">
        <v>0</v>
      </c>
      <c r="CG90">
        <v>0</v>
      </c>
      <c r="CM90">
        <v>0</v>
      </c>
      <c r="CO90">
        <v>0</v>
      </c>
      <c r="CP90">
        <f t="shared" si="87"/>
        <v>1425.06</v>
      </c>
      <c r="CQ90">
        <f t="shared" si="88"/>
        <v>1425.06</v>
      </c>
      <c r="CR90">
        <f t="shared" si="89"/>
        <v>0</v>
      </c>
      <c r="CS90">
        <f t="shared" si="90"/>
        <v>0</v>
      </c>
      <c r="CT90">
        <f t="shared" si="91"/>
        <v>0</v>
      </c>
      <c r="CU90">
        <f t="shared" si="92"/>
        <v>0</v>
      </c>
      <c r="CV90">
        <f t="shared" si="93"/>
        <v>0</v>
      </c>
      <c r="CW90">
        <f t="shared" si="94"/>
        <v>0</v>
      </c>
      <c r="CX90">
        <f t="shared" si="95"/>
        <v>0</v>
      </c>
      <c r="CY90">
        <f t="shared" si="96"/>
        <v>0</v>
      </c>
      <c r="CZ90">
        <f t="shared" si="97"/>
        <v>0</v>
      </c>
      <c r="DN90">
        <v>0</v>
      </c>
      <c r="DO90">
        <v>0</v>
      </c>
      <c r="DP90">
        <v>1</v>
      </c>
      <c r="DQ90">
        <v>1</v>
      </c>
      <c r="DU90">
        <v>1013</v>
      </c>
      <c r="DV90" t="s">
        <v>34</v>
      </c>
      <c r="DW90" t="s">
        <v>34</v>
      </c>
      <c r="DX90">
        <v>1</v>
      </c>
      <c r="EE90">
        <v>55238265</v>
      </c>
      <c r="EF90">
        <v>2</v>
      </c>
      <c r="EG90" t="s">
        <v>40</v>
      </c>
      <c r="EH90">
        <v>40</v>
      </c>
      <c r="EI90" t="s">
        <v>41</v>
      </c>
      <c r="EJ90">
        <v>1</v>
      </c>
      <c r="EK90">
        <v>46001</v>
      </c>
      <c r="EL90" t="s">
        <v>154</v>
      </c>
      <c r="EM90" t="s">
        <v>43</v>
      </c>
      <c r="EQ90">
        <v>0</v>
      </c>
      <c r="ER90">
        <v>452.4</v>
      </c>
      <c r="ES90">
        <v>452.4</v>
      </c>
      <c r="ET90">
        <v>0</v>
      </c>
      <c r="EU90">
        <v>0</v>
      </c>
      <c r="EV90">
        <v>0</v>
      </c>
      <c r="EW90">
        <v>0</v>
      </c>
      <c r="EX90">
        <v>0</v>
      </c>
      <c r="FQ90">
        <v>0</v>
      </c>
      <c r="FR90">
        <f t="shared" si="98"/>
        <v>0</v>
      </c>
      <c r="FS90">
        <v>0</v>
      </c>
      <c r="FX90">
        <v>103</v>
      </c>
      <c r="FY90">
        <v>59</v>
      </c>
      <c r="GD90">
        <v>1</v>
      </c>
      <c r="GF90">
        <v>2098047712</v>
      </c>
      <c r="GG90">
        <v>2</v>
      </c>
      <c r="GH90">
        <v>1</v>
      </c>
      <c r="GI90">
        <v>2</v>
      </c>
      <c r="GJ90">
        <v>0</v>
      </c>
      <c r="GK90">
        <v>0</v>
      </c>
      <c r="GL90">
        <f t="shared" si="99"/>
        <v>0</v>
      </c>
      <c r="GM90">
        <f t="shared" si="100"/>
        <v>1425.06</v>
      </c>
      <c r="GN90">
        <f t="shared" si="101"/>
        <v>1425.06</v>
      </c>
      <c r="GO90">
        <f t="shared" si="102"/>
        <v>0</v>
      </c>
      <c r="GP90">
        <f t="shared" si="103"/>
        <v>0</v>
      </c>
      <c r="GR90">
        <v>0</v>
      </c>
      <c r="GS90">
        <v>3</v>
      </c>
      <c r="GT90">
        <v>0</v>
      </c>
      <c r="GV90">
        <f t="shared" si="104"/>
        <v>0</v>
      </c>
      <c r="GW90">
        <v>1</v>
      </c>
      <c r="GX90">
        <f t="shared" si="105"/>
        <v>0</v>
      </c>
      <c r="HA90">
        <v>0</v>
      </c>
      <c r="HB90">
        <v>0</v>
      </c>
      <c r="HC90">
        <f t="shared" si="106"/>
        <v>0</v>
      </c>
      <c r="HN90" t="s">
        <v>155</v>
      </c>
      <c r="HO90" t="s">
        <v>156</v>
      </c>
      <c r="HP90" t="s">
        <v>154</v>
      </c>
      <c r="HQ90" t="s">
        <v>154</v>
      </c>
      <c r="IK90">
        <v>0</v>
      </c>
    </row>
    <row r="91" spans="1:255" ht="12.75">
      <c r="A91" s="2">
        <v>17</v>
      </c>
      <c r="B91" s="2">
        <v>1</v>
      </c>
      <c r="C91" s="2">
        <f>ROW(SmtRes!A80)</f>
        <v>80</v>
      </c>
      <c r="D91" s="2">
        <f>ROW(EtalonRes!A80)</f>
        <v>80</v>
      </c>
      <c r="E91" s="2" t="s">
        <v>166</v>
      </c>
      <c r="F91" s="2" t="s">
        <v>167</v>
      </c>
      <c r="G91" s="2" t="s">
        <v>168</v>
      </c>
      <c r="H91" s="2" t="s">
        <v>58</v>
      </c>
      <c r="I91" s="2">
        <v>0.006</v>
      </c>
      <c r="J91" s="2">
        <v>0</v>
      </c>
      <c r="K91" s="2">
        <v>0.006</v>
      </c>
      <c r="L91" s="2"/>
      <c r="M91" s="2"/>
      <c r="N91" s="2"/>
      <c r="O91" s="2">
        <f t="shared" si="72"/>
        <v>78.67</v>
      </c>
      <c r="P91" s="2">
        <f t="shared" si="73"/>
        <v>60.62</v>
      </c>
      <c r="Q91" s="2">
        <f t="shared" si="74"/>
        <v>0.38</v>
      </c>
      <c r="R91" s="2">
        <f t="shared" si="75"/>
        <v>0.05</v>
      </c>
      <c r="S91" s="2">
        <f t="shared" si="76"/>
        <v>17.67</v>
      </c>
      <c r="T91" s="2">
        <f t="shared" si="77"/>
        <v>0</v>
      </c>
      <c r="U91" s="2">
        <f t="shared" si="78"/>
        <v>1.9940999999999998</v>
      </c>
      <c r="V91" s="2">
        <f t="shared" si="79"/>
        <v>0.004425</v>
      </c>
      <c r="W91" s="2">
        <f t="shared" si="80"/>
        <v>0</v>
      </c>
      <c r="X91" s="2">
        <f t="shared" si="81"/>
        <v>18.07</v>
      </c>
      <c r="Y91" s="2">
        <f t="shared" si="82"/>
        <v>10.28</v>
      </c>
      <c r="Z91" s="2"/>
      <c r="AA91" s="2">
        <v>55113220</v>
      </c>
      <c r="AB91" s="2">
        <f t="shared" si="83"/>
        <v>13112.07</v>
      </c>
      <c r="AC91" s="2">
        <f t="shared" si="84"/>
        <v>10103.46</v>
      </c>
      <c r="AD91" s="2">
        <f>ROUND(((((ET91*ROUND(1.25,7)))-((EU91*ROUND(1.25,7))))+AE91),2)</f>
        <v>63.99</v>
      </c>
      <c r="AE91" s="2">
        <f>ROUND(((EU91*ROUND(1.25,7))),2)</f>
        <v>9.15</v>
      </c>
      <c r="AF91" s="2">
        <f>ROUND(((EV91*ROUND(1.15,7))),2)</f>
        <v>2944.62</v>
      </c>
      <c r="AG91" s="2">
        <f t="shared" si="85"/>
        <v>0</v>
      </c>
      <c r="AH91" s="2">
        <f>((EW91*ROUND(1.15,7)))</f>
        <v>332.34999999999997</v>
      </c>
      <c r="AI91" s="2">
        <f>((EX91*ROUND(1.25,7)))</f>
        <v>0.7374999999999999</v>
      </c>
      <c r="AJ91" s="2">
        <f t="shared" si="86"/>
        <v>0</v>
      </c>
      <c r="AK91" s="2">
        <v>12715.19</v>
      </c>
      <c r="AL91" s="2">
        <v>10103.46</v>
      </c>
      <c r="AM91" s="2">
        <v>51.19</v>
      </c>
      <c r="AN91" s="2">
        <v>7.32</v>
      </c>
      <c r="AO91" s="2">
        <v>2560.54</v>
      </c>
      <c r="AP91" s="2">
        <v>0</v>
      </c>
      <c r="AQ91" s="2">
        <v>289</v>
      </c>
      <c r="AR91" s="2">
        <v>0.59</v>
      </c>
      <c r="AS91" s="2">
        <v>0</v>
      </c>
      <c r="AT91" s="2">
        <v>102</v>
      </c>
      <c r="AU91" s="2">
        <v>58</v>
      </c>
      <c r="AV91" s="2">
        <v>1</v>
      </c>
      <c r="AW91" s="2">
        <v>1</v>
      </c>
      <c r="AX91" s="2"/>
      <c r="AY91" s="2"/>
      <c r="AZ91" s="2">
        <v>1</v>
      </c>
      <c r="BA91" s="2">
        <v>1</v>
      </c>
      <c r="BB91" s="2">
        <v>1</v>
      </c>
      <c r="BC91" s="2">
        <v>1</v>
      </c>
      <c r="BD91" s="2" t="s">
        <v>3</v>
      </c>
      <c r="BE91" s="2" t="s">
        <v>3</v>
      </c>
      <c r="BF91" s="2" t="s">
        <v>3</v>
      </c>
      <c r="BG91" s="2" t="s">
        <v>3</v>
      </c>
      <c r="BH91" s="2">
        <v>0</v>
      </c>
      <c r="BI91" s="2">
        <v>1</v>
      </c>
      <c r="BJ91" s="2" t="s">
        <v>169</v>
      </c>
      <c r="BK91" s="2"/>
      <c r="BL91" s="2"/>
      <c r="BM91" s="2">
        <v>6001</v>
      </c>
      <c r="BN91" s="2">
        <v>0</v>
      </c>
      <c r="BO91" s="2" t="s">
        <v>3</v>
      </c>
      <c r="BP91" s="2">
        <v>0</v>
      </c>
      <c r="BQ91" s="2">
        <v>2</v>
      </c>
      <c r="BR91" s="2">
        <v>0</v>
      </c>
      <c r="BS91" s="2">
        <v>1</v>
      </c>
      <c r="BT91" s="2">
        <v>1</v>
      </c>
      <c r="BU91" s="2">
        <v>1</v>
      </c>
      <c r="BV91" s="2">
        <v>1</v>
      </c>
      <c r="BW91" s="2">
        <v>1</v>
      </c>
      <c r="BX91" s="2">
        <v>1</v>
      </c>
      <c r="BY91" s="2" t="s">
        <v>3</v>
      </c>
      <c r="BZ91" s="2">
        <v>102</v>
      </c>
      <c r="CA91" s="2">
        <v>58</v>
      </c>
      <c r="CB91" s="2" t="s">
        <v>3</v>
      </c>
      <c r="CC91" s="2"/>
      <c r="CD91" s="2"/>
      <c r="CE91" s="2">
        <v>0</v>
      </c>
      <c r="CF91" s="2">
        <v>0</v>
      </c>
      <c r="CG91" s="2">
        <v>0</v>
      </c>
      <c r="CH91" s="2"/>
      <c r="CI91" s="2"/>
      <c r="CJ91" s="2"/>
      <c r="CK91" s="2"/>
      <c r="CL91" s="2"/>
      <c r="CM91" s="2">
        <v>0</v>
      </c>
      <c r="CN91" s="2" t="s">
        <v>127</v>
      </c>
      <c r="CO91" s="2">
        <v>0</v>
      </c>
      <c r="CP91" s="2">
        <f t="shared" si="87"/>
        <v>78.67</v>
      </c>
      <c r="CQ91" s="2">
        <f t="shared" si="88"/>
        <v>10103.46</v>
      </c>
      <c r="CR91" s="2">
        <f t="shared" si="89"/>
        <v>63.99</v>
      </c>
      <c r="CS91" s="2">
        <f t="shared" si="90"/>
        <v>9.15</v>
      </c>
      <c r="CT91" s="2">
        <f t="shared" si="91"/>
        <v>2944.62</v>
      </c>
      <c r="CU91" s="2">
        <f t="shared" si="92"/>
        <v>0</v>
      </c>
      <c r="CV91" s="2">
        <f t="shared" si="93"/>
        <v>332.34999999999997</v>
      </c>
      <c r="CW91" s="2">
        <f t="shared" si="94"/>
        <v>0.7374999999999999</v>
      </c>
      <c r="CX91" s="2">
        <f t="shared" si="95"/>
        <v>0</v>
      </c>
      <c r="CY91" s="2">
        <f t="shared" si="96"/>
        <v>18.074400000000004</v>
      </c>
      <c r="CZ91" s="2">
        <f t="shared" si="97"/>
        <v>10.277600000000001</v>
      </c>
      <c r="DA91" s="2"/>
      <c r="DB91" s="2"/>
      <c r="DC91" s="2" t="s">
        <v>3</v>
      </c>
      <c r="DD91" s="2" t="s">
        <v>3</v>
      </c>
      <c r="DE91" s="2" t="s">
        <v>128</v>
      </c>
      <c r="DF91" s="2" t="s">
        <v>128</v>
      </c>
      <c r="DG91" s="2" t="s">
        <v>129</v>
      </c>
      <c r="DH91" s="2" t="s">
        <v>3</v>
      </c>
      <c r="DI91" s="2" t="s">
        <v>129</v>
      </c>
      <c r="DJ91" s="2" t="s">
        <v>128</v>
      </c>
      <c r="DK91" s="2" t="s">
        <v>3</v>
      </c>
      <c r="DL91" s="2" t="s">
        <v>3</v>
      </c>
      <c r="DM91" s="2" t="s">
        <v>3</v>
      </c>
      <c r="DN91" s="2">
        <v>0</v>
      </c>
      <c r="DO91" s="2">
        <v>0</v>
      </c>
      <c r="DP91" s="2">
        <v>1</v>
      </c>
      <c r="DQ91" s="2">
        <v>1</v>
      </c>
      <c r="DR91" s="2"/>
      <c r="DS91" s="2"/>
      <c r="DT91" s="2"/>
      <c r="DU91" s="2">
        <v>1009</v>
      </c>
      <c r="DV91" s="2" t="s">
        <v>58</v>
      </c>
      <c r="DW91" s="2" t="s">
        <v>58</v>
      </c>
      <c r="DX91" s="2">
        <v>1000</v>
      </c>
      <c r="DY91" s="2"/>
      <c r="DZ91" s="2" t="s">
        <v>3</v>
      </c>
      <c r="EA91" s="2" t="s">
        <v>3</v>
      </c>
      <c r="EB91" s="2" t="s">
        <v>3</v>
      </c>
      <c r="EC91" s="2" t="s">
        <v>3</v>
      </c>
      <c r="ED91" s="2"/>
      <c r="EE91" s="2">
        <v>55238174</v>
      </c>
      <c r="EF91" s="2">
        <v>2</v>
      </c>
      <c r="EG91" s="2" t="s">
        <v>40</v>
      </c>
      <c r="EH91" s="2">
        <v>6</v>
      </c>
      <c r="EI91" s="2" t="s">
        <v>140</v>
      </c>
      <c r="EJ91" s="2">
        <v>1</v>
      </c>
      <c r="EK91" s="2">
        <v>6001</v>
      </c>
      <c r="EL91" s="2" t="s">
        <v>140</v>
      </c>
      <c r="EM91" s="2" t="s">
        <v>141</v>
      </c>
      <c r="EN91" s="2"/>
      <c r="EO91" s="2" t="s">
        <v>133</v>
      </c>
      <c r="EP91" s="2"/>
      <c r="EQ91" s="2">
        <v>0</v>
      </c>
      <c r="ER91" s="2">
        <v>12715.19</v>
      </c>
      <c r="ES91" s="2">
        <v>10103.46</v>
      </c>
      <c r="ET91" s="2">
        <v>51.19</v>
      </c>
      <c r="EU91" s="2">
        <v>7.32</v>
      </c>
      <c r="EV91" s="2">
        <v>2560.54</v>
      </c>
      <c r="EW91" s="2">
        <v>289</v>
      </c>
      <c r="EX91" s="2">
        <v>0.59</v>
      </c>
      <c r="EY91" s="2">
        <v>0</v>
      </c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>
        <v>0</v>
      </c>
      <c r="FR91" s="2">
        <f t="shared" si="98"/>
        <v>0</v>
      </c>
      <c r="FS91" s="2">
        <v>0</v>
      </c>
      <c r="FT91" s="2"/>
      <c r="FU91" s="2"/>
      <c r="FV91" s="2"/>
      <c r="FW91" s="2"/>
      <c r="FX91" s="2">
        <v>102</v>
      </c>
      <c r="FY91" s="2">
        <v>58</v>
      </c>
      <c r="FZ91" s="2"/>
      <c r="GA91" s="2" t="s">
        <v>3</v>
      </c>
      <c r="GB91" s="2"/>
      <c r="GC91" s="2"/>
      <c r="GD91" s="2">
        <v>1</v>
      </c>
      <c r="GE91" s="2"/>
      <c r="GF91" s="2">
        <v>-1218548735</v>
      </c>
      <c r="GG91" s="2">
        <v>2</v>
      </c>
      <c r="GH91" s="2">
        <v>1</v>
      </c>
      <c r="GI91" s="2">
        <v>-2</v>
      </c>
      <c r="GJ91" s="2">
        <v>0</v>
      </c>
      <c r="GK91" s="2">
        <v>0</v>
      </c>
      <c r="GL91" s="2">
        <f t="shared" si="99"/>
        <v>0</v>
      </c>
      <c r="GM91" s="2">
        <f t="shared" si="100"/>
        <v>107.02</v>
      </c>
      <c r="GN91" s="2">
        <f t="shared" si="101"/>
        <v>107.02</v>
      </c>
      <c r="GO91" s="2">
        <f t="shared" si="102"/>
        <v>0</v>
      </c>
      <c r="GP91" s="2">
        <f t="shared" si="103"/>
        <v>0</v>
      </c>
      <c r="GQ91" s="2"/>
      <c r="GR91" s="2">
        <v>0</v>
      </c>
      <c r="GS91" s="2">
        <v>3</v>
      </c>
      <c r="GT91" s="2">
        <v>0</v>
      </c>
      <c r="GU91" s="2" t="s">
        <v>3</v>
      </c>
      <c r="GV91" s="2">
        <f t="shared" si="104"/>
        <v>0</v>
      </c>
      <c r="GW91" s="2">
        <v>1</v>
      </c>
      <c r="GX91" s="2">
        <f t="shared" si="105"/>
        <v>0</v>
      </c>
      <c r="GY91" s="2"/>
      <c r="GZ91" s="2"/>
      <c r="HA91" s="2">
        <v>0</v>
      </c>
      <c r="HB91" s="2">
        <v>0</v>
      </c>
      <c r="HC91" s="2">
        <f t="shared" si="106"/>
        <v>0</v>
      </c>
      <c r="HD91" s="2"/>
      <c r="HE91" s="2" t="s">
        <v>3</v>
      </c>
      <c r="HF91" s="2" t="s">
        <v>3</v>
      </c>
      <c r="HG91" s="2"/>
      <c r="HH91" s="2"/>
      <c r="HI91" s="2"/>
      <c r="HJ91" s="2"/>
      <c r="HK91" s="2"/>
      <c r="HL91" s="2"/>
      <c r="HM91" s="2" t="s">
        <v>3</v>
      </c>
      <c r="HN91" s="2" t="s">
        <v>142</v>
      </c>
      <c r="HO91" s="2" t="s">
        <v>143</v>
      </c>
      <c r="HP91" s="2" t="s">
        <v>140</v>
      </c>
      <c r="HQ91" s="2" t="s">
        <v>140</v>
      </c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>
        <v>0</v>
      </c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45" ht="12.75">
      <c r="A92">
        <v>17</v>
      </c>
      <c r="B92">
        <v>1</v>
      </c>
      <c r="C92">
        <f>ROW(SmtRes!A86)</f>
        <v>86</v>
      </c>
      <c r="D92">
        <f>ROW(EtalonRes!A86)</f>
        <v>86</v>
      </c>
      <c r="E92" t="s">
        <v>166</v>
      </c>
      <c r="F92" t="s">
        <v>167</v>
      </c>
      <c r="G92" t="s">
        <v>168</v>
      </c>
      <c r="H92" t="s">
        <v>58</v>
      </c>
      <c r="I92">
        <v>0.006</v>
      </c>
      <c r="J92">
        <v>0</v>
      </c>
      <c r="K92">
        <v>0.006</v>
      </c>
      <c r="O92">
        <f t="shared" si="72"/>
        <v>1164.33</v>
      </c>
      <c r="P92">
        <f t="shared" si="73"/>
        <v>481.94</v>
      </c>
      <c r="Q92">
        <f t="shared" si="74"/>
        <v>4.66</v>
      </c>
      <c r="R92">
        <f t="shared" si="75"/>
        <v>2.11</v>
      </c>
      <c r="S92">
        <f t="shared" si="76"/>
        <v>677.73</v>
      </c>
      <c r="T92">
        <f t="shared" si="77"/>
        <v>0</v>
      </c>
      <c r="U92">
        <f t="shared" si="78"/>
        <v>1.9940999999999998</v>
      </c>
      <c r="V92">
        <f t="shared" si="79"/>
        <v>0.004425</v>
      </c>
      <c r="W92">
        <f t="shared" si="80"/>
        <v>0</v>
      </c>
      <c r="X92">
        <f t="shared" si="81"/>
        <v>693.44</v>
      </c>
      <c r="Y92">
        <f t="shared" si="82"/>
        <v>394.31</v>
      </c>
      <c r="AA92">
        <v>55113218</v>
      </c>
      <c r="AB92">
        <f t="shared" si="83"/>
        <v>13112.07</v>
      </c>
      <c r="AC92">
        <f t="shared" si="84"/>
        <v>10103.46</v>
      </c>
      <c r="AD92">
        <f>ROUND(((((ET92*ROUND(1.25,7)))-((EU92*ROUND(1.25,7))))+AE92),2)</f>
        <v>63.99</v>
      </c>
      <c r="AE92">
        <f>ROUND(((EU92*ROUND(1.25,7))),2)</f>
        <v>9.15</v>
      </c>
      <c r="AF92">
        <f>ROUND(((EV92*ROUND(1.15,7))),2)</f>
        <v>2944.62</v>
      </c>
      <c r="AG92">
        <f t="shared" si="85"/>
        <v>0</v>
      </c>
      <c r="AH92">
        <f>((EW92*ROUND(1.15,7)))</f>
        <v>332.34999999999997</v>
      </c>
      <c r="AI92">
        <f>((EX92*ROUND(1.25,7)))</f>
        <v>0.7374999999999999</v>
      </c>
      <c r="AJ92">
        <f t="shared" si="86"/>
        <v>0</v>
      </c>
      <c r="AK92">
        <v>12715.19</v>
      </c>
      <c r="AL92">
        <v>10103.46</v>
      </c>
      <c r="AM92">
        <v>51.19</v>
      </c>
      <c r="AN92">
        <v>7.32</v>
      </c>
      <c r="AO92">
        <v>2560.54</v>
      </c>
      <c r="AP92">
        <v>0</v>
      </c>
      <c r="AQ92">
        <v>289</v>
      </c>
      <c r="AR92">
        <v>0.59</v>
      </c>
      <c r="AS92">
        <v>0</v>
      </c>
      <c r="AT92">
        <v>102</v>
      </c>
      <c r="AU92">
        <v>58</v>
      </c>
      <c r="AV92">
        <v>1</v>
      </c>
      <c r="AW92">
        <v>1</v>
      </c>
      <c r="AZ92">
        <v>1</v>
      </c>
      <c r="BA92">
        <v>38.36</v>
      </c>
      <c r="BB92">
        <v>12.13</v>
      </c>
      <c r="BC92">
        <v>7.95</v>
      </c>
      <c r="BH92">
        <v>0</v>
      </c>
      <c r="BI92">
        <v>1</v>
      </c>
      <c r="BJ92" t="s">
        <v>169</v>
      </c>
      <c r="BM92">
        <v>6001</v>
      </c>
      <c r="BN92">
        <v>0</v>
      </c>
      <c r="BO92" t="s">
        <v>167</v>
      </c>
      <c r="BP92">
        <v>1</v>
      </c>
      <c r="BQ92">
        <v>2</v>
      </c>
      <c r="BR92">
        <v>0</v>
      </c>
      <c r="BS92">
        <v>38.36</v>
      </c>
      <c r="BT92">
        <v>1</v>
      </c>
      <c r="BU92">
        <v>1</v>
      </c>
      <c r="BV92">
        <v>1</v>
      </c>
      <c r="BW92">
        <v>1</v>
      </c>
      <c r="BX92">
        <v>1</v>
      </c>
      <c r="BZ92">
        <v>102</v>
      </c>
      <c r="CA92">
        <v>58</v>
      </c>
      <c r="CE92">
        <v>0</v>
      </c>
      <c r="CF92">
        <v>0</v>
      </c>
      <c r="CG92">
        <v>0</v>
      </c>
      <c r="CM92">
        <v>0</v>
      </c>
      <c r="CN92" t="s">
        <v>127</v>
      </c>
      <c r="CO92">
        <v>0</v>
      </c>
      <c r="CP92">
        <f t="shared" si="87"/>
        <v>1164.33</v>
      </c>
      <c r="CQ92">
        <f t="shared" si="88"/>
        <v>80322.507</v>
      </c>
      <c r="CR92">
        <f t="shared" si="89"/>
        <v>776.1987</v>
      </c>
      <c r="CS92">
        <f t="shared" si="90"/>
        <v>350.994</v>
      </c>
      <c r="CT92">
        <f t="shared" si="91"/>
        <v>112955.62319999999</v>
      </c>
      <c r="CU92">
        <f t="shared" si="92"/>
        <v>0</v>
      </c>
      <c r="CV92">
        <f t="shared" si="93"/>
        <v>332.34999999999997</v>
      </c>
      <c r="CW92">
        <f t="shared" si="94"/>
        <v>0.7374999999999999</v>
      </c>
      <c r="CX92">
        <f t="shared" si="95"/>
        <v>0</v>
      </c>
      <c r="CY92">
        <f t="shared" si="96"/>
        <v>693.4368000000001</v>
      </c>
      <c r="CZ92">
        <f t="shared" si="97"/>
        <v>394.3072</v>
      </c>
      <c r="DE92" t="s">
        <v>128</v>
      </c>
      <c r="DF92" t="s">
        <v>128</v>
      </c>
      <c r="DG92" t="s">
        <v>129</v>
      </c>
      <c r="DI92" t="s">
        <v>129</v>
      </c>
      <c r="DJ92" t="s">
        <v>128</v>
      </c>
      <c r="DN92">
        <v>0</v>
      </c>
      <c r="DO92">
        <v>0</v>
      </c>
      <c r="DP92">
        <v>1</v>
      </c>
      <c r="DQ92">
        <v>1</v>
      </c>
      <c r="DU92">
        <v>1009</v>
      </c>
      <c r="DV92" t="s">
        <v>58</v>
      </c>
      <c r="DW92" t="s">
        <v>58</v>
      </c>
      <c r="DX92">
        <v>1000</v>
      </c>
      <c r="EE92">
        <v>55238174</v>
      </c>
      <c r="EF92">
        <v>2</v>
      </c>
      <c r="EG92" t="s">
        <v>40</v>
      </c>
      <c r="EH92">
        <v>6</v>
      </c>
      <c r="EI92" t="s">
        <v>140</v>
      </c>
      <c r="EJ92">
        <v>1</v>
      </c>
      <c r="EK92">
        <v>6001</v>
      </c>
      <c r="EL92" t="s">
        <v>140</v>
      </c>
      <c r="EM92" t="s">
        <v>141</v>
      </c>
      <c r="EO92" t="s">
        <v>133</v>
      </c>
      <c r="EQ92">
        <v>0</v>
      </c>
      <c r="ER92">
        <v>12715.19</v>
      </c>
      <c r="ES92">
        <v>10103.46</v>
      </c>
      <c r="ET92">
        <v>51.19</v>
      </c>
      <c r="EU92">
        <v>7.32</v>
      </c>
      <c r="EV92">
        <v>2560.54</v>
      </c>
      <c r="EW92">
        <v>289</v>
      </c>
      <c r="EX92">
        <v>0.59</v>
      </c>
      <c r="EY92">
        <v>0</v>
      </c>
      <c r="FQ92">
        <v>0</v>
      </c>
      <c r="FR92">
        <f t="shared" si="98"/>
        <v>0</v>
      </c>
      <c r="FS92">
        <v>0</v>
      </c>
      <c r="FX92">
        <v>102</v>
      </c>
      <c r="FY92">
        <v>58</v>
      </c>
      <c r="GD92">
        <v>1</v>
      </c>
      <c r="GF92">
        <v>-1218548735</v>
      </c>
      <c r="GG92">
        <v>2</v>
      </c>
      <c r="GH92">
        <v>1</v>
      </c>
      <c r="GI92">
        <v>2</v>
      </c>
      <c r="GJ92">
        <v>0</v>
      </c>
      <c r="GK92">
        <v>0</v>
      </c>
      <c r="GL92">
        <f t="shared" si="99"/>
        <v>0</v>
      </c>
      <c r="GM92">
        <f t="shared" si="100"/>
        <v>2252.08</v>
      </c>
      <c r="GN92">
        <f t="shared" si="101"/>
        <v>2252.08</v>
      </c>
      <c r="GO92">
        <f t="shared" si="102"/>
        <v>0</v>
      </c>
      <c r="GP92">
        <f t="shared" si="103"/>
        <v>0</v>
      </c>
      <c r="GR92">
        <v>0</v>
      </c>
      <c r="GS92">
        <v>3</v>
      </c>
      <c r="GT92">
        <v>0</v>
      </c>
      <c r="GV92">
        <f t="shared" si="104"/>
        <v>0</v>
      </c>
      <c r="GW92">
        <v>1</v>
      </c>
      <c r="GX92">
        <f t="shared" si="105"/>
        <v>0</v>
      </c>
      <c r="HA92">
        <v>0</v>
      </c>
      <c r="HB92">
        <v>0</v>
      </c>
      <c r="HC92">
        <f t="shared" si="106"/>
        <v>0</v>
      </c>
      <c r="HN92" t="s">
        <v>142</v>
      </c>
      <c r="HO92" t="s">
        <v>143</v>
      </c>
      <c r="HP92" t="s">
        <v>140</v>
      </c>
      <c r="HQ92" t="s">
        <v>140</v>
      </c>
      <c r="IK92">
        <v>0</v>
      </c>
    </row>
    <row r="93" spans="1:255" ht="12.75">
      <c r="A93" s="2">
        <v>17</v>
      </c>
      <c r="B93" s="2">
        <v>1</v>
      </c>
      <c r="C93" s="2">
        <f>ROW(SmtRes!A108)</f>
        <v>108</v>
      </c>
      <c r="D93" s="2">
        <f>ROW(EtalonRes!A109)</f>
        <v>109</v>
      </c>
      <c r="E93" s="2" t="s">
        <v>170</v>
      </c>
      <c r="F93" s="2" t="s">
        <v>171</v>
      </c>
      <c r="G93" s="2" t="s">
        <v>172</v>
      </c>
      <c r="H93" s="2" t="s">
        <v>58</v>
      </c>
      <c r="I93" s="2">
        <v>0.636</v>
      </c>
      <c r="J93" s="2">
        <v>0</v>
      </c>
      <c r="K93" s="2">
        <v>0.636</v>
      </c>
      <c r="L93" s="2"/>
      <c r="M93" s="2"/>
      <c r="N93" s="2"/>
      <c r="O93" s="2">
        <f t="shared" si="72"/>
        <v>788.68</v>
      </c>
      <c r="P93" s="2">
        <f t="shared" si="73"/>
        <v>56.28</v>
      </c>
      <c r="Q93" s="2">
        <f t="shared" si="74"/>
        <v>533.71</v>
      </c>
      <c r="R93" s="2">
        <f t="shared" si="75"/>
        <v>62.39</v>
      </c>
      <c r="S93" s="2">
        <f t="shared" si="76"/>
        <v>198.69</v>
      </c>
      <c r="T93" s="2">
        <f t="shared" si="77"/>
        <v>0</v>
      </c>
      <c r="U93" s="2">
        <f t="shared" si="78"/>
        <v>21.137459999999994</v>
      </c>
      <c r="V93" s="2">
        <f t="shared" si="79"/>
        <v>4.63485</v>
      </c>
      <c r="W93" s="2">
        <f t="shared" si="80"/>
        <v>0</v>
      </c>
      <c r="X93" s="2">
        <f t="shared" si="81"/>
        <v>242.8</v>
      </c>
      <c r="Y93" s="2">
        <f t="shared" si="82"/>
        <v>161.87</v>
      </c>
      <c r="Z93" s="2"/>
      <c r="AA93" s="2">
        <v>55113220</v>
      </c>
      <c r="AB93" s="2">
        <f t="shared" si="83"/>
        <v>1240.06</v>
      </c>
      <c r="AC93" s="2">
        <f t="shared" si="84"/>
        <v>88.49</v>
      </c>
      <c r="AD93" s="2">
        <f>ROUND(((((ET93*ROUND(1.25,7)))-((EU93*ROUND(1.25,7))))+AE93),2)</f>
        <v>839.16</v>
      </c>
      <c r="AE93" s="2">
        <f>ROUND(((EU93*ROUND(1.25,7))),2)</f>
        <v>98.1</v>
      </c>
      <c r="AF93" s="2">
        <f>ROUND(((EV93*ROUND(1.15,7))),2)</f>
        <v>312.41</v>
      </c>
      <c r="AG93" s="2">
        <f t="shared" si="85"/>
        <v>0</v>
      </c>
      <c r="AH93" s="2">
        <f>((EW93*ROUND(1.15,7)))</f>
        <v>33.23499999999999</v>
      </c>
      <c r="AI93" s="2">
        <f>((EX93*ROUND(1.25,7)))</f>
        <v>7.2875</v>
      </c>
      <c r="AJ93" s="2">
        <f t="shared" si="86"/>
        <v>0</v>
      </c>
      <c r="AK93" s="2">
        <v>1031.48</v>
      </c>
      <c r="AL93" s="2">
        <v>88.49</v>
      </c>
      <c r="AM93" s="2">
        <v>671.33</v>
      </c>
      <c r="AN93" s="2">
        <v>78.48</v>
      </c>
      <c r="AO93" s="2">
        <v>271.66</v>
      </c>
      <c r="AP93" s="2">
        <v>0</v>
      </c>
      <c r="AQ93" s="2">
        <v>28.9</v>
      </c>
      <c r="AR93" s="2">
        <v>5.83</v>
      </c>
      <c r="AS93" s="2">
        <v>0</v>
      </c>
      <c r="AT93" s="2">
        <v>93</v>
      </c>
      <c r="AU93" s="2">
        <v>62</v>
      </c>
      <c r="AV93" s="2">
        <v>1</v>
      </c>
      <c r="AW93" s="2">
        <v>1</v>
      </c>
      <c r="AX93" s="2"/>
      <c r="AY93" s="2"/>
      <c r="AZ93" s="2">
        <v>1</v>
      </c>
      <c r="BA93" s="2">
        <v>1</v>
      </c>
      <c r="BB93" s="2">
        <v>1</v>
      </c>
      <c r="BC93" s="2">
        <v>1</v>
      </c>
      <c r="BD93" s="2" t="s">
        <v>3</v>
      </c>
      <c r="BE93" s="2" t="s">
        <v>3</v>
      </c>
      <c r="BF93" s="2" t="s">
        <v>3</v>
      </c>
      <c r="BG93" s="2" t="s">
        <v>3</v>
      </c>
      <c r="BH93" s="2">
        <v>0</v>
      </c>
      <c r="BI93" s="2">
        <v>1</v>
      </c>
      <c r="BJ93" s="2" t="s">
        <v>173</v>
      </c>
      <c r="BK93" s="2"/>
      <c r="BL93" s="2"/>
      <c r="BM93" s="2">
        <v>9001</v>
      </c>
      <c r="BN93" s="2">
        <v>0</v>
      </c>
      <c r="BO93" s="2" t="s">
        <v>3</v>
      </c>
      <c r="BP93" s="2">
        <v>0</v>
      </c>
      <c r="BQ93" s="2">
        <v>2</v>
      </c>
      <c r="BR93" s="2">
        <v>0</v>
      </c>
      <c r="BS93" s="2">
        <v>1</v>
      </c>
      <c r="BT93" s="2">
        <v>1</v>
      </c>
      <c r="BU93" s="2">
        <v>1</v>
      </c>
      <c r="BV93" s="2">
        <v>1</v>
      </c>
      <c r="BW93" s="2">
        <v>1</v>
      </c>
      <c r="BX93" s="2">
        <v>1</v>
      </c>
      <c r="BY93" s="2" t="s">
        <v>3</v>
      </c>
      <c r="BZ93" s="2">
        <v>93</v>
      </c>
      <c r="CA93" s="2">
        <v>62</v>
      </c>
      <c r="CB93" s="2" t="s">
        <v>3</v>
      </c>
      <c r="CC93" s="2"/>
      <c r="CD93" s="2"/>
      <c r="CE93" s="2">
        <v>0</v>
      </c>
      <c r="CF93" s="2">
        <v>0</v>
      </c>
      <c r="CG93" s="2">
        <v>0</v>
      </c>
      <c r="CH93" s="2"/>
      <c r="CI93" s="2"/>
      <c r="CJ93" s="2"/>
      <c r="CK93" s="2"/>
      <c r="CL93" s="2"/>
      <c r="CM93" s="2">
        <v>0</v>
      </c>
      <c r="CN93" s="2" t="s">
        <v>127</v>
      </c>
      <c r="CO93" s="2">
        <v>0</v>
      </c>
      <c r="CP93" s="2">
        <f t="shared" si="87"/>
        <v>788.6800000000001</v>
      </c>
      <c r="CQ93" s="2">
        <f t="shared" si="88"/>
        <v>88.49</v>
      </c>
      <c r="CR93" s="2">
        <f t="shared" si="89"/>
        <v>839.16</v>
      </c>
      <c r="CS93" s="2">
        <f t="shared" si="90"/>
        <v>98.1</v>
      </c>
      <c r="CT93" s="2">
        <f t="shared" si="91"/>
        <v>312.41</v>
      </c>
      <c r="CU93" s="2">
        <f t="shared" si="92"/>
        <v>0</v>
      </c>
      <c r="CV93" s="2">
        <f t="shared" si="93"/>
        <v>33.23499999999999</v>
      </c>
      <c r="CW93" s="2">
        <f t="shared" si="94"/>
        <v>7.2875</v>
      </c>
      <c r="CX93" s="2">
        <f t="shared" si="95"/>
        <v>0</v>
      </c>
      <c r="CY93" s="2">
        <f t="shared" si="96"/>
        <v>242.8044</v>
      </c>
      <c r="CZ93" s="2">
        <f t="shared" si="97"/>
        <v>161.8696</v>
      </c>
      <c r="DA93" s="2"/>
      <c r="DB93" s="2"/>
      <c r="DC93" s="2" t="s">
        <v>3</v>
      </c>
      <c r="DD93" s="2" t="s">
        <v>3</v>
      </c>
      <c r="DE93" s="2" t="s">
        <v>128</v>
      </c>
      <c r="DF93" s="2" t="s">
        <v>128</v>
      </c>
      <c r="DG93" s="2" t="s">
        <v>129</v>
      </c>
      <c r="DH93" s="2" t="s">
        <v>3</v>
      </c>
      <c r="DI93" s="2" t="s">
        <v>129</v>
      </c>
      <c r="DJ93" s="2" t="s">
        <v>128</v>
      </c>
      <c r="DK93" s="2" t="s">
        <v>3</v>
      </c>
      <c r="DL93" s="2" t="s">
        <v>3</v>
      </c>
      <c r="DM93" s="2" t="s">
        <v>3</v>
      </c>
      <c r="DN93" s="2">
        <v>0</v>
      </c>
      <c r="DO93" s="2">
        <v>0</v>
      </c>
      <c r="DP93" s="2">
        <v>1</v>
      </c>
      <c r="DQ93" s="2">
        <v>1</v>
      </c>
      <c r="DR93" s="2"/>
      <c r="DS93" s="2"/>
      <c r="DT93" s="2"/>
      <c r="DU93" s="2">
        <v>1009</v>
      </c>
      <c r="DV93" s="2" t="s">
        <v>58</v>
      </c>
      <c r="DW93" s="2" t="s">
        <v>58</v>
      </c>
      <c r="DX93" s="2">
        <v>1000</v>
      </c>
      <c r="DY93" s="2"/>
      <c r="DZ93" s="2" t="s">
        <v>3</v>
      </c>
      <c r="EA93" s="2" t="s">
        <v>3</v>
      </c>
      <c r="EB93" s="2" t="s">
        <v>3</v>
      </c>
      <c r="EC93" s="2" t="s">
        <v>3</v>
      </c>
      <c r="ED93" s="2"/>
      <c r="EE93" s="2">
        <v>55238186</v>
      </c>
      <c r="EF93" s="2">
        <v>2</v>
      </c>
      <c r="EG93" s="2" t="s">
        <v>40</v>
      </c>
      <c r="EH93" s="2">
        <v>9</v>
      </c>
      <c r="EI93" s="2" t="s">
        <v>174</v>
      </c>
      <c r="EJ93" s="2">
        <v>1</v>
      </c>
      <c r="EK93" s="2">
        <v>9001</v>
      </c>
      <c r="EL93" s="2" t="s">
        <v>174</v>
      </c>
      <c r="EM93" s="2" t="s">
        <v>175</v>
      </c>
      <c r="EN93" s="2"/>
      <c r="EO93" s="2" t="s">
        <v>133</v>
      </c>
      <c r="EP93" s="2"/>
      <c r="EQ93" s="2">
        <v>0</v>
      </c>
      <c r="ER93" s="2">
        <v>1031.48</v>
      </c>
      <c r="ES93" s="2">
        <v>88.49</v>
      </c>
      <c r="ET93" s="2">
        <v>671.33</v>
      </c>
      <c r="EU93" s="2">
        <v>78.48</v>
      </c>
      <c r="EV93" s="2">
        <v>271.66</v>
      </c>
      <c r="EW93" s="2">
        <v>28.9</v>
      </c>
      <c r="EX93" s="2">
        <v>5.83</v>
      </c>
      <c r="EY93" s="2">
        <v>0</v>
      </c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>
        <v>0</v>
      </c>
      <c r="FR93" s="2">
        <f t="shared" si="98"/>
        <v>0</v>
      </c>
      <c r="FS93" s="2">
        <v>0</v>
      </c>
      <c r="FT93" s="2"/>
      <c r="FU93" s="2"/>
      <c r="FV93" s="2"/>
      <c r="FW93" s="2"/>
      <c r="FX93" s="2">
        <v>93</v>
      </c>
      <c r="FY93" s="2">
        <v>62</v>
      </c>
      <c r="FZ93" s="2"/>
      <c r="GA93" s="2" t="s">
        <v>3</v>
      </c>
      <c r="GB93" s="2"/>
      <c r="GC93" s="2"/>
      <c r="GD93" s="2">
        <v>1</v>
      </c>
      <c r="GE93" s="2"/>
      <c r="GF93" s="2">
        <v>-473917609</v>
      </c>
      <c r="GG93" s="2">
        <v>2</v>
      </c>
      <c r="GH93" s="2">
        <v>1</v>
      </c>
      <c r="GI93" s="2">
        <v>-2</v>
      </c>
      <c r="GJ93" s="2">
        <v>0</v>
      </c>
      <c r="GK93" s="2">
        <v>0</v>
      </c>
      <c r="GL93" s="2">
        <f t="shared" si="99"/>
        <v>0</v>
      </c>
      <c r="GM93" s="2">
        <f t="shared" si="100"/>
        <v>1193.35</v>
      </c>
      <c r="GN93" s="2">
        <f t="shared" si="101"/>
        <v>1193.35</v>
      </c>
      <c r="GO93" s="2">
        <f t="shared" si="102"/>
        <v>0</v>
      </c>
      <c r="GP93" s="2">
        <f t="shared" si="103"/>
        <v>0</v>
      </c>
      <c r="GQ93" s="2"/>
      <c r="GR93" s="2">
        <v>0</v>
      </c>
      <c r="GS93" s="2">
        <v>3</v>
      </c>
      <c r="GT93" s="2">
        <v>0</v>
      </c>
      <c r="GU93" s="2" t="s">
        <v>3</v>
      </c>
      <c r="GV93" s="2">
        <f t="shared" si="104"/>
        <v>0</v>
      </c>
      <c r="GW93" s="2">
        <v>1</v>
      </c>
      <c r="GX93" s="2">
        <f t="shared" si="105"/>
        <v>0</v>
      </c>
      <c r="GY93" s="2"/>
      <c r="GZ93" s="2"/>
      <c r="HA93" s="2">
        <v>0</v>
      </c>
      <c r="HB93" s="2">
        <v>0</v>
      </c>
      <c r="HC93" s="2">
        <f t="shared" si="106"/>
        <v>0</v>
      </c>
      <c r="HD93" s="2"/>
      <c r="HE93" s="2" t="s">
        <v>3</v>
      </c>
      <c r="HF93" s="2" t="s">
        <v>3</v>
      </c>
      <c r="HG93" s="2"/>
      <c r="HH93" s="2"/>
      <c r="HI93" s="2"/>
      <c r="HJ93" s="2"/>
      <c r="HK93" s="2"/>
      <c r="HL93" s="2"/>
      <c r="HM93" s="2" t="s">
        <v>3</v>
      </c>
      <c r="HN93" s="2" t="s">
        <v>176</v>
      </c>
      <c r="HO93" s="2" t="s">
        <v>177</v>
      </c>
      <c r="HP93" s="2" t="s">
        <v>174</v>
      </c>
      <c r="HQ93" s="2" t="s">
        <v>174</v>
      </c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>
        <v>0</v>
      </c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45" ht="12.75">
      <c r="A94">
        <v>17</v>
      </c>
      <c r="B94">
        <v>1</v>
      </c>
      <c r="C94">
        <f>ROW(SmtRes!A130)</f>
        <v>130</v>
      </c>
      <c r="D94">
        <f>ROW(EtalonRes!A132)</f>
        <v>132</v>
      </c>
      <c r="E94" t="s">
        <v>170</v>
      </c>
      <c r="F94" t="s">
        <v>171</v>
      </c>
      <c r="G94" t="s">
        <v>172</v>
      </c>
      <c r="H94" t="s">
        <v>58</v>
      </c>
      <c r="I94">
        <v>0.636</v>
      </c>
      <c r="J94">
        <v>0</v>
      </c>
      <c r="K94">
        <v>0.636</v>
      </c>
      <c r="O94">
        <f t="shared" si="72"/>
        <v>15074.92</v>
      </c>
      <c r="P94">
        <f t="shared" si="73"/>
        <v>792.42</v>
      </c>
      <c r="Q94">
        <f t="shared" si="74"/>
        <v>6660.65</v>
      </c>
      <c r="R94">
        <f t="shared" si="75"/>
        <v>2393.34</v>
      </c>
      <c r="S94">
        <f t="shared" si="76"/>
        <v>7621.85</v>
      </c>
      <c r="T94">
        <f t="shared" si="77"/>
        <v>0</v>
      </c>
      <c r="U94">
        <f t="shared" si="78"/>
        <v>21.137459999999994</v>
      </c>
      <c r="V94">
        <f t="shared" si="79"/>
        <v>4.63485</v>
      </c>
      <c r="W94">
        <f t="shared" si="80"/>
        <v>0</v>
      </c>
      <c r="X94">
        <f t="shared" si="81"/>
        <v>9314.13</v>
      </c>
      <c r="Y94">
        <f t="shared" si="82"/>
        <v>6209.42</v>
      </c>
      <c r="AA94">
        <v>55113218</v>
      </c>
      <c r="AB94">
        <f t="shared" si="83"/>
        <v>1240.06</v>
      </c>
      <c r="AC94">
        <f t="shared" si="84"/>
        <v>88.49</v>
      </c>
      <c r="AD94">
        <f>ROUND(((((ET94*ROUND(1.25,7)))-((EU94*ROUND(1.25,7))))+AE94),2)</f>
        <v>839.16</v>
      </c>
      <c r="AE94">
        <f>ROUND(((EU94*ROUND(1.25,7))),2)</f>
        <v>98.1</v>
      </c>
      <c r="AF94">
        <f>ROUND(((EV94*ROUND(1.15,7))),2)</f>
        <v>312.41</v>
      </c>
      <c r="AG94">
        <f t="shared" si="85"/>
        <v>0</v>
      </c>
      <c r="AH94">
        <f>((EW94*ROUND(1.15,7)))</f>
        <v>33.23499999999999</v>
      </c>
      <c r="AI94">
        <f>((EX94*ROUND(1.25,7)))</f>
        <v>7.2875</v>
      </c>
      <c r="AJ94">
        <f t="shared" si="86"/>
        <v>0</v>
      </c>
      <c r="AK94">
        <v>1031.48</v>
      </c>
      <c r="AL94">
        <v>88.49</v>
      </c>
      <c r="AM94">
        <v>671.33</v>
      </c>
      <c r="AN94">
        <v>78.48</v>
      </c>
      <c r="AO94">
        <v>271.66</v>
      </c>
      <c r="AP94">
        <v>0</v>
      </c>
      <c r="AQ94">
        <v>28.9</v>
      </c>
      <c r="AR94">
        <v>5.83</v>
      </c>
      <c r="AS94">
        <v>0</v>
      </c>
      <c r="AT94">
        <v>93</v>
      </c>
      <c r="AU94">
        <v>62</v>
      </c>
      <c r="AV94">
        <v>1</v>
      </c>
      <c r="AW94">
        <v>1</v>
      </c>
      <c r="AZ94">
        <v>1</v>
      </c>
      <c r="BA94">
        <v>38.36</v>
      </c>
      <c r="BB94">
        <v>12.48</v>
      </c>
      <c r="BC94">
        <v>14.08</v>
      </c>
      <c r="BH94">
        <v>0</v>
      </c>
      <c r="BI94">
        <v>1</v>
      </c>
      <c r="BJ94" t="s">
        <v>173</v>
      </c>
      <c r="BM94">
        <v>9001</v>
      </c>
      <c r="BN94">
        <v>0</v>
      </c>
      <c r="BO94" t="s">
        <v>171</v>
      </c>
      <c r="BP94">
        <v>1</v>
      </c>
      <c r="BQ94">
        <v>2</v>
      </c>
      <c r="BR94">
        <v>0</v>
      </c>
      <c r="BS94">
        <v>38.36</v>
      </c>
      <c r="BT94">
        <v>1</v>
      </c>
      <c r="BU94">
        <v>1</v>
      </c>
      <c r="BV94">
        <v>1</v>
      </c>
      <c r="BW94">
        <v>1</v>
      </c>
      <c r="BX94">
        <v>1</v>
      </c>
      <c r="BZ94">
        <v>93</v>
      </c>
      <c r="CA94">
        <v>62</v>
      </c>
      <c r="CE94">
        <v>0</v>
      </c>
      <c r="CF94">
        <v>0</v>
      </c>
      <c r="CG94">
        <v>0</v>
      </c>
      <c r="CM94">
        <v>0</v>
      </c>
      <c r="CN94" t="s">
        <v>127</v>
      </c>
      <c r="CO94">
        <v>0</v>
      </c>
      <c r="CP94">
        <f t="shared" si="87"/>
        <v>15074.92</v>
      </c>
      <c r="CQ94">
        <f t="shared" si="88"/>
        <v>1245.9392</v>
      </c>
      <c r="CR94">
        <f t="shared" si="89"/>
        <v>10472.7168</v>
      </c>
      <c r="CS94">
        <f t="shared" si="90"/>
        <v>3763.1159999999995</v>
      </c>
      <c r="CT94">
        <f t="shared" si="91"/>
        <v>11984.0476</v>
      </c>
      <c r="CU94">
        <f t="shared" si="92"/>
        <v>0</v>
      </c>
      <c r="CV94">
        <f t="shared" si="93"/>
        <v>33.23499999999999</v>
      </c>
      <c r="CW94">
        <f t="shared" si="94"/>
        <v>7.2875</v>
      </c>
      <c r="CX94">
        <f t="shared" si="95"/>
        <v>0</v>
      </c>
      <c r="CY94">
        <f t="shared" si="96"/>
        <v>9314.1267</v>
      </c>
      <c r="CZ94">
        <f t="shared" si="97"/>
        <v>6209.4178</v>
      </c>
      <c r="DE94" t="s">
        <v>128</v>
      </c>
      <c r="DF94" t="s">
        <v>128</v>
      </c>
      <c r="DG94" t="s">
        <v>129</v>
      </c>
      <c r="DI94" t="s">
        <v>129</v>
      </c>
      <c r="DJ94" t="s">
        <v>128</v>
      </c>
      <c r="DN94">
        <v>0</v>
      </c>
      <c r="DO94">
        <v>0</v>
      </c>
      <c r="DP94">
        <v>1</v>
      </c>
      <c r="DQ94">
        <v>1</v>
      </c>
      <c r="DU94">
        <v>1009</v>
      </c>
      <c r="DV94" t="s">
        <v>58</v>
      </c>
      <c r="DW94" t="s">
        <v>58</v>
      </c>
      <c r="DX94">
        <v>1000</v>
      </c>
      <c r="EE94">
        <v>55238186</v>
      </c>
      <c r="EF94">
        <v>2</v>
      </c>
      <c r="EG94" t="s">
        <v>40</v>
      </c>
      <c r="EH94">
        <v>9</v>
      </c>
      <c r="EI94" t="s">
        <v>174</v>
      </c>
      <c r="EJ94">
        <v>1</v>
      </c>
      <c r="EK94">
        <v>9001</v>
      </c>
      <c r="EL94" t="s">
        <v>174</v>
      </c>
      <c r="EM94" t="s">
        <v>175</v>
      </c>
      <c r="EO94" t="s">
        <v>133</v>
      </c>
      <c r="EQ94">
        <v>0</v>
      </c>
      <c r="ER94">
        <v>1031.48</v>
      </c>
      <c r="ES94">
        <v>88.49</v>
      </c>
      <c r="ET94">
        <v>671.33</v>
      </c>
      <c r="EU94">
        <v>78.48</v>
      </c>
      <c r="EV94">
        <v>271.66</v>
      </c>
      <c r="EW94">
        <v>28.9</v>
      </c>
      <c r="EX94">
        <v>5.83</v>
      </c>
      <c r="EY94">
        <v>0</v>
      </c>
      <c r="FQ94">
        <v>0</v>
      </c>
      <c r="FR94">
        <f t="shared" si="98"/>
        <v>0</v>
      </c>
      <c r="FS94">
        <v>0</v>
      </c>
      <c r="FX94">
        <v>93</v>
      </c>
      <c r="FY94">
        <v>62</v>
      </c>
      <c r="GD94">
        <v>1</v>
      </c>
      <c r="GF94">
        <v>-473917609</v>
      </c>
      <c r="GG94">
        <v>2</v>
      </c>
      <c r="GH94">
        <v>1</v>
      </c>
      <c r="GI94">
        <v>2</v>
      </c>
      <c r="GJ94">
        <v>0</v>
      </c>
      <c r="GK94">
        <v>0</v>
      </c>
      <c r="GL94">
        <f t="shared" si="99"/>
        <v>0</v>
      </c>
      <c r="GM94">
        <f t="shared" si="100"/>
        <v>30598.47</v>
      </c>
      <c r="GN94">
        <f t="shared" si="101"/>
        <v>30598.47</v>
      </c>
      <c r="GO94">
        <f t="shared" si="102"/>
        <v>0</v>
      </c>
      <c r="GP94">
        <f t="shared" si="103"/>
        <v>0</v>
      </c>
      <c r="GR94">
        <v>0</v>
      </c>
      <c r="GS94">
        <v>3</v>
      </c>
      <c r="GT94">
        <v>0</v>
      </c>
      <c r="GV94">
        <f t="shared" si="104"/>
        <v>0</v>
      </c>
      <c r="GW94">
        <v>1</v>
      </c>
      <c r="GX94">
        <f t="shared" si="105"/>
        <v>0</v>
      </c>
      <c r="HA94">
        <v>0</v>
      </c>
      <c r="HB94">
        <v>0</v>
      </c>
      <c r="HC94">
        <f t="shared" si="106"/>
        <v>0</v>
      </c>
      <c r="HN94" t="s">
        <v>176</v>
      </c>
      <c r="HO94" t="s">
        <v>177</v>
      </c>
      <c r="HP94" t="s">
        <v>174</v>
      </c>
      <c r="HQ94" t="s">
        <v>174</v>
      </c>
      <c r="IK94">
        <v>0</v>
      </c>
    </row>
    <row r="95" spans="1:255" ht="12.75">
      <c r="A95" s="2">
        <v>18</v>
      </c>
      <c r="B95" s="2">
        <v>1</v>
      </c>
      <c r="C95" s="2">
        <v>101</v>
      </c>
      <c r="D95" s="2"/>
      <c r="E95" s="2" t="s">
        <v>178</v>
      </c>
      <c r="F95" s="2" t="s">
        <v>179</v>
      </c>
      <c r="G95" s="2" t="s">
        <v>180</v>
      </c>
      <c r="H95" s="2" t="s">
        <v>58</v>
      </c>
      <c r="I95" s="2">
        <f>I93*J95</f>
        <v>0.636</v>
      </c>
      <c r="J95" s="2">
        <v>1</v>
      </c>
      <c r="K95" s="2">
        <v>1</v>
      </c>
      <c r="L95" s="2"/>
      <c r="M95" s="2"/>
      <c r="N95" s="2"/>
      <c r="O95" s="2">
        <f t="shared" si="72"/>
        <v>4815.16</v>
      </c>
      <c r="P95" s="2">
        <f t="shared" si="73"/>
        <v>4815.16</v>
      </c>
      <c r="Q95" s="2">
        <f t="shared" si="74"/>
        <v>0</v>
      </c>
      <c r="R95" s="2">
        <f t="shared" si="75"/>
        <v>0</v>
      </c>
      <c r="S95" s="2">
        <f t="shared" si="76"/>
        <v>0</v>
      </c>
      <c r="T95" s="2">
        <f t="shared" si="77"/>
        <v>0</v>
      </c>
      <c r="U95" s="2">
        <f t="shared" si="78"/>
        <v>0</v>
      </c>
      <c r="V95" s="2">
        <f t="shared" si="79"/>
        <v>0</v>
      </c>
      <c r="W95" s="2">
        <f t="shared" si="80"/>
        <v>0</v>
      </c>
      <c r="X95" s="2">
        <f t="shared" si="81"/>
        <v>0</v>
      </c>
      <c r="Y95" s="2">
        <f t="shared" si="82"/>
        <v>0</v>
      </c>
      <c r="Z95" s="2"/>
      <c r="AA95" s="2">
        <v>55113220</v>
      </c>
      <c r="AB95" s="2">
        <f t="shared" si="83"/>
        <v>7571</v>
      </c>
      <c r="AC95" s="2">
        <f t="shared" si="84"/>
        <v>7571</v>
      </c>
      <c r="AD95" s="2">
        <f>ROUND((((ET95)-(EU95))+AE95),2)</f>
        <v>0</v>
      </c>
      <c r="AE95" s="2">
        <f>ROUND((EU95),2)</f>
        <v>0</v>
      </c>
      <c r="AF95" s="2">
        <f>ROUND((EV95),2)</f>
        <v>0</v>
      </c>
      <c r="AG95" s="2">
        <f t="shared" si="85"/>
        <v>0</v>
      </c>
      <c r="AH95" s="2">
        <f>(EW95)</f>
        <v>0</v>
      </c>
      <c r="AI95" s="2">
        <f>(EX95)</f>
        <v>0</v>
      </c>
      <c r="AJ95" s="2">
        <f t="shared" si="86"/>
        <v>0</v>
      </c>
      <c r="AK95" s="2">
        <v>7571</v>
      </c>
      <c r="AL95" s="2">
        <v>7571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93</v>
      </c>
      <c r="AU95" s="2">
        <v>62</v>
      </c>
      <c r="AV95" s="2">
        <v>1</v>
      </c>
      <c r="AW95" s="2">
        <v>1</v>
      </c>
      <c r="AX95" s="2"/>
      <c r="AY95" s="2"/>
      <c r="AZ95" s="2">
        <v>1</v>
      </c>
      <c r="BA95" s="2">
        <v>1</v>
      </c>
      <c r="BB95" s="2">
        <v>1</v>
      </c>
      <c r="BC95" s="2">
        <v>1</v>
      </c>
      <c r="BD95" s="2" t="s">
        <v>3</v>
      </c>
      <c r="BE95" s="2" t="s">
        <v>3</v>
      </c>
      <c r="BF95" s="2" t="s">
        <v>3</v>
      </c>
      <c r="BG95" s="2" t="s">
        <v>3</v>
      </c>
      <c r="BH95" s="2">
        <v>3</v>
      </c>
      <c r="BI95" s="2">
        <v>1</v>
      </c>
      <c r="BJ95" s="2" t="s">
        <v>181</v>
      </c>
      <c r="BK95" s="2"/>
      <c r="BL95" s="2"/>
      <c r="BM95" s="2">
        <v>9001</v>
      </c>
      <c r="BN95" s="2">
        <v>0</v>
      </c>
      <c r="BO95" s="2" t="s">
        <v>3</v>
      </c>
      <c r="BP95" s="2">
        <v>0</v>
      </c>
      <c r="BQ95" s="2">
        <v>2</v>
      </c>
      <c r="BR95" s="2">
        <v>0</v>
      </c>
      <c r="BS95" s="2">
        <v>1</v>
      </c>
      <c r="BT95" s="2">
        <v>1</v>
      </c>
      <c r="BU95" s="2">
        <v>1</v>
      </c>
      <c r="BV95" s="2">
        <v>1</v>
      </c>
      <c r="BW95" s="2">
        <v>1</v>
      </c>
      <c r="BX95" s="2">
        <v>1</v>
      </c>
      <c r="BY95" s="2" t="s">
        <v>3</v>
      </c>
      <c r="BZ95" s="2">
        <v>93</v>
      </c>
      <c r="CA95" s="2">
        <v>62</v>
      </c>
      <c r="CB95" s="2" t="s">
        <v>3</v>
      </c>
      <c r="CC95" s="2"/>
      <c r="CD95" s="2"/>
      <c r="CE95" s="2">
        <v>0</v>
      </c>
      <c r="CF95" s="2">
        <v>0</v>
      </c>
      <c r="CG95" s="2">
        <v>0</v>
      </c>
      <c r="CH95" s="2"/>
      <c r="CI95" s="2"/>
      <c r="CJ95" s="2"/>
      <c r="CK95" s="2"/>
      <c r="CL95" s="2"/>
      <c r="CM95" s="2">
        <v>0</v>
      </c>
      <c r="CN95" s="2" t="s">
        <v>3</v>
      </c>
      <c r="CO95" s="2">
        <v>0</v>
      </c>
      <c r="CP95" s="2">
        <f t="shared" si="87"/>
        <v>4815.16</v>
      </c>
      <c r="CQ95" s="2">
        <f t="shared" si="88"/>
        <v>7571</v>
      </c>
      <c r="CR95" s="2">
        <f t="shared" si="89"/>
        <v>0</v>
      </c>
      <c r="CS95" s="2">
        <f t="shared" si="90"/>
        <v>0</v>
      </c>
      <c r="CT95" s="2">
        <f t="shared" si="91"/>
        <v>0</v>
      </c>
      <c r="CU95" s="2">
        <f t="shared" si="92"/>
        <v>0</v>
      </c>
      <c r="CV95" s="2">
        <f t="shared" si="93"/>
        <v>0</v>
      </c>
      <c r="CW95" s="2">
        <f t="shared" si="94"/>
        <v>0</v>
      </c>
      <c r="CX95" s="2">
        <f t="shared" si="95"/>
        <v>0</v>
      </c>
      <c r="CY95" s="2">
        <f t="shared" si="96"/>
        <v>0</v>
      </c>
      <c r="CZ95" s="2">
        <f t="shared" si="97"/>
        <v>0</v>
      </c>
      <c r="DA95" s="2"/>
      <c r="DB95" s="2"/>
      <c r="DC95" s="2" t="s">
        <v>3</v>
      </c>
      <c r="DD95" s="2" t="s">
        <v>3</v>
      </c>
      <c r="DE95" s="2" t="s">
        <v>3</v>
      </c>
      <c r="DF95" s="2" t="s">
        <v>3</v>
      </c>
      <c r="DG95" s="2" t="s">
        <v>3</v>
      </c>
      <c r="DH95" s="2" t="s">
        <v>3</v>
      </c>
      <c r="DI95" s="2" t="s">
        <v>3</v>
      </c>
      <c r="DJ95" s="2" t="s">
        <v>3</v>
      </c>
      <c r="DK95" s="2" t="s">
        <v>3</v>
      </c>
      <c r="DL95" s="2" t="s">
        <v>3</v>
      </c>
      <c r="DM95" s="2" t="s">
        <v>3</v>
      </c>
      <c r="DN95" s="2">
        <v>0</v>
      </c>
      <c r="DO95" s="2">
        <v>0</v>
      </c>
      <c r="DP95" s="2">
        <v>1</v>
      </c>
      <c r="DQ95" s="2">
        <v>1</v>
      </c>
      <c r="DR95" s="2"/>
      <c r="DS95" s="2"/>
      <c r="DT95" s="2"/>
      <c r="DU95" s="2">
        <v>1009</v>
      </c>
      <c r="DV95" s="2" t="s">
        <v>58</v>
      </c>
      <c r="DW95" s="2" t="s">
        <v>58</v>
      </c>
      <c r="DX95" s="2">
        <v>1000</v>
      </c>
      <c r="DY95" s="2"/>
      <c r="DZ95" s="2" t="s">
        <v>3</v>
      </c>
      <c r="EA95" s="2" t="s">
        <v>3</v>
      </c>
      <c r="EB95" s="2" t="s">
        <v>3</v>
      </c>
      <c r="EC95" s="2" t="s">
        <v>3</v>
      </c>
      <c r="ED95" s="2"/>
      <c r="EE95" s="2">
        <v>55238186</v>
      </c>
      <c r="EF95" s="2">
        <v>2</v>
      </c>
      <c r="EG95" s="2" t="s">
        <v>40</v>
      </c>
      <c r="EH95" s="2">
        <v>9</v>
      </c>
      <c r="EI95" s="2" t="s">
        <v>174</v>
      </c>
      <c r="EJ95" s="2">
        <v>1</v>
      </c>
      <c r="EK95" s="2">
        <v>9001</v>
      </c>
      <c r="EL95" s="2" t="s">
        <v>174</v>
      </c>
      <c r="EM95" s="2" t="s">
        <v>175</v>
      </c>
      <c r="EN95" s="2"/>
      <c r="EO95" s="2" t="s">
        <v>3</v>
      </c>
      <c r="EP95" s="2"/>
      <c r="EQ95" s="2">
        <v>0</v>
      </c>
      <c r="ER95" s="2">
        <v>7571</v>
      </c>
      <c r="ES95" s="2">
        <v>7571</v>
      </c>
      <c r="ET95" s="2">
        <v>0</v>
      </c>
      <c r="EU95" s="2">
        <v>0</v>
      </c>
      <c r="EV95" s="2">
        <v>0</v>
      </c>
      <c r="EW95" s="2">
        <v>0</v>
      </c>
      <c r="EX95" s="2">
        <v>0</v>
      </c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>
        <v>0</v>
      </c>
      <c r="FR95" s="2">
        <f t="shared" si="98"/>
        <v>0</v>
      </c>
      <c r="FS95" s="2">
        <v>0</v>
      </c>
      <c r="FT95" s="2"/>
      <c r="FU95" s="2"/>
      <c r="FV95" s="2"/>
      <c r="FW95" s="2"/>
      <c r="FX95" s="2">
        <v>93</v>
      </c>
      <c r="FY95" s="2">
        <v>62</v>
      </c>
      <c r="FZ95" s="2"/>
      <c r="GA95" s="2" t="s">
        <v>3</v>
      </c>
      <c r="GB95" s="2"/>
      <c r="GC95" s="2"/>
      <c r="GD95" s="2">
        <v>1</v>
      </c>
      <c r="GE95" s="2"/>
      <c r="GF95" s="2">
        <v>1853686766</v>
      </c>
      <c r="GG95" s="2">
        <v>2</v>
      </c>
      <c r="GH95" s="2">
        <v>1</v>
      </c>
      <c r="GI95" s="2">
        <v>-2</v>
      </c>
      <c r="GJ95" s="2">
        <v>0</v>
      </c>
      <c r="GK95" s="2">
        <v>0</v>
      </c>
      <c r="GL95" s="2">
        <f t="shared" si="99"/>
        <v>0</v>
      </c>
      <c r="GM95" s="2">
        <f t="shared" si="100"/>
        <v>4815.16</v>
      </c>
      <c r="GN95" s="2">
        <f t="shared" si="101"/>
        <v>4815.16</v>
      </c>
      <c r="GO95" s="2">
        <f t="shared" si="102"/>
        <v>0</v>
      </c>
      <c r="GP95" s="2">
        <f t="shared" si="103"/>
        <v>0</v>
      </c>
      <c r="GQ95" s="2"/>
      <c r="GR95" s="2">
        <v>0</v>
      </c>
      <c r="GS95" s="2">
        <v>3</v>
      </c>
      <c r="GT95" s="2">
        <v>0</v>
      </c>
      <c r="GU95" s="2" t="s">
        <v>3</v>
      </c>
      <c r="GV95" s="2">
        <f t="shared" si="104"/>
        <v>0</v>
      </c>
      <c r="GW95" s="2">
        <v>1</v>
      </c>
      <c r="GX95" s="2">
        <f t="shared" si="105"/>
        <v>0</v>
      </c>
      <c r="GY95" s="2"/>
      <c r="GZ95" s="2"/>
      <c r="HA95" s="2">
        <v>0</v>
      </c>
      <c r="HB95" s="2">
        <v>0</v>
      </c>
      <c r="HC95" s="2">
        <f t="shared" si="106"/>
        <v>0</v>
      </c>
      <c r="HD95" s="2"/>
      <c r="HE95" s="2" t="s">
        <v>3</v>
      </c>
      <c r="HF95" s="2" t="s">
        <v>3</v>
      </c>
      <c r="HG95" s="2"/>
      <c r="HH95" s="2"/>
      <c r="HI95" s="2"/>
      <c r="HJ95" s="2"/>
      <c r="HK95" s="2"/>
      <c r="HL95" s="2"/>
      <c r="HM95" s="2" t="s">
        <v>3</v>
      </c>
      <c r="HN95" s="2" t="s">
        <v>176</v>
      </c>
      <c r="HO95" s="2" t="s">
        <v>177</v>
      </c>
      <c r="HP95" s="2" t="s">
        <v>174</v>
      </c>
      <c r="HQ95" s="2" t="s">
        <v>174</v>
      </c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>
        <v>0</v>
      </c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45" ht="12.75">
      <c r="A96">
        <v>18</v>
      </c>
      <c r="B96">
        <v>1</v>
      </c>
      <c r="C96">
        <v>123</v>
      </c>
      <c r="E96" t="s">
        <v>178</v>
      </c>
      <c r="F96" t="s">
        <v>179</v>
      </c>
      <c r="G96" t="s">
        <v>180</v>
      </c>
      <c r="H96" t="s">
        <v>58</v>
      </c>
      <c r="I96">
        <f>I94*J96</f>
        <v>0.636</v>
      </c>
      <c r="J96">
        <v>1</v>
      </c>
      <c r="K96">
        <v>1</v>
      </c>
      <c r="O96">
        <f t="shared" si="72"/>
        <v>75549.8</v>
      </c>
      <c r="P96">
        <f t="shared" si="73"/>
        <v>75549.8</v>
      </c>
      <c r="Q96">
        <f t="shared" si="74"/>
        <v>0</v>
      </c>
      <c r="R96">
        <f t="shared" si="75"/>
        <v>0</v>
      </c>
      <c r="S96">
        <f t="shared" si="76"/>
        <v>0</v>
      </c>
      <c r="T96">
        <f t="shared" si="77"/>
        <v>0</v>
      </c>
      <c r="U96">
        <f t="shared" si="78"/>
        <v>0</v>
      </c>
      <c r="V96">
        <f t="shared" si="79"/>
        <v>0</v>
      </c>
      <c r="W96">
        <f t="shared" si="80"/>
        <v>0</v>
      </c>
      <c r="X96">
        <f t="shared" si="81"/>
        <v>0</v>
      </c>
      <c r="Y96">
        <f t="shared" si="82"/>
        <v>0</v>
      </c>
      <c r="AA96">
        <v>55113218</v>
      </c>
      <c r="AB96">
        <f t="shared" si="83"/>
        <v>7571</v>
      </c>
      <c r="AC96">
        <f t="shared" si="84"/>
        <v>7571</v>
      </c>
      <c r="AD96">
        <f>ROUND((((ET96)-(EU96))+AE96),2)</f>
        <v>0</v>
      </c>
      <c r="AE96">
        <f>ROUND((EU96),2)</f>
        <v>0</v>
      </c>
      <c r="AF96">
        <f>ROUND((EV96),2)</f>
        <v>0</v>
      </c>
      <c r="AG96">
        <f t="shared" si="85"/>
        <v>0</v>
      </c>
      <c r="AH96">
        <f>(EW96)</f>
        <v>0</v>
      </c>
      <c r="AI96">
        <f>(EX96)</f>
        <v>0</v>
      </c>
      <c r="AJ96">
        <f t="shared" si="86"/>
        <v>0</v>
      </c>
      <c r="AK96">
        <v>7571</v>
      </c>
      <c r="AL96">
        <v>7571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93</v>
      </c>
      <c r="AU96">
        <v>62</v>
      </c>
      <c r="AV96">
        <v>1</v>
      </c>
      <c r="AW96">
        <v>1</v>
      </c>
      <c r="AZ96">
        <v>1</v>
      </c>
      <c r="BA96">
        <v>1</v>
      </c>
      <c r="BB96">
        <v>1</v>
      </c>
      <c r="BC96">
        <v>15.69</v>
      </c>
      <c r="BH96">
        <v>3</v>
      </c>
      <c r="BI96">
        <v>1</v>
      </c>
      <c r="BJ96" t="s">
        <v>181</v>
      </c>
      <c r="BM96">
        <v>9001</v>
      </c>
      <c r="BN96">
        <v>0</v>
      </c>
      <c r="BO96" t="s">
        <v>179</v>
      </c>
      <c r="BP96">
        <v>1</v>
      </c>
      <c r="BQ96">
        <v>2</v>
      </c>
      <c r="BR96">
        <v>0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Z96">
        <v>93</v>
      </c>
      <c r="CA96">
        <v>62</v>
      </c>
      <c r="CE96">
        <v>0</v>
      </c>
      <c r="CF96">
        <v>0</v>
      </c>
      <c r="CG96">
        <v>0</v>
      </c>
      <c r="CM96">
        <v>0</v>
      </c>
      <c r="CO96">
        <v>0</v>
      </c>
      <c r="CP96">
        <f t="shared" si="87"/>
        <v>75549.8</v>
      </c>
      <c r="CQ96">
        <f t="shared" si="88"/>
        <v>118788.98999999999</v>
      </c>
      <c r="CR96">
        <f t="shared" si="89"/>
        <v>0</v>
      </c>
      <c r="CS96">
        <f t="shared" si="90"/>
        <v>0</v>
      </c>
      <c r="CT96">
        <f t="shared" si="91"/>
        <v>0</v>
      </c>
      <c r="CU96">
        <f t="shared" si="92"/>
        <v>0</v>
      </c>
      <c r="CV96">
        <f t="shared" si="93"/>
        <v>0</v>
      </c>
      <c r="CW96">
        <f t="shared" si="94"/>
        <v>0</v>
      </c>
      <c r="CX96">
        <f t="shared" si="95"/>
        <v>0</v>
      </c>
      <c r="CY96">
        <f t="shared" si="96"/>
        <v>0</v>
      </c>
      <c r="CZ96">
        <f t="shared" si="97"/>
        <v>0</v>
      </c>
      <c r="DN96">
        <v>0</v>
      </c>
      <c r="DO96">
        <v>0</v>
      </c>
      <c r="DP96">
        <v>1</v>
      </c>
      <c r="DQ96">
        <v>1</v>
      </c>
      <c r="DU96">
        <v>1009</v>
      </c>
      <c r="DV96" t="s">
        <v>58</v>
      </c>
      <c r="DW96" t="s">
        <v>58</v>
      </c>
      <c r="DX96">
        <v>1000</v>
      </c>
      <c r="EE96">
        <v>55238186</v>
      </c>
      <c r="EF96">
        <v>2</v>
      </c>
      <c r="EG96" t="s">
        <v>40</v>
      </c>
      <c r="EH96">
        <v>9</v>
      </c>
      <c r="EI96" t="s">
        <v>174</v>
      </c>
      <c r="EJ96">
        <v>1</v>
      </c>
      <c r="EK96">
        <v>9001</v>
      </c>
      <c r="EL96" t="s">
        <v>174</v>
      </c>
      <c r="EM96" t="s">
        <v>175</v>
      </c>
      <c r="EQ96">
        <v>0</v>
      </c>
      <c r="ER96">
        <v>7571</v>
      </c>
      <c r="ES96">
        <v>7571</v>
      </c>
      <c r="ET96">
        <v>0</v>
      </c>
      <c r="EU96">
        <v>0</v>
      </c>
      <c r="EV96">
        <v>0</v>
      </c>
      <c r="EW96">
        <v>0</v>
      </c>
      <c r="EX96">
        <v>0</v>
      </c>
      <c r="FQ96">
        <v>0</v>
      </c>
      <c r="FR96">
        <f t="shared" si="98"/>
        <v>0</v>
      </c>
      <c r="FS96">
        <v>0</v>
      </c>
      <c r="FX96">
        <v>93</v>
      </c>
      <c r="FY96">
        <v>62</v>
      </c>
      <c r="GD96">
        <v>1</v>
      </c>
      <c r="GF96">
        <v>1853686766</v>
      </c>
      <c r="GG96">
        <v>2</v>
      </c>
      <c r="GH96">
        <v>1</v>
      </c>
      <c r="GI96">
        <v>2</v>
      </c>
      <c r="GJ96">
        <v>0</v>
      </c>
      <c r="GK96">
        <v>0</v>
      </c>
      <c r="GL96">
        <f t="shared" si="99"/>
        <v>0</v>
      </c>
      <c r="GM96">
        <f t="shared" si="100"/>
        <v>75549.8</v>
      </c>
      <c r="GN96">
        <f t="shared" si="101"/>
        <v>75549.8</v>
      </c>
      <c r="GO96">
        <f t="shared" si="102"/>
        <v>0</v>
      </c>
      <c r="GP96">
        <f t="shared" si="103"/>
        <v>0</v>
      </c>
      <c r="GR96">
        <v>0</v>
      </c>
      <c r="GS96">
        <v>3</v>
      </c>
      <c r="GT96">
        <v>0</v>
      </c>
      <c r="GV96">
        <f t="shared" si="104"/>
        <v>0</v>
      </c>
      <c r="GW96">
        <v>1</v>
      </c>
      <c r="GX96">
        <f t="shared" si="105"/>
        <v>0</v>
      </c>
      <c r="HA96">
        <v>0</v>
      </c>
      <c r="HB96">
        <v>0</v>
      </c>
      <c r="HC96">
        <f t="shared" si="106"/>
        <v>0</v>
      </c>
      <c r="HN96" t="s">
        <v>176</v>
      </c>
      <c r="HO96" t="s">
        <v>177</v>
      </c>
      <c r="HP96" t="s">
        <v>174</v>
      </c>
      <c r="HQ96" t="s">
        <v>174</v>
      </c>
      <c r="IK96">
        <v>0</v>
      </c>
    </row>
    <row r="97" spans="1:255" ht="12.75">
      <c r="A97" s="2">
        <v>17</v>
      </c>
      <c r="B97" s="2">
        <v>1</v>
      </c>
      <c r="C97" s="2">
        <f>ROW(SmtRes!A154)</f>
        <v>154</v>
      </c>
      <c r="D97" s="2">
        <f>ROW(EtalonRes!A154)</f>
        <v>154</v>
      </c>
      <c r="E97" s="2" t="s">
        <v>182</v>
      </c>
      <c r="F97" s="2" t="s">
        <v>183</v>
      </c>
      <c r="G97" s="2" t="s">
        <v>184</v>
      </c>
      <c r="H97" s="2" t="s">
        <v>58</v>
      </c>
      <c r="I97" s="2">
        <v>1.382</v>
      </c>
      <c r="J97" s="2">
        <v>0</v>
      </c>
      <c r="K97" s="2">
        <v>1.382</v>
      </c>
      <c r="L97" s="2"/>
      <c r="M97" s="2"/>
      <c r="N97" s="2"/>
      <c r="O97" s="2">
        <f t="shared" si="72"/>
        <v>1651.01</v>
      </c>
      <c r="P97" s="2">
        <f t="shared" si="73"/>
        <v>122.29</v>
      </c>
      <c r="Q97" s="2">
        <f t="shared" si="74"/>
        <v>1004.96</v>
      </c>
      <c r="R97" s="2">
        <f t="shared" si="75"/>
        <v>102.79</v>
      </c>
      <c r="S97" s="2">
        <f t="shared" si="76"/>
        <v>523.76</v>
      </c>
      <c r="T97" s="2">
        <f t="shared" si="77"/>
        <v>0</v>
      </c>
      <c r="U97" s="2">
        <f t="shared" si="78"/>
        <v>57.05586999999999</v>
      </c>
      <c r="V97" s="2">
        <f t="shared" si="79"/>
        <v>7.63555</v>
      </c>
      <c r="W97" s="2">
        <f t="shared" si="80"/>
        <v>0</v>
      </c>
      <c r="X97" s="2">
        <f t="shared" si="81"/>
        <v>582.69</v>
      </c>
      <c r="Y97" s="2">
        <f t="shared" si="82"/>
        <v>388.46</v>
      </c>
      <c r="Z97" s="2"/>
      <c r="AA97" s="2">
        <v>55113220</v>
      </c>
      <c r="AB97" s="2">
        <f t="shared" si="83"/>
        <v>1194.66</v>
      </c>
      <c r="AC97" s="2">
        <f t="shared" si="84"/>
        <v>88.49</v>
      </c>
      <c r="AD97" s="2">
        <f>ROUND(((((ET97*ROUND(1.25,7)))-((EU97*ROUND(1.25,7))))+AE97),2)</f>
        <v>727.18</v>
      </c>
      <c r="AE97" s="2">
        <f>ROUND(((EU97*ROUND(1.25,7))),2)</f>
        <v>74.38</v>
      </c>
      <c r="AF97" s="2">
        <f>ROUND(((EV97*ROUND(1.15,7))),2)</f>
        <v>378.99</v>
      </c>
      <c r="AG97" s="2">
        <f t="shared" si="85"/>
        <v>0</v>
      </c>
      <c r="AH97" s="2">
        <f>((EW97*ROUND(1.15,7)))</f>
        <v>41.285</v>
      </c>
      <c r="AI97" s="2">
        <f>((EX97*ROUND(1.25,7)))</f>
        <v>5.525</v>
      </c>
      <c r="AJ97" s="2">
        <f t="shared" si="86"/>
        <v>0</v>
      </c>
      <c r="AK97" s="2">
        <v>999.79</v>
      </c>
      <c r="AL97" s="2">
        <v>88.49</v>
      </c>
      <c r="AM97" s="2">
        <v>581.74</v>
      </c>
      <c r="AN97" s="2">
        <v>59.5</v>
      </c>
      <c r="AO97" s="2">
        <v>329.56</v>
      </c>
      <c r="AP97" s="2">
        <v>0</v>
      </c>
      <c r="AQ97" s="2">
        <v>35.9</v>
      </c>
      <c r="AR97" s="2">
        <v>4.42</v>
      </c>
      <c r="AS97" s="2">
        <v>0</v>
      </c>
      <c r="AT97" s="2">
        <v>93</v>
      </c>
      <c r="AU97" s="2">
        <v>62</v>
      </c>
      <c r="AV97" s="2">
        <v>1</v>
      </c>
      <c r="AW97" s="2">
        <v>1</v>
      </c>
      <c r="AX97" s="2"/>
      <c r="AY97" s="2"/>
      <c r="AZ97" s="2">
        <v>1</v>
      </c>
      <c r="BA97" s="2">
        <v>1</v>
      </c>
      <c r="BB97" s="2">
        <v>1</v>
      </c>
      <c r="BC97" s="2">
        <v>1</v>
      </c>
      <c r="BD97" s="2" t="s">
        <v>3</v>
      </c>
      <c r="BE97" s="2" t="s">
        <v>3</v>
      </c>
      <c r="BF97" s="2" t="s">
        <v>3</v>
      </c>
      <c r="BG97" s="2" t="s">
        <v>3</v>
      </c>
      <c r="BH97" s="2">
        <v>0</v>
      </c>
      <c r="BI97" s="2">
        <v>1</v>
      </c>
      <c r="BJ97" s="2" t="s">
        <v>185</v>
      </c>
      <c r="BK97" s="2"/>
      <c r="BL97" s="2"/>
      <c r="BM97" s="2">
        <v>9001</v>
      </c>
      <c r="BN97" s="2">
        <v>0</v>
      </c>
      <c r="BO97" s="2" t="s">
        <v>3</v>
      </c>
      <c r="BP97" s="2">
        <v>0</v>
      </c>
      <c r="BQ97" s="2">
        <v>2</v>
      </c>
      <c r="BR97" s="2">
        <v>0</v>
      </c>
      <c r="BS97" s="2">
        <v>1</v>
      </c>
      <c r="BT97" s="2">
        <v>1</v>
      </c>
      <c r="BU97" s="2">
        <v>1</v>
      </c>
      <c r="BV97" s="2">
        <v>1</v>
      </c>
      <c r="BW97" s="2">
        <v>1</v>
      </c>
      <c r="BX97" s="2">
        <v>1</v>
      </c>
      <c r="BY97" s="2" t="s">
        <v>3</v>
      </c>
      <c r="BZ97" s="2">
        <v>93</v>
      </c>
      <c r="CA97" s="2">
        <v>62</v>
      </c>
      <c r="CB97" s="2" t="s">
        <v>3</v>
      </c>
      <c r="CC97" s="2"/>
      <c r="CD97" s="2"/>
      <c r="CE97" s="2">
        <v>0</v>
      </c>
      <c r="CF97" s="2">
        <v>0</v>
      </c>
      <c r="CG97" s="2">
        <v>0</v>
      </c>
      <c r="CH97" s="2"/>
      <c r="CI97" s="2"/>
      <c r="CJ97" s="2"/>
      <c r="CK97" s="2"/>
      <c r="CL97" s="2"/>
      <c r="CM97" s="2">
        <v>0</v>
      </c>
      <c r="CN97" s="2" t="s">
        <v>127</v>
      </c>
      <c r="CO97" s="2">
        <v>0</v>
      </c>
      <c r="CP97" s="2">
        <f t="shared" si="87"/>
        <v>1651.01</v>
      </c>
      <c r="CQ97" s="2">
        <f t="shared" si="88"/>
        <v>88.49</v>
      </c>
      <c r="CR97" s="2">
        <f t="shared" si="89"/>
        <v>727.18</v>
      </c>
      <c r="CS97" s="2">
        <f t="shared" si="90"/>
        <v>74.38</v>
      </c>
      <c r="CT97" s="2">
        <f t="shared" si="91"/>
        <v>378.99</v>
      </c>
      <c r="CU97" s="2">
        <f t="shared" si="92"/>
        <v>0</v>
      </c>
      <c r="CV97" s="2">
        <f t="shared" si="93"/>
        <v>41.285</v>
      </c>
      <c r="CW97" s="2">
        <f t="shared" si="94"/>
        <v>5.525</v>
      </c>
      <c r="CX97" s="2">
        <f t="shared" si="95"/>
        <v>0</v>
      </c>
      <c r="CY97" s="2">
        <f t="shared" si="96"/>
        <v>582.6914999999999</v>
      </c>
      <c r="CZ97" s="2">
        <f t="shared" si="97"/>
        <v>388.461</v>
      </c>
      <c r="DA97" s="2"/>
      <c r="DB97" s="2"/>
      <c r="DC97" s="2" t="s">
        <v>3</v>
      </c>
      <c r="DD97" s="2" t="s">
        <v>3</v>
      </c>
      <c r="DE97" s="2" t="s">
        <v>128</v>
      </c>
      <c r="DF97" s="2" t="s">
        <v>128</v>
      </c>
      <c r="DG97" s="2" t="s">
        <v>129</v>
      </c>
      <c r="DH97" s="2" t="s">
        <v>3</v>
      </c>
      <c r="DI97" s="2" t="s">
        <v>129</v>
      </c>
      <c r="DJ97" s="2" t="s">
        <v>128</v>
      </c>
      <c r="DK97" s="2" t="s">
        <v>3</v>
      </c>
      <c r="DL97" s="2" t="s">
        <v>3</v>
      </c>
      <c r="DM97" s="2" t="s">
        <v>3</v>
      </c>
      <c r="DN97" s="2">
        <v>0</v>
      </c>
      <c r="DO97" s="2">
        <v>0</v>
      </c>
      <c r="DP97" s="2">
        <v>1</v>
      </c>
      <c r="DQ97" s="2">
        <v>1</v>
      </c>
      <c r="DR97" s="2"/>
      <c r="DS97" s="2"/>
      <c r="DT97" s="2"/>
      <c r="DU97" s="2">
        <v>1009</v>
      </c>
      <c r="DV97" s="2" t="s">
        <v>58</v>
      </c>
      <c r="DW97" s="2" t="s">
        <v>58</v>
      </c>
      <c r="DX97" s="2">
        <v>1000</v>
      </c>
      <c r="DY97" s="2"/>
      <c r="DZ97" s="2" t="s">
        <v>3</v>
      </c>
      <c r="EA97" s="2" t="s">
        <v>3</v>
      </c>
      <c r="EB97" s="2" t="s">
        <v>3</v>
      </c>
      <c r="EC97" s="2" t="s">
        <v>3</v>
      </c>
      <c r="ED97" s="2"/>
      <c r="EE97" s="2">
        <v>55238186</v>
      </c>
      <c r="EF97" s="2">
        <v>2</v>
      </c>
      <c r="EG97" s="2" t="s">
        <v>40</v>
      </c>
      <c r="EH97" s="2">
        <v>9</v>
      </c>
      <c r="EI97" s="2" t="s">
        <v>174</v>
      </c>
      <c r="EJ97" s="2">
        <v>1</v>
      </c>
      <c r="EK97" s="2">
        <v>9001</v>
      </c>
      <c r="EL97" s="2" t="s">
        <v>174</v>
      </c>
      <c r="EM97" s="2" t="s">
        <v>175</v>
      </c>
      <c r="EN97" s="2"/>
      <c r="EO97" s="2" t="s">
        <v>133</v>
      </c>
      <c r="EP97" s="2"/>
      <c r="EQ97" s="2">
        <v>0</v>
      </c>
      <c r="ER97" s="2">
        <v>999.79</v>
      </c>
      <c r="ES97" s="2">
        <v>88.49</v>
      </c>
      <c r="ET97" s="2">
        <v>581.74</v>
      </c>
      <c r="EU97" s="2">
        <v>59.5</v>
      </c>
      <c r="EV97" s="2">
        <v>329.56</v>
      </c>
      <c r="EW97" s="2">
        <v>35.9</v>
      </c>
      <c r="EX97" s="2">
        <v>4.42</v>
      </c>
      <c r="EY97" s="2">
        <v>0</v>
      </c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>
        <v>0</v>
      </c>
      <c r="FR97" s="2">
        <f t="shared" si="98"/>
        <v>0</v>
      </c>
      <c r="FS97" s="2">
        <v>0</v>
      </c>
      <c r="FT97" s="2"/>
      <c r="FU97" s="2"/>
      <c r="FV97" s="2"/>
      <c r="FW97" s="2"/>
      <c r="FX97" s="2">
        <v>93</v>
      </c>
      <c r="FY97" s="2">
        <v>62</v>
      </c>
      <c r="FZ97" s="2"/>
      <c r="GA97" s="2" t="s">
        <v>3</v>
      </c>
      <c r="GB97" s="2"/>
      <c r="GC97" s="2"/>
      <c r="GD97" s="2">
        <v>1</v>
      </c>
      <c r="GE97" s="2"/>
      <c r="GF97" s="2">
        <v>-835116807</v>
      </c>
      <c r="GG97" s="2">
        <v>2</v>
      </c>
      <c r="GH97" s="2">
        <v>1</v>
      </c>
      <c r="GI97" s="2">
        <v>-2</v>
      </c>
      <c r="GJ97" s="2">
        <v>0</v>
      </c>
      <c r="GK97" s="2">
        <v>0</v>
      </c>
      <c r="GL97" s="2">
        <f t="shared" si="99"/>
        <v>0</v>
      </c>
      <c r="GM97" s="2">
        <f t="shared" si="100"/>
        <v>2622.16</v>
      </c>
      <c r="GN97" s="2">
        <f t="shared" si="101"/>
        <v>2622.16</v>
      </c>
      <c r="GO97" s="2">
        <f t="shared" si="102"/>
        <v>0</v>
      </c>
      <c r="GP97" s="2">
        <f t="shared" si="103"/>
        <v>0</v>
      </c>
      <c r="GQ97" s="2"/>
      <c r="GR97" s="2">
        <v>0</v>
      </c>
      <c r="GS97" s="2">
        <v>3</v>
      </c>
      <c r="GT97" s="2">
        <v>0</v>
      </c>
      <c r="GU97" s="2" t="s">
        <v>3</v>
      </c>
      <c r="GV97" s="2">
        <f t="shared" si="104"/>
        <v>0</v>
      </c>
      <c r="GW97" s="2">
        <v>1</v>
      </c>
      <c r="GX97" s="2">
        <f t="shared" si="105"/>
        <v>0</v>
      </c>
      <c r="GY97" s="2"/>
      <c r="GZ97" s="2"/>
      <c r="HA97" s="2">
        <v>0</v>
      </c>
      <c r="HB97" s="2">
        <v>0</v>
      </c>
      <c r="HC97" s="2">
        <f t="shared" si="106"/>
        <v>0</v>
      </c>
      <c r="HD97" s="2"/>
      <c r="HE97" s="2" t="s">
        <v>3</v>
      </c>
      <c r="HF97" s="2" t="s">
        <v>3</v>
      </c>
      <c r="HG97" s="2"/>
      <c r="HH97" s="2"/>
      <c r="HI97" s="2"/>
      <c r="HJ97" s="2"/>
      <c r="HK97" s="2"/>
      <c r="HL97" s="2"/>
      <c r="HM97" s="2" t="s">
        <v>3</v>
      </c>
      <c r="HN97" s="2" t="s">
        <v>176</v>
      </c>
      <c r="HO97" s="2" t="s">
        <v>177</v>
      </c>
      <c r="HP97" s="2" t="s">
        <v>174</v>
      </c>
      <c r="HQ97" s="2" t="s">
        <v>174</v>
      </c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>
        <v>0</v>
      </c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45" ht="12.75">
      <c r="A98">
        <v>17</v>
      </c>
      <c r="B98">
        <v>1</v>
      </c>
      <c r="C98">
        <f>ROW(SmtRes!A178)</f>
        <v>178</v>
      </c>
      <c r="D98">
        <f>ROW(EtalonRes!A176)</f>
        <v>176</v>
      </c>
      <c r="E98" t="s">
        <v>182</v>
      </c>
      <c r="F98" t="s">
        <v>183</v>
      </c>
      <c r="G98" t="s">
        <v>184</v>
      </c>
      <c r="H98" t="s">
        <v>58</v>
      </c>
      <c r="I98">
        <v>1.382</v>
      </c>
      <c r="J98">
        <v>0</v>
      </c>
      <c r="K98">
        <v>1.382</v>
      </c>
      <c r="O98">
        <f t="shared" si="72"/>
        <v>33300.2</v>
      </c>
      <c r="P98">
        <f t="shared" si="73"/>
        <v>1721.89</v>
      </c>
      <c r="Q98">
        <f t="shared" si="74"/>
        <v>11486.72</v>
      </c>
      <c r="R98">
        <f t="shared" si="75"/>
        <v>3943.15</v>
      </c>
      <c r="S98">
        <f t="shared" si="76"/>
        <v>20091.59</v>
      </c>
      <c r="T98">
        <f t="shared" si="77"/>
        <v>0</v>
      </c>
      <c r="U98">
        <f t="shared" si="78"/>
        <v>57.05586999999999</v>
      </c>
      <c r="V98">
        <f t="shared" si="79"/>
        <v>7.63555</v>
      </c>
      <c r="W98">
        <f t="shared" si="80"/>
        <v>0</v>
      </c>
      <c r="X98">
        <f t="shared" si="81"/>
        <v>22352.31</v>
      </c>
      <c r="Y98">
        <f t="shared" si="82"/>
        <v>14901.54</v>
      </c>
      <c r="AA98">
        <v>55113218</v>
      </c>
      <c r="AB98">
        <f t="shared" si="83"/>
        <v>1194.66</v>
      </c>
      <c r="AC98">
        <f t="shared" si="84"/>
        <v>88.49</v>
      </c>
      <c r="AD98">
        <f>ROUND(((((ET98*ROUND(1.25,7)))-((EU98*ROUND(1.25,7))))+AE98),2)</f>
        <v>727.18</v>
      </c>
      <c r="AE98">
        <f>ROUND(((EU98*ROUND(1.25,7))),2)</f>
        <v>74.38</v>
      </c>
      <c r="AF98">
        <f>ROUND(((EV98*ROUND(1.15,7))),2)</f>
        <v>378.99</v>
      </c>
      <c r="AG98">
        <f t="shared" si="85"/>
        <v>0</v>
      </c>
      <c r="AH98">
        <f>((EW98*ROUND(1.15,7)))</f>
        <v>41.285</v>
      </c>
      <c r="AI98">
        <f>((EX98*ROUND(1.25,7)))</f>
        <v>5.525</v>
      </c>
      <c r="AJ98">
        <f t="shared" si="86"/>
        <v>0</v>
      </c>
      <c r="AK98">
        <v>999.79</v>
      </c>
      <c r="AL98">
        <v>88.49</v>
      </c>
      <c r="AM98">
        <v>581.74</v>
      </c>
      <c r="AN98">
        <v>59.5</v>
      </c>
      <c r="AO98">
        <v>329.56</v>
      </c>
      <c r="AP98">
        <v>0</v>
      </c>
      <c r="AQ98">
        <v>35.9</v>
      </c>
      <c r="AR98">
        <v>4.42</v>
      </c>
      <c r="AS98">
        <v>0</v>
      </c>
      <c r="AT98">
        <v>93</v>
      </c>
      <c r="AU98">
        <v>62</v>
      </c>
      <c r="AV98">
        <v>1</v>
      </c>
      <c r="AW98">
        <v>1</v>
      </c>
      <c r="AZ98">
        <v>1</v>
      </c>
      <c r="BA98">
        <v>38.36</v>
      </c>
      <c r="BB98">
        <v>11.43</v>
      </c>
      <c r="BC98">
        <v>14.08</v>
      </c>
      <c r="BH98">
        <v>0</v>
      </c>
      <c r="BI98">
        <v>1</v>
      </c>
      <c r="BJ98" t="s">
        <v>185</v>
      </c>
      <c r="BM98">
        <v>9001</v>
      </c>
      <c r="BN98">
        <v>0</v>
      </c>
      <c r="BO98" t="s">
        <v>183</v>
      </c>
      <c r="BP98">
        <v>1</v>
      </c>
      <c r="BQ98">
        <v>2</v>
      </c>
      <c r="BR98">
        <v>0</v>
      </c>
      <c r="BS98">
        <v>38.36</v>
      </c>
      <c r="BT98">
        <v>1</v>
      </c>
      <c r="BU98">
        <v>1</v>
      </c>
      <c r="BV98">
        <v>1</v>
      </c>
      <c r="BW98">
        <v>1</v>
      </c>
      <c r="BX98">
        <v>1</v>
      </c>
      <c r="BZ98">
        <v>93</v>
      </c>
      <c r="CA98">
        <v>62</v>
      </c>
      <c r="CE98">
        <v>0</v>
      </c>
      <c r="CF98">
        <v>0</v>
      </c>
      <c r="CG98">
        <v>0</v>
      </c>
      <c r="CM98">
        <v>0</v>
      </c>
      <c r="CN98" t="s">
        <v>127</v>
      </c>
      <c r="CO98">
        <v>0</v>
      </c>
      <c r="CP98">
        <f t="shared" si="87"/>
        <v>33300.2</v>
      </c>
      <c r="CQ98">
        <f t="shared" si="88"/>
        <v>1245.9392</v>
      </c>
      <c r="CR98">
        <f t="shared" si="89"/>
        <v>8311.667399999998</v>
      </c>
      <c r="CS98">
        <f t="shared" si="90"/>
        <v>2853.2167999999997</v>
      </c>
      <c r="CT98">
        <f t="shared" si="91"/>
        <v>14538.0564</v>
      </c>
      <c r="CU98">
        <f t="shared" si="92"/>
        <v>0</v>
      </c>
      <c r="CV98">
        <f t="shared" si="93"/>
        <v>41.285</v>
      </c>
      <c r="CW98">
        <f t="shared" si="94"/>
        <v>5.525</v>
      </c>
      <c r="CX98">
        <f t="shared" si="95"/>
        <v>0</v>
      </c>
      <c r="CY98">
        <f t="shared" si="96"/>
        <v>22352.308200000003</v>
      </c>
      <c r="CZ98">
        <f t="shared" si="97"/>
        <v>14901.538800000002</v>
      </c>
      <c r="DE98" t="s">
        <v>128</v>
      </c>
      <c r="DF98" t="s">
        <v>128</v>
      </c>
      <c r="DG98" t="s">
        <v>129</v>
      </c>
      <c r="DI98" t="s">
        <v>129</v>
      </c>
      <c r="DJ98" t="s">
        <v>128</v>
      </c>
      <c r="DN98">
        <v>0</v>
      </c>
      <c r="DO98">
        <v>0</v>
      </c>
      <c r="DP98">
        <v>1</v>
      </c>
      <c r="DQ98">
        <v>1</v>
      </c>
      <c r="DU98">
        <v>1009</v>
      </c>
      <c r="DV98" t="s">
        <v>58</v>
      </c>
      <c r="DW98" t="s">
        <v>58</v>
      </c>
      <c r="DX98">
        <v>1000</v>
      </c>
      <c r="EE98">
        <v>55238186</v>
      </c>
      <c r="EF98">
        <v>2</v>
      </c>
      <c r="EG98" t="s">
        <v>40</v>
      </c>
      <c r="EH98">
        <v>9</v>
      </c>
      <c r="EI98" t="s">
        <v>174</v>
      </c>
      <c r="EJ98">
        <v>1</v>
      </c>
      <c r="EK98">
        <v>9001</v>
      </c>
      <c r="EL98" t="s">
        <v>174</v>
      </c>
      <c r="EM98" t="s">
        <v>175</v>
      </c>
      <c r="EO98" t="s">
        <v>133</v>
      </c>
      <c r="EQ98">
        <v>0</v>
      </c>
      <c r="ER98">
        <v>999.79</v>
      </c>
      <c r="ES98">
        <v>88.49</v>
      </c>
      <c r="ET98">
        <v>581.74</v>
      </c>
      <c r="EU98">
        <v>59.5</v>
      </c>
      <c r="EV98">
        <v>329.56</v>
      </c>
      <c r="EW98">
        <v>35.9</v>
      </c>
      <c r="EX98">
        <v>4.42</v>
      </c>
      <c r="EY98">
        <v>0</v>
      </c>
      <c r="FQ98">
        <v>0</v>
      </c>
      <c r="FR98">
        <f t="shared" si="98"/>
        <v>0</v>
      </c>
      <c r="FS98">
        <v>0</v>
      </c>
      <c r="FX98">
        <v>93</v>
      </c>
      <c r="FY98">
        <v>62</v>
      </c>
      <c r="GD98">
        <v>1</v>
      </c>
      <c r="GF98">
        <v>-835116807</v>
      </c>
      <c r="GG98">
        <v>2</v>
      </c>
      <c r="GH98">
        <v>1</v>
      </c>
      <c r="GI98">
        <v>2</v>
      </c>
      <c r="GJ98">
        <v>0</v>
      </c>
      <c r="GK98">
        <v>0</v>
      </c>
      <c r="GL98">
        <f t="shared" si="99"/>
        <v>0</v>
      </c>
      <c r="GM98">
        <f t="shared" si="100"/>
        <v>70554.05</v>
      </c>
      <c r="GN98">
        <f t="shared" si="101"/>
        <v>70554.05</v>
      </c>
      <c r="GO98">
        <f t="shared" si="102"/>
        <v>0</v>
      </c>
      <c r="GP98">
        <f t="shared" si="103"/>
        <v>0</v>
      </c>
      <c r="GR98">
        <v>0</v>
      </c>
      <c r="GS98">
        <v>3</v>
      </c>
      <c r="GT98">
        <v>0</v>
      </c>
      <c r="GV98">
        <f t="shared" si="104"/>
        <v>0</v>
      </c>
      <c r="GW98">
        <v>1</v>
      </c>
      <c r="GX98">
        <f t="shared" si="105"/>
        <v>0</v>
      </c>
      <c r="HA98">
        <v>0</v>
      </c>
      <c r="HB98">
        <v>0</v>
      </c>
      <c r="HC98">
        <f t="shared" si="106"/>
        <v>0</v>
      </c>
      <c r="HN98" t="s">
        <v>176</v>
      </c>
      <c r="HO98" t="s">
        <v>177</v>
      </c>
      <c r="HP98" t="s">
        <v>174</v>
      </c>
      <c r="HQ98" t="s">
        <v>174</v>
      </c>
      <c r="IK98">
        <v>0</v>
      </c>
    </row>
    <row r="99" spans="1:255" ht="12.75">
      <c r="A99" s="2">
        <v>18</v>
      </c>
      <c r="B99" s="2">
        <v>1</v>
      </c>
      <c r="C99" s="2">
        <v>145</v>
      </c>
      <c r="D99" s="2"/>
      <c r="E99" s="2" t="s">
        <v>186</v>
      </c>
      <c r="F99" s="2" t="s">
        <v>187</v>
      </c>
      <c r="G99" s="2" t="s">
        <v>188</v>
      </c>
      <c r="H99" s="2" t="s">
        <v>189</v>
      </c>
      <c r="I99" s="2">
        <f>I97*J99</f>
        <v>1.82</v>
      </c>
      <c r="J99" s="2">
        <v>1.3169319826338641</v>
      </c>
      <c r="K99" s="2">
        <v>1.316932</v>
      </c>
      <c r="L99" s="2"/>
      <c r="M99" s="2"/>
      <c r="N99" s="2"/>
      <c r="O99" s="2">
        <f t="shared" si="72"/>
        <v>1447.97</v>
      </c>
      <c r="P99" s="2">
        <f t="shared" si="73"/>
        <v>1447.97</v>
      </c>
      <c r="Q99" s="2">
        <f t="shared" si="74"/>
        <v>0</v>
      </c>
      <c r="R99" s="2">
        <f t="shared" si="75"/>
        <v>0</v>
      </c>
      <c r="S99" s="2">
        <f t="shared" si="76"/>
        <v>0</v>
      </c>
      <c r="T99" s="2">
        <f t="shared" si="77"/>
        <v>0</v>
      </c>
      <c r="U99" s="2">
        <f t="shared" si="78"/>
        <v>0</v>
      </c>
      <c r="V99" s="2">
        <f t="shared" si="79"/>
        <v>0</v>
      </c>
      <c r="W99" s="2">
        <f t="shared" si="80"/>
        <v>0</v>
      </c>
      <c r="X99" s="2">
        <f t="shared" si="81"/>
        <v>0</v>
      </c>
      <c r="Y99" s="2">
        <f t="shared" si="82"/>
        <v>0</v>
      </c>
      <c r="Z99" s="2"/>
      <c r="AA99" s="2">
        <v>55113220</v>
      </c>
      <c r="AB99" s="2">
        <f t="shared" si="83"/>
        <v>795.59</v>
      </c>
      <c r="AC99" s="2">
        <f t="shared" si="84"/>
        <v>795.59</v>
      </c>
      <c r="AD99" s="2">
        <f aca="true" t="shared" si="110" ref="AD99:AD106">ROUND((((ET99)-(EU99))+AE99),2)</f>
        <v>0</v>
      </c>
      <c r="AE99" s="2">
        <f aca="true" t="shared" si="111" ref="AE99:AF106">ROUND((EU99),2)</f>
        <v>0</v>
      </c>
      <c r="AF99" s="2">
        <f t="shared" si="111"/>
        <v>0</v>
      </c>
      <c r="AG99" s="2">
        <f t="shared" si="85"/>
        <v>0</v>
      </c>
      <c r="AH99" s="2">
        <f aca="true" t="shared" si="112" ref="AH99:AI106">(EW99)</f>
        <v>0</v>
      </c>
      <c r="AI99" s="2">
        <f t="shared" si="112"/>
        <v>0</v>
      </c>
      <c r="AJ99" s="2">
        <f t="shared" si="86"/>
        <v>0</v>
      </c>
      <c r="AK99" s="2">
        <v>795.59</v>
      </c>
      <c r="AL99" s="2">
        <v>795.59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93</v>
      </c>
      <c r="AU99" s="2">
        <v>62</v>
      </c>
      <c r="AV99" s="2">
        <v>1</v>
      </c>
      <c r="AW99" s="2">
        <v>1</v>
      </c>
      <c r="AX99" s="2"/>
      <c r="AY99" s="2"/>
      <c r="AZ99" s="2">
        <v>1</v>
      </c>
      <c r="BA99" s="2">
        <v>1</v>
      </c>
      <c r="BB99" s="2">
        <v>1</v>
      </c>
      <c r="BC99" s="2">
        <v>1</v>
      </c>
      <c r="BD99" s="2" t="s">
        <v>3</v>
      </c>
      <c r="BE99" s="2" t="s">
        <v>3</v>
      </c>
      <c r="BF99" s="2" t="s">
        <v>3</v>
      </c>
      <c r="BG99" s="2" t="s">
        <v>3</v>
      </c>
      <c r="BH99" s="2">
        <v>3</v>
      </c>
      <c r="BI99" s="2">
        <v>1</v>
      </c>
      <c r="BJ99" s="2" t="s">
        <v>190</v>
      </c>
      <c r="BK99" s="2"/>
      <c r="BL99" s="2"/>
      <c r="BM99" s="2">
        <v>9001</v>
      </c>
      <c r="BN99" s="2">
        <v>0</v>
      </c>
      <c r="BO99" s="2" t="s">
        <v>3</v>
      </c>
      <c r="BP99" s="2">
        <v>0</v>
      </c>
      <c r="BQ99" s="2">
        <v>2</v>
      </c>
      <c r="BR99" s="2">
        <v>0</v>
      </c>
      <c r="BS99" s="2">
        <v>1</v>
      </c>
      <c r="BT99" s="2">
        <v>1</v>
      </c>
      <c r="BU99" s="2">
        <v>1</v>
      </c>
      <c r="BV99" s="2">
        <v>1</v>
      </c>
      <c r="BW99" s="2">
        <v>1</v>
      </c>
      <c r="BX99" s="2">
        <v>1</v>
      </c>
      <c r="BY99" s="2" t="s">
        <v>3</v>
      </c>
      <c r="BZ99" s="2">
        <v>93</v>
      </c>
      <c r="CA99" s="2">
        <v>62</v>
      </c>
      <c r="CB99" s="2" t="s">
        <v>3</v>
      </c>
      <c r="CC99" s="2"/>
      <c r="CD99" s="2"/>
      <c r="CE99" s="2">
        <v>0</v>
      </c>
      <c r="CF99" s="2">
        <v>0</v>
      </c>
      <c r="CG99" s="2">
        <v>0</v>
      </c>
      <c r="CH99" s="2"/>
      <c r="CI99" s="2"/>
      <c r="CJ99" s="2"/>
      <c r="CK99" s="2"/>
      <c r="CL99" s="2"/>
      <c r="CM99" s="2">
        <v>0</v>
      </c>
      <c r="CN99" s="2" t="s">
        <v>3</v>
      </c>
      <c r="CO99" s="2">
        <v>0</v>
      </c>
      <c r="CP99" s="2">
        <f t="shared" si="87"/>
        <v>1447.97</v>
      </c>
      <c r="CQ99" s="2">
        <f t="shared" si="88"/>
        <v>795.59</v>
      </c>
      <c r="CR99" s="2">
        <f t="shared" si="89"/>
        <v>0</v>
      </c>
      <c r="CS99" s="2">
        <f t="shared" si="90"/>
        <v>0</v>
      </c>
      <c r="CT99" s="2">
        <f t="shared" si="91"/>
        <v>0</v>
      </c>
      <c r="CU99" s="2">
        <f t="shared" si="92"/>
        <v>0</v>
      </c>
      <c r="CV99" s="2">
        <f t="shared" si="93"/>
        <v>0</v>
      </c>
      <c r="CW99" s="2">
        <f t="shared" si="94"/>
        <v>0</v>
      </c>
      <c r="CX99" s="2">
        <f t="shared" si="95"/>
        <v>0</v>
      </c>
      <c r="CY99" s="2">
        <f t="shared" si="96"/>
        <v>0</v>
      </c>
      <c r="CZ99" s="2">
        <f t="shared" si="97"/>
        <v>0</v>
      </c>
      <c r="DA99" s="2"/>
      <c r="DB99" s="2"/>
      <c r="DC99" s="2" t="s">
        <v>3</v>
      </c>
      <c r="DD99" s="2" t="s">
        <v>3</v>
      </c>
      <c r="DE99" s="2" t="s">
        <v>3</v>
      </c>
      <c r="DF99" s="2" t="s">
        <v>3</v>
      </c>
      <c r="DG99" s="2" t="s">
        <v>3</v>
      </c>
      <c r="DH99" s="2" t="s">
        <v>3</v>
      </c>
      <c r="DI99" s="2" t="s">
        <v>3</v>
      </c>
      <c r="DJ99" s="2" t="s">
        <v>3</v>
      </c>
      <c r="DK99" s="2" t="s">
        <v>3</v>
      </c>
      <c r="DL99" s="2" t="s">
        <v>3</v>
      </c>
      <c r="DM99" s="2" t="s">
        <v>3</v>
      </c>
      <c r="DN99" s="2">
        <v>0</v>
      </c>
      <c r="DO99" s="2">
        <v>0</v>
      </c>
      <c r="DP99" s="2">
        <v>1</v>
      </c>
      <c r="DQ99" s="2">
        <v>1</v>
      </c>
      <c r="DR99" s="2"/>
      <c r="DS99" s="2"/>
      <c r="DT99" s="2"/>
      <c r="DU99" s="2">
        <v>1005</v>
      </c>
      <c r="DV99" s="2" t="s">
        <v>189</v>
      </c>
      <c r="DW99" s="2" t="s">
        <v>189</v>
      </c>
      <c r="DX99" s="2">
        <v>1</v>
      </c>
      <c r="DY99" s="2"/>
      <c r="DZ99" s="2" t="s">
        <v>3</v>
      </c>
      <c r="EA99" s="2" t="s">
        <v>3</v>
      </c>
      <c r="EB99" s="2" t="s">
        <v>3</v>
      </c>
      <c r="EC99" s="2" t="s">
        <v>3</v>
      </c>
      <c r="ED99" s="2"/>
      <c r="EE99" s="2">
        <v>55238186</v>
      </c>
      <c r="EF99" s="2">
        <v>2</v>
      </c>
      <c r="EG99" s="2" t="s">
        <v>40</v>
      </c>
      <c r="EH99" s="2">
        <v>9</v>
      </c>
      <c r="EI99" s="2" t="s">
        <v>174</v>
      </c>
      <c r="EJ99" s="2">
        <v>1</v>
      </c>
      <c r="EK99" s="2">
        <v>9001</v>
      </c>
      <c r="EL99" s="2" t="s">
        <v>174</v>
      </c>
      <c r="EM99" s="2" t="s">
        <v>175</v>
      </c>
      <c r="EN99" s="2"/>
      <c r="EO99" s="2" t="s">
        <v>3</v>
      </c>
      <c r="EP99" s="2"/>
      <c r="EQ99" s="2">
        <v>0</v>
      </c>
      <c r="ER99" s="2">
        <v>795.59</v>
      </c>
      <c r="ES99" s="2">
        <v>795.59</v>
      </c>
      <c r="ET99" s="2">
        <v>0</v>
      </c>
      <c r="EU99" s="2">
        <v>0</v>
      </c>
      <c r="EV99" s="2">
        <v>0</v>
      </c>
      <c r="EW99" s="2">
        <v>0</v>
      </c>
      <c r="EX99" s="2">
        <v>0</v>
      </c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>
        <v>0</v>
      </c>
      <c r="FR99" s="2">
        <f t="shared" si="98"/>
        <v>0</v>
      </c>
      <c r="FS99" s="2">
        <v>0</v>
      </c>
      <c r="FT99" s="2"/>
      <c r="FU99" s="2"/>
      <c r="FV99" s="2"/>
      <c r="FW99" s="2"/>
      <c r="FX99" s="2">
        <v>93</v>
      </c>
      <c r="FY99" s="2">
        <v>62</v>
      </c>
      <c r="FZ99" s="2"/>
      <c r="GA99" s="2" t="s">
        <v>3</v>
      </c>
      <c r="GB99" s="2"/>
      <c r="GC99" s="2"/>
      <c r="GD99" s="2">
        <v>1</v>
      </c>
      <c r="GE99" s="2"/>
      <c r="GF99" s="2">
        <v>2068332095</v>
      </c>
      <c r="GG99" s="2">
        <v>2</v>
      </c>
      <c r="GH99" s="2">
        <v>1</v>
      </c>
      <c r="GI99" s="2">
        <v>-2</v>
      </c>
      <c r="GJ99" s="2">
        <v>0</v>
      </c>
      <c r="GK99" s="2">
        <v>0</v>
      </c>
      <c r="GL99" s="2">
        <f t="shared" si="99"/>
        <v>0</v>
      </c>
      <c r="GM99" s="2">
        <f t="shared" si="100"/>
        <v>1447.97</v>
      </c>
      <c r="GN99" s="2">
        <f t="shared" si="101"/>
        <v>1447.97</v>
      </c>
      <c r="GO99" s="2">
        <f t="shared" si="102"/>
        <v>0</v>
      </c>
      <c r="GP99" s="2">
        <f t="shared" si="103"/>
        <v>0</v>
      </c>
      <c r="GQ99" s="2"/>
      <c r="GR99" s="2">
        <v>0</v>
      </c>
      <c r="GS99" s="2">
        <v>3</v>
      </c>
      <c r="GT99" s="2">
        <v>0</v>
      </c>
      <c r="GU99" s="2" t="s">
        <v>3</v>
      </c>
      <c r="GV99" s="2">
        <f t="shared" si="104"/>
        <v>0</v>
      </c>
      <c r="GW99" s="2">
        <v>1</v>
      </c>
      <c r="GX99" s="2">
        <f t="shared" si="105"/>
        <v>0</v>
      </c>
      <c r="GY99" s="2"/>
      <c r="GZ99" s="2"/>
      <c r="HA99" s="2">
        <v>0</v>
      </c>
      <c r="HB99" s="2">
        <v>0</v>
      </c>
      <c r="HC99" s="2">
        <f t="shared" si="106"/>
        <v>0</v>
      </c>
      <c r="HD99" s="2"/>
      <c r="HE99" s="2" t="s">
        <v>3</v>
      </c>
      <c r="HF99" s="2" t="s">
        <v>3</v>
      </c>
      <c r="HG99" s="2"/>
      <c r="HH99" s="2"/>
      <c r="HI99" s="2"/>
      <c r="HJ99" s="2"/>
      <c r="HK99" s="2"/>
      <c r="HL99" s="2"/>
      <c r="HM99" s="2" t="s">
        <v>3</v>
      </c>
      <c r="HN99" s="2" t="s">
        <v>176</v>
      </c>
      <c r="HO99" s="2" t="s">
        <v>177</v>
      </c>
      <c r="HP99" s="2" t="s">
        <v>174</v>
      </c>
      <c r="HQ99" s="2" t="s">
        <v>174</v>
      </c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>
        <v>0</v>
      </c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45" ht="12.75">
      <c r="A100">
        <v>18</v>
      </c>
      <c r="B100">
        <v>1</v>
      </c>
      <c r="C100">
        <v>169</v>
      </c>
      <c r="E100" t="s">
        <v>186</v>
      </c>
      <c r="F100" t="s">
        <v>187</v>
      </c>
      <c r="G100" t="s">
        <v>188</v>
      </c>
      <c r="H100" t="s">
        <v>189</v>
      </c>
      <c r="I100">
        <f>I98*J100</f>
        <v>1.82</v>
      </c>
      <c r="J100">
        <v>1.3169319826338641</v>
      </c>
      <c r="K100">
        <v>1.316932</v>
      </c>
      <c r="O100">
        <f t="shared" si="72"/>
        <v>16072.51</v>
      </c>
      <c r="P100">
        <f t="shared" si="73"/>
        <v>16072.51</v>
      </c>
      <c r="Q100">
        <f t="shared" si="74"/>
        <v>0</v>
      </c>
      <c r="R100">
        <f t="shared" si="75"/>
        <v>0</v>
      </c>
      <c r="S100">
        <f t="shared" si="76"/>
        <v>0</v>
      </c>
      <c r="T100">
        <f t="shared" si="77"/>
        <v>0</v>
      </c>
      <c r="U100">
        <f t="shared" si="78"/>
        <v>0</v>
      </c>
      <c r="V100">
        <f t="shared" si="79"/>
        <v>0</v>
      </c>
      <c r="W100">
        <f t="shared" si="80"/>
        <v>0</v>
      </c>
      <c r="X100">
        <f t="shared" si="81"/>
        <v>0</v>
      </c>
      <c r="Y100">
        <f t="shared" si="82"/>
        <v>0</v>
      </c>
      <c r="AA100">
        <v>55113218</v>
      </c>
      <c r="AB100">
        <f t="shared" si="83"/>
        <v>795.59</v>
      </c>
      <c r="AC100">
        <f t="shared" si="84"/>
        <v>795.59</v>
      </c>
      <c r="AD100">
        <f t="shared" si="110"/>
        <v>0</v>
      </c>
      <c r="AE100">
        <f t="shared" si="111"/>
        <v>0</v>
      </c>
      <c r="AF100">
        <f t="shared" si="111"/>
        <v>0</v>
      </c>
      <c r="AG100">
        <f t="shared" si="85"/>
        <v>0</v>
      </c>
      <c r="AH100">
        <f t="shared" si="112"/>
        <v>0</v>
      </c>
      <c r="AI100">
        <f t="shared" si="112"/>
        <v>0</v>
      </c>
      <c r="AJ100">
        <f t="shared" si="86"/>
        <v>0</v>
      </c>
      <c r="AK100">
        <v>795.59</v>
      </c>
      <c r="AL100">
        <v>795.59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93</v>
      </c>
      <c r="AU100">
        <v>62</v>
      </c>
      <c r="AV100">
        <v>1</v>
      </c>
      <c r="AW100">
        <v>1</v>
      </c>
      <c r="AZ100">
        <v>1</v>
      </c>
      <c r="BA100">
        <v>1</v>
      </c>
      <c r="BB100">
        <v>1</v>
      </c>
      <c r="BC100">
        <v>11.1</v>
      </c>
      <c r="BH100">
        <v>3</v>
      </c>
      <c r="BI100">
        <v>1</v>
      </c>
      <c r="BJ100" t="s">
        <v>190</v>
      </c>
      <c r="BM100">
        <v>9001</v>
      </c>
      <c r="BN100">
        <v>0</v>
      </c>
      <c r="BO100" t="s">
        <v>187</v>
      </c>
      <c r="BP100">
        <v>1</v>
      </c>
      <c r="BQ100">
        <v>2</v>
      </c>
      <c r="BR100">
        <v>0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Z100">
        <v>93</v>
      </c>
      <c r="CA100">
        <v>62</v>
      </c>
      <c r="CE100">
        <v>0</v>
      </c>
      <c r="CF100">
        <v>0</v>
      </c>
      <c r="CG100">
        <v>0</v>
      </c>
      <c r="CM100">
        <v>0</v>
      </c>
      <c r="CO100">
        <v>0</v>
      </c>
      <c r="CP100">
        <f t="shared" si="87"/>
        <v>16072.51</v>
      </c>
      <c r="CQ100">
        <f t="shared" si="88"/>
        <v>8831.049</v>
      </c>
      <c r="CR100">
        <f t="shared" si="89"/>
        <v>0</v>
      </c>
      <c r="CS100">
        <f t="shared" si="90"/>
        <v>0</v>
      </c>
      <c r="CT100">
        <f t="shared" si="91"/>
        <v>0</v>
      </c>
      <c r="CU100">
        <f t="shared" si="92"/>
        <v>0</v>
      </c>
      <c r="CV100">
        <f t="shared" si="93"/>
        <v>0</v>
      </c>
      <c r="CW100">
        <f t="shared" si="94"/>
        <v>0</v>
      </c>
      <c r="CX100">
        <f t="shared" si="95"/>
        <v>0</v>
      </c>
      <c r="CY100">
        <f t="shared" si="96"/>
        <v>0</v>
      </c>
      <c r="CZ100">
        <f t="shared" si="97"/>
        <v>0</v>
      </c>
      <c r="DN100">
        <v>0</v>
      </c>
      <c r="DO100">
        <v>0</v>
      </c>
      <c r="DP100">
        <v>1</v>
      </c>
      <c r="DQ100">
        <v>1</v>
      </c>
      <c r="DU100">
        <v>1005</v>
      </c>
      <c r="DV100" t="s">
        <v>189</v>
      </c>
      <c r="DW100" t="s">
        <v>189</v>
      </c>
      <c r="DX100">
        <v>1</v>
      </c>
      <c r="EE100">
        <v>55238186</v>
      </c>
      <c r="EF100">
        <v>2</v>
      </c>
      <c r="EG100" t="s">
        <v>40</v>
      </c>
      <c r="EH100">
        <v>9</v>
      </c>
      <c r="EI100" t="s">
        <v>174</v>
      </c>
      <c r="EJ100">
        <v>1</v>
      </c>
      <c r="EK100">
        <v>9001</v>
      </c>
      <c r="EL100" t="s">
        <v>174</v>
      </c>
      <c r="EM100" t="s">
        <v>175</v>
      </c>
      <c r="EQ100">
        <v>0</v>
      </c>
      <c r="ER100">
        <v>795.59</v>
      </c>
      <c r="ES100">
        <v>795.59</v>
      </c>
      <c r="ET100">
        <v>0</v>
      </c>
      <c r="EU100">
        <v>0</v>
      </c>
      <c r="EV100">
        <v>0</v>
      </c>
      <c r="EW100">
        <v>0</v>
      </c>
      <c r="EX100">
        <v>0</v>
      </c>
      <c r="FQ100">
        <v>0</v>
      </c>
      <c r="FR100">
        <f t="shared" si="98"/>
        <v>0</v>
      </c>
      <c r="FS100">
        <v>0</v>
      </c>
      <c r="FX100">
        <v>93</v>
      </c>
      <c r="FY100">
        <v>62</v>
      </c>
      <c r="GD100">
        <v>1</v>
      </c>
      <c r="GF100">
        <v>2068332095</v>
      </c>
      <c r="GG100">
        <v>2</v>
      </c>
      <c r="GH100">
        <v>1</v>
      </c>
      <c r="GI100">
        <v>2</v>
      </c>
      <c r="GJ100">
        <v>0</v>
      </c>
      <c r="GK100">
        <v>0</v>
      </c>
      <c r="GL100">
        <f t="shared" si="99"/>
        <v>0</v>
      </c>
      <c r="GM100">
        <f t="shared" si="100"/>
        <v>16072.51</v>
      </c>
      <c r="GN100">
        <f t="shared" si="101"/>
        <v>16072.51</v>
      </c>
      <c r="GO100">
        <f t="shared" si="102"/>
        <v>0</v>
      </c>
      <c r="GP100">
        <f t="shared" si="103"/>
        <v>0</v>
      </c>
      <c r="GR100">
        <v>0</v>
      </c>
      <c r="GS100">
        <v>3</v>
      </c>
      <c r="GT100">
        <v>0</v>
      </c>
      <c r="GV100">
        <f t="shared" si="104"/>
        <v>0</v>
      </c>
      <c r="GW100">
        <v>1</v>
      </c>
      <c r="GX100">
        <f t="shared" si="105"/>
        <v>0</v>
      </c>
      <c r="HA100">
        <v>0</v>
      </c>
      <c r="HB100">
        <v>0</v>
      </c>
      <c r="HC100">
        <f t="shared" si="106"/>
        <v>0</v>
      </c>
      <c r="HN100" t="s">
        <v>176</v>
      </c>
      <c r="HO100" t="s">
        <v>177</v>
      </c>
      <c r="HP100" t="s">
        <v>174</v>
      </c>
      <c r="HQ100" t="s">
        <v>174</v>
      </c>
      <c r="IK100">
        <v>0</v>
      </c>
    </row>
    <row r="101" spans="1:255" ht="12.75">
      <c r="A101" s="2">
        <v>18</v>
      </c>
      <c r="B101" s="2">
        <v>1</v>
      </c>
      <c r="C101" s="2">
        <v>146</v>
      </c>
      <c r="D101" s="2"/>
      <c r="E101" s="2" t="s">
        <v>191</v>
      </c>
      <c r="F101" s="2" t="s">
        <v>192</v>
      </c>
      <c r="G101" s="2" t="s">
        <v>193</v>
      </c>
      <c r="H101" s="2" t="s">
        <v>189</v>
      </c>
      <c r="I101" s="2">
        <f>I97*J101</f>
        <v>2.8999999999999995</v>
      </c>
      <c r="J101" s="2">
        <v>2.098408104196816</v>
      </c>
      <c r="K101" s="2">
        <v>2.098408</v>
      </c>
      <c r="L101" s="2"/>
      <c r="M101" s="2"/>
      <c r="N101" s="2"/>
      <c r="O101" s="2">
        <f t="shared" si="72"/>
        <v>2012.25</v>
      </c>
      <c r="P101" s="2">
        <f t="shared" si="73"/>
        <v>2012.25</v>
      </c>
      <c r="Q101" s="2">
        <f t="shared" si="74"/>
        <v>0</v>
      </c>
      <c r="R101" s="2">
        <f t="shared" si="75"/>
        <v>0</v>
      </c>
      <c r="S101" s="2">
        <f t="shared" si="76"/>
        <v>0</v>
      </c>
      <c r="T101" s="2">
        <f t="shared" si="77"/>
        <v>0</v>
      </c>
      <c r="U101" s="2">
        <f t="shared" si="78"/>
        <v>0</v>
      </c>
      <c r="V101" s="2">
        <f t="shared" si="79"/>
        <v>0</v>
      </c>
      <c r="W101" s="2">
        <f t="shared" si="80"/>
        <v>0</v>
      </c>
      <c r="X101" s="2">
        <f t="shared" si="81"/>
        <v>0</v>
      </c>
      <c r="Y101" s="2">
        <f t="shared" si="82"/>
        <v>0</v>
      </c>
      <c r="Z101" s="2"/>
      <c r="AA101" s="2">
        <v>55113220</v>
      </c>
      <c r="AB101" s="2">
        <f t="shared" si="83"/>
        <v>693.88</v>
      </c>
      <c r="AC101" s="2">
        <f t="shared" si="84"/>
        <v>693.88</v>
      </c>
      <c r="AD101" s="2">
        <f t="shared" si="110"/>
        <v>0</v>
      </c>
      <c r="AE101" s="2">
        <f t="shared" si="111"/>
        <v>0</v>
      </c>
      <c r="AF101" s="2">
        <f t="shared" si="111"/>
        <v>0</v>
      </c>
      <c r="AG101" s="2">
        <f t="shared" si="85"/>
        <v>0</v>
      </c>
      <c r="AH101" s="2">
        <f t="shared" si="112"/>
        <v>0</v>
      </c>
      <c r="AI101" s="2">
        <f t="shared" si="112"/>
        <v>0</v>
      </c>
      <c r="AJ101" s="2">
        <f t="shared" si="86"/>
        <v>0</v>
      </c>
      <c r="AK101" s="2">
        <v>693.88</v>
      </c>
      <c r="AL101" s="2">
        <v>693.88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93</v>
      </c>
      <c r="AU101" s="2">
        <v>62</v>
      </c>
      <c r="AV101" s="2">
        <v>1</v>
      </c>
      <c r="AW101" s="2">
        <v>1</v>
      </c>
      <c r="AX101" s="2"/>
      <c r="AY101" s="2"/>
      <c r="AZ101" s="2">
        <v>1</v>
      </c>
      <c r="BA101" s="2">
        <v>1</v>
      </c>
      <c r="BB101" s="2">
        <v>1</v>
      </c>
      <c r="BC101" s="2">
        <v>1</v>
      </c>
      <c r="BD101" s="2" t="s">
        <v>3</v>
      </c>
      <c r="BE101" s="2" t="s">
        <v>3</v>
      </c>
      <c r="BF101" s="2" t="s">
        <v>3</v>
      </c>
      <c r="BG101" s="2" t="s">
        <v>3</v>
      </c>
      <c r="BH101" s="2">
        <v>3</v>
      </c>
      <c r="BI101" s="2">
        <v>1</v>
      </c>
      <c r="BJ101" s="2" t="s">
        <v>194</v>
      </c>
      <c r="BK101" s="2"/>
      <c r="BL101" s="2"/>
      <c r="BM101" s="2">
        <v>9001</v>
      </c>
      <c r="BN101" s="2">
        <v>0</v>
      </c>
      <c r="BO101" s="2" t="s">
        <v>3</v>
      </c>
      <c r="BP101" s="2">
        <v>0</v>
      </c>
      <c r="BQ101" s="2">
        <v>2</v>
      </c>
      <c r="BR101" s="2">
        <v>0</v>
      </c>
      <c r="BS101" s="2">
        <v>1</v>
      </c>
      <c r="BT101" s="2">
        <v>1</v>
      </c>
      <c r="BU101" s="2">
        <v>1</v>
      </c>
      <c r="BV101" s="2">
        <v>1</v>
      </c>
      <c r="BW101" s="2">
        <v>1</v>
      </c>
      <c r="BX101" s="2">
        <v>1</v>
      </c>
      <c r="BY101" s="2" t="s">
        <v>3</v>
      </c>
      <c r="BZ101" s="2">
        <v>93</v>
      </c>
      <c r="CA101" s="2">
        <v>62</v>
      </c>
      <c r="CB101" s="2" t="s">
        <v>3</v>
      </c>
      <c r="CC101" s="2"/>
      <c r="CD101" s="2"/>
      <c r="CE101" s="2">
        <v>0</v>
      </c>
      <c r="CF101" s="2">
        <v>0</v>
      </c>
      <c r="CG101" s="2">
        <v>0</v>
      </c>
      <c r="CH101" s="2"/>
      <c r="CI101" s="2"/>
      <c r="CJ101" s="2"/>
      <c r="CK101" s="2"/>
      <c r="CL101" s="2"/>
      <c r="CM101" s="2">
        <v>0</v>
      </c>
      <c r="CN101" s="2" t="s">
        <v>3</v>
      </c>
      <c r="CO101" s="2">
        <v>0</v>
      </c>
      <c r="CP101" s="2">
        <f t="shared" si="87"/>
        <v>2012.25</v>
      </c>
      <c r="CQ101" s="2">
        <f t="shared" si="88"/>
        <v>693.88</v>
      </c>
      <c r="CR101" s="2">
        <f t="shared" si="89"/>
        <v>0</v>
      </c>
      <c r="CS101" s="2">
        <f t="shared" si="90"/>
        <v>0</v>
      </c>
      <c r="CT101" s="2">
        <f t="shared" si="91"/>
        <v>0</v>
      </c>
      <c r="CU101" s="2">
        <f t="shared" si="92"/>
        <v>0</v>
      </c>
      <c r="CV101" s="2">
        <f t="shared" si="93"/>
        <v>0</v>
      </c>
      <c r="CW101" s="2">
        <f t="shared" si="94"/>
        <v>0</v>
      </c>
      <c r="CX101" s="2">
        <f t="shared" si="95"/>
        <v>0</v>
      </c>
      <c r="CY101" s="2">
        <f t="shared" si="96"/>
        <v>0</v>
      </c>
      <c r="CZ101" s="2">
        <f t="shared" si="97"/>
        <v>0</v>
      </c>
      <c r="DA101" s="2"/>
      <c r="DB101" s="2"/>
      <c r="DC101" s="2" t="s">
        <v>3</v>
      </c>
      <c r="DD101" s="2" t="s">
        <v>3</v>
      </c>
      <c r="DE101" s="2" t="s">
        <v>3</v>
      </c>
      <c r="DF101" s="2" t="s">
        <v>3</v>
      </c>
      <c r="DG101" s="2" t="s">
        <v>3</v>
      </c>
      <c r="DH101" s="2" t="s">
        <v>3</v>
      </c>
      <c r="DI101" s="2" t="s">
        <v>3</v>
      </c>
      <c r="DJ101" s="2" t="s">
        <v>3</v>
      </c>
      <c r="DK101" s="2" t="s">
        <v>3</v>
      </c>
      <c r="DL101" s="2" t="s">
        <v>3</v>
      </c>
      <c r="DM101" s="2" t="s">
        <v>3</v>
      </c>
      <c r="DN101" s="2">
        <v>0</v>
      </c>
      <c r="DO101" s="2">
        <v>0</v>
      </c>
      <c r="DP101" s="2">
        <v>1</v>
      </c>
      <c r="DQ101" s="2">
        <v>1</v>
      </c>
      <c r="DR101" s="2"/>
      <c r="DS101" s="2"/>
      <c r="DT101" s="2"/>
      <c r="DU101" s="2">
        <v>1005</v>
      </c>
      <c r="DV101" s="2" t="s">
        <v>189</v>
      </c>
      <c r="DW101" s="2" t="s">
        <v>189</v>
      </c>
      <c r="DX101" s="2">
        <v>1</v>
      </c>
      <c r="DY101" s="2"/>
      <c r="DZ101" s="2" t="s">
        <v>3</v>
      </c>
      <c r="EA101" s="2" t="s">
        <v>3</v>
      </c>
      <c r="EB101" s="2" t="s">
        <v>3</v>
      </c>
      <c r="EC101" s="2" t="s">
        <v>3</v>
      </c>
      <c r="ED101" s="2"/>
      <c r="EE101" s="2">
        <v>55238186</v>
      </c>
      <c r="EF101" s="2">
        <v>2</v>
      </c>
      <c r="EG101" s="2" t="s">
        <v>40</v>
      </c>
      <c r="EH101" s="2">
        <v>9</v>
      </c>
      <c r="EI101" s="2" t="s">
        <v>174</v>
      </c>
      <c r="EJ101" s="2">
        <v>1</v>
      </c>
      <c r="EK101" s="2">
        <v>9001</v>
      </c>
      <c r="EL101" s="2" t="s">
        <v>174</v>
      </c>
      <c r="EM101" s="2" t="s">
        <v>175</v>
      </c>
      <c r="EN101" s="2"/>
      <c r="EO101" s="2" t="s">
        <v>3</v>
      </c>
      <c r="EP101" s="2"/>
      <c r="EQ101" s="2">
        <v>0</v>
      </c>
      <c r="ER101" s="2">
        <v>693.88</v>
      </c>
      <c r="ES101" s="2">
        <v>693.88</v>
      </c>
      <c r="ET101" s="2">
        <v>0</v>
      </c>
      <c r="EU101" s="2">
        <v>0</v>
      </c>
      <c r="EV101" s="2">
        <v>0</v>
      </c>
      <c r="EW101" s="2">
        <v>0</v>
      </c>
      <c r="EX101" s="2">
        <v>0</v>
      </c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>
        <v>0</v>
      </c>
      <c r="FR101" s="2">
        <f t="shared" si="98"/>
        <v>0</v>
      </c>
      <c r="FS101" s="2">
        <v>0</v>
      </c>
      <c r="FT101" s="2"/>
      <c r="FU101" s="2"/>
      <c r="FV101" s="2"/>
      <c r="FW101" s="2"/>
      <c r="FX101" s="2">
        <v>93</v>
      </c>
      <c r="FY101" s="2">
        <v>62</v>
      </c>
      <c r="FZ101" s="2"/>
      <c r="GA101" s="2" t="s">
        <v>3</v>
      </c>
      <c r="GB101" s="2"/>
      <c r="GC101" s="2"/>
      <c r="GD101" s="2">
        <v>1</v>
      </c>
      <c r="GE101" s="2"/>
      <c r="GF101" s="2">
        <v>-1953359363</v>
      </c>
      <c r="GG101" s="2">
        <v>2</v>
      </c>
      <c r="GH101" s="2">
        <v>1</v>
      </c>
      <c r="GI101" s="2">
        <v>-2</v>
      </c>
      <c r="GJ101" s="2">
        <v>0</v>
      </c>
      <c r="GK101" s="2">
        <v>0</v>
      </c>
      <c r="GL101" s="2">
        <f t="shared" si="99"/>
        <v>0</v>
      </c>
      <c r="GM101" s="2">
        <f t="shared" si="100"/>
        <v>2012.25</v>
      </c>
      <c r="GN101" s="2">
        <f t="shared" si="101"/>
        <v>2012.25</v>
      </c>
      <c r="GO101" s="2">
        <f t="shared" si="102"/>
        <v>0</v>
      </c>
      <c r="GP101" s="2">
        <f t="shared" si="103"/>
        <v>0</v>
      </c>
      <c r="GQ101" s="2"/>
      <c r="GR101" s="2">
        <v>0</v>
      </c>
      <c r="GS101" s="2">
        <v>3</v>
      </c>
      <c r="GT101" s="2">
        <v>0</v>
      </c>
      <c r="GU101" s="2" t="s">
        <v>3</v>
      </c>
      <c r="GV101" s="2">
        <f t="shared" si="104"/>
        <v>0</v>
      </c>
      <c r="GW101" s="2">
        <v>1</v>
      </c>
      <c r="GX101" s="2">
        <f t="shared" si="105"/>
        <v>0</v>
      </c>
      <c r="GY101" s="2"/>
      <c r="GZ101" s="2"/>
      <c r="HA101" s="2">
        <v>0</v>
      </c>
      <c r="HB101" s="2">
        <v>0</v>
      </c>
      <c r="HC101" s="2">
        <f t="shared" si="106"/>
        <v>0</v>
      </c>
      <c r="HD101" s="2"/>
      <c r="HE101" s="2" t="s">
        <v>3</v>
      </c>
      <c r="HF101" s="2" t="s">
        <v>3</v>
      </c>
      <c r="HG101" s="2"/>
      <c r="HH101" s="2"/>
      <c r="HI101" s="2"/>
      <c r="HJ101" s="2"/>
      <c r="HK101" s="2"/>
      <c r="HL101" s="2"/>
      <c r="HM101" s="2" t="s">
        <v>3</v>
      </c>
      <c r="HN101" s="2" t="s">
        <v>176</v>
      </c>
      <c r="HO101" s="2" t="s">
        <v>177</v>
      </c>
      <c r="HP101" s="2" t="s">
        <v>174</v>
      </c>
      <c r="HQ101" s="2" t="s">
        <v>174</v>
      </c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>
        <v>0</v>
      </c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45" ht="12.75">
      <c r="A102">
        <v>18</v>
      </c>
      <c r="B102">
        <v>1</v>
      </c>
      <c r="C102">
        <v>170</v>
      </c>
      <c r="E102" t="s">
        <v>191</v>
      </c>
      <c r="F102" t="s">
        <v>192</v>
      </c>
      <c r="G102" t="s">
        <v>193</v>
      </c>
      <c r="H102" t="s">
        <v>189</v>
      </c>
      <c r="I102">
        <f>I98*J102</f>
        <v>2.8999999999999995</v>
      </c>
      <c r="J102">
        <v>2.098408104196816</v>
      </c>
      <c r="K102">
        <v>2.098408</v>
      </c>
      <c r="O102">
        <f t="shared" si="72"/>
        <v>18854.8</v>
      </c>
      <c r="P102">
        <f t="shared" si="73"/>
        <v>18854.8</v>
      </c>
      <c r="Q102">
        <f t="shared" si="74"/>
        <v>0</v>
      </c>
      <c r="R102">
        <f t="shared" si="75"/>
        <v>0</v>
      </c>
      <c r="S102">
        <f t="shared" si="76"/>
        <v>0</v>
      </c>
      <c r="T102">
        <f t="shared" si="77"/>
        <v>0</v>
      </c>
      <c r="U102">
        <f t="shared" si="78"/>
        <v>0</v>
      </c>
      <c r="V102">
        <f t="shared" si="79"/>
        <v>0</v>
      </c>
      <c r="W102">
        <f t="shared" si="80"/>
        <v>0</v>
      </c>
      <c r="X102">
        <f t="shared" si="81"/>
        <v>0</v>
      </c>
      <c r="Y102">
        <f t="shared" si="82"/>
        <v>0</v>
      </c>
      <c r="AA102">
        <v>55113218</v>
      </c>
      <c r="AB102">
        <f t="shared" si="83"/>
        <v>693.88</v>
      </c>
      <c r="AC102">
        <f t="shared" si="84"/>
        <v>693.88</v>
      </c>
      <c r="AD102">
        <f t="shared" si="110"/>
        <v>0</v>
      </c>
      <c r="AE102">
        <f t="shared" si="111"/>
        <v>0</v>
      </c>
      <c r="AF102">
        <f t="shared" si="111"/>
        <v>0</v>
      </c>
      <c r="AG102">
        <f t="shared" si="85"/>
        <v>0</v>
      </c>
      <c r="AH102">
        <f t="shared" si="112"/>
        <v>0</v>
      </c>
      <c r="AI102">
        <f t="shared" si="112"/>
        <v>0</v>
      </c>
      <c r="AJ102">
        <f t="shared" si="86"/>
        <v>0</v>
      </c>
      <c r="AK102">
        <v>693.88</v>
      </c>
      <c r="AL102">
        <v>693.88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93</v>
      </c>
      <c r="AU102">
        <v>62</v>
      </c>
      <c r="AV102">
        <v>1</v>
      </c>
      <c r="AW102">
        <v>1</v>
      </c>
      <c r="AZ102">
        <v>1</v>
      </c>
      <c r="BA102">
        <v>1</v>
      </c>
      <c r="BB102">
        <v>1</v>
      </c>
      <c r="BC102">
        <v>9.37</v>
      </c>
      <c r="BH102">
        <v>3</v>
      </c>
      <c r="BI102">
        <v>1</v>
      </c>
      <c r="BJ102" t="s">
        <v>194</v>
      </c>
      <c r="BM102">
        <v>9001</v>
      </c>
      <c r="BN102">
        <v>0</v>
      </c>
      <c r="BO102" t="s">
        <v>192</v>
      </c>
      <c r="BP102">
        <v>1</v>
      </c>
      <c r="BQ102">
        <v>2</v>
      </c>
      <c r="BR102">
        <v>0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Z102">
        <v>93</v>
      </c>
      <c r="CA102">
        <v>62</v>
      </c>
      <c r="CE102">
        <v>0</v>
      </c>
      <c r="CF102">
        <v>0</v>
      </c>
      <c r="CG102">
        <v>0</v>
      </c>
      <c r="CM102">
        <v>0</v>
      </c>
      <c r="CO102">
        <v>0</v>
      </c>
      <c r="CP102">
        <f t="shared" si="87"/>
        <v>18854.8</v>
      </c>
      <c r="CQ102">
        <f t="shared" si="88"/>
        <v>6501.655599999999</v>
      </c>
      <c r="CR102">
        <f t="shared" si="89"/>
        <v>0</v>
      </c>
      <c r="CS102">
        <f t="shared" si="90"/>
        <v>0</v>
      </c>
      <c r="CT102">
        <f t="shared" si="91"/>
        <v>0</v>
      </c>
      <c r="CU102">
        <f t="shared" si="92"/>
        <v>0</v>
      </c>
      <c r="CV102">
        <f t="shared" si="93"/>
        <v>0</v>
      </c>
      <c r="CW102">
        <f t="shared" si="94"/>
        <v>0</v>
      </c>
      <c r="CX102">
        <f t="shared" si="95"/>
        <v>0</v>
      </c>
      <c r="CY102">
        <f t="shared" si="96"/>
        <v>0</v>
      </c>
      <c r="CZ102">
        <f t="shared" si="97"/>
        <v>0</v>
      </c>
      <c r="DN102">
        <v>0</v>
      </c>
      <c r="DO102">
        <v>0</v>
      </c>
      <c r="DP102">
        <v>1</v>
      </c>
      <c r="DQ102">
        <v>1</v>
      </c>
      <c r="DU102">
        <v>1005</v>
      </c>
      <c r="DV102" t="s">
        <v>189</v>
      </c>
      <c r="DW102" t="s">
        <v>189</v>
      </c>
      <c r="DX102">
        <v>1</v>
      </c>
      <c r="EE102">
        <v>55238186</v>
      </c>
      <c r="EF102">
        <v>2</v>
      </c>
      <c r="EG102" t="s">
        <v>40</v>
      </c>
      <c r="EH102">
        <v>9</v>
      </c>
      <c r="EI102" t="s">
        <v>174</v>
      </c>
      <c r="EJ102">
        <v>1</v>
      </c>
      <c r="EK102">
        <v>9001</v>
      </c>
      <c r="EL102" t="s">
        <v>174</v>
      </c>
      <c r="EM102" t="s">
        <v>175</v>
      </c>
      <c r="EQ102">
        <v>0</v>
      </c>
      <c r="ER102">
        <v>693.88</v>
      </c>
      <c r="ES102">
        <v>693.88</v>
      </c>
      <c r="ET102">
        <v>0</v>
      </c>
      <c r="EU102">
        <v>0</v>
      </c>
      <c r="EV102">
        <v>0</v>
      </c>
      <c r="EW102">
        <v>0</v>
      </c>
      <c r="EX102">
        <v>0</v>
      </c>
      <c r="FQ102">
        <v>0</v>
      </c>
      <c r="FR102">
        <f t="shared" si="98"/>
        <v>0</v>
      </c>
      <c r="FS102">
        <v>0</v>
      </c>
      <c r="FX102">
        <v>93</v>
      </c>
      <c r="FY102">
        <v>62</v>
      </c>
      <c r="GD102">
        <v>1</v>
      </c>
      <c r="GF102">
        <v>-1953359363</v>
      </c>
      <c r="GG102">
        <v>2</v>
      </c>
      <c r="GH102">
        <v>1</v>
      </c>
      <c r="GI102">
        <v>2</v>
      </c>
      <c r="GJ102">
        <v>0</v>
      </c>
      <c r="GK102">
        <v>0</v>
      </c>
      <c r="GL102">
        <f t="shared" si="99"/>
        <v>0</v>
      </c>
      <c r="GM102">
        <f t="shared" si="100"/>
        <v>18854.8</v>
      </c>
      <c r="GN102">
        <f t="shared" si="101"/>
        <v>18854.8</v>
      </c>
      <c r="GO102">
        <f t="shared" si="102"/>
        <v>0</v>
      </c>
      <c r="GP102">
        <f t="shared" si="103"/>
        <v>0</v>
      </c>
      <c r="GR102">
        <v>0</v>
      </c>
      <c r="GS102">
        <v>3</v>
      </c>
      <c r="GT102">
        <v>0</v>
      </c>
      <c r="GV102">
        <f t="shared" si="104"/>
        <v>0</v>
      </c>
      <c r="GW102">
        <v>1</v>
      </c>
      <c r="GX102">
        <f t="shared" si="105"/>
        <v>0</v>
      </c>
      <c r="HA102">
        <v>0</v>
      </c>
      <c r="HB102">
        <v>0</v>
      </c>
      <c r="HC102">
        <f t="shared" si="106"/>
        <v>0</v>
      </c>
      <c r="HN102" t="s">
        <v>176</v>
      </c>
      <c r="HO102" t="s">
        <v>177</v>
      </c>
      <c r="HP102" t="s">
        <v>174</v>
      </c>
      <c r="HQ102" t="s">
        <v>174</v>
      </c>
      <c r="IK102">
        <v>0</v>
      </c>
    </row>
    <row r="103" spans="1:255" ht="12.75">
      <c r="A103" s="2">
        <v>18</v>
      </c>
      <c r="B103" s="2">
        <v>1</v>
      </c>
      <c r="C103" s="2">
        <v>147</v>
      </c>
      <c r="D103" s="2"/>
      <c r="E103" s="2" t="s">
        <v>195</v>
      </c>
      <c r="F103" s="2" t="s">
        <v>196</v>
      </c>
      <c r="G103" s="2" t="s">
        <v>197</v>
      </c>
      <c r="H103" s="2" t="s">
        <v>189</v>
      </c>
      <c r="I103" s="2">
        <f>I97*J103</f>
        <v>12.060000000000002</v>
      </c>
      <c r="J103" s="2">
        <v>8.726483357452969</v>
      </c>
      <c r="K103" s="2">
        <v>8.726483</v>
      </c>
      <c r="L103" s="2"/>
      <c r="M103" s="2"/>
      <c r="N103" s="2"/>
      <c r="O103" s="2">
        <f t="shared" si="72"/>
        <v>7520.13</v>
      </c>
      <c r="P103" s="2">
        <f t="shared" si="73"/>
        <v>7520.13</v>
      </c>
      <c r="Q103" s="2">
        <f t="shared" si="74"/>
        <v>0</v>
      </c>
      <c r="R103" s="2">
        <f t="shared" si="75"/>
        <v>0</v>
      </c>
      <c r="S103" s="2">
        <f t="shared" si="76"/>
        <v>0</v>
      </c>
      <c r="T103" s="2">
        <f t="shared" si="77"/>
        <v>0</v>
      </c>
      <c r="U103" s="2">
        <f t="shared" si="78"/>
        <v>0</v>
      </c>
      <c r="V103" s="2">
        <f t="shared" si="79"/>
        <v>0</v>
      </c>
      <c r="W103" s="2">
        <f t="shared" si="80"/>
        <v>0</v>
      </c>
      <c r="X103" s="2">
        <f t="shared" si="81"/>
        <v>0</v>
      </c>
      <c r="Y103" s="2">
        <f t="shared" si="82"/>
        <v>0</v>
      </c>
      <c r="Z103" s="2"/>
      <c r="AA103" s="2">
        <v>55113220</v>
      </c>
      <c r="AB103" s="2">
        <f t="shared" si="83"/>
        <v>623.56</v>
      </c>
      <c r="AC103" s="2">
        <f t="shared" si="84"/>
        <v>623.56</v>
      </c>
      <c r="AD103" s="2">
        <f t="shared" si="110"/>
        <v>0</v>
      </c>
      <c r="AE103" s="2">
        <f t="shared" si="111"/>
        <v>0</v>
      </c>
      <c r="AF103" s="2">
        <f t="shared" si="111"/>
        <v>0</v>
      </c>
      <c r="AG103" s="2">
        <f t="shared" si="85"/>
        <v>0</v>
      </c>
      <c r="AH103" s="2">
        <f t="shared" si="112"/>
        <v>0</v>
      </c>
      <c r="AI103" s="2">
        <f t="shared" si="112"/>
        <v>0</v>
      </c>
      <c r="AJ103" s="2">
        <f t="shared" si="86"/>
        <v>0</v>
      </c>
      <c r="AK103" s="2">
        <v>623.56</v>
      </c>
      <c r="AL103" s="2">
        <v>623.56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93</v>
      </c>
      <c r="AU103" s="2">
        <v>62</v>
      </c>
      <c r="AV103" s="2">
        <v>1</v>
      </c>
      <c r="AW103" s="2">
        <v>1</v>
      </c>
      <c r="AX103" s="2"/>
      <c r="AY103" s="2"/>
      <c r="AZ103" s="2">
        <v>1</v>
      </c>
      <c r="BA103" s="2">
        <v>1</v>
      </c>
      <c r="BB103" s="2">
        <v>1</v>
      </c>
      <c r="BC103" s="2">
        <v>1</v>
      </c>
      <c r="BD103" s="2" t="s">
        <v>3</v>
      </c>
      <c r="BE103" s="2" t="s">
        <v>3</v>
      </c>
      <c r="BF103" s="2" t="s">
        <v>3</v>
      </c>
      <c r="BG103" s="2" t="s">
        <v>3</v>
      </c>
      <c r="BH103" s="2">
        <v>3</v>
      </c>
      <c r="BI103" s="2">
        <v>1</v>
      </c>
      <c r="BJ103" s="2" t="s">
        <v>198</v>
      </c>
      <c r="BK103" s="2"/>
      <c r="BL103" s="2"/>
      <c r="BM103" s="2">
        <v>9001</v>
      </c>
      <c r="BN103" s="2">
        <v>0</v>
      </c>
      <c r="BO103" s="2" t="s">
        <v>3</v>
      </c>
      <c r="BP103" s="2">
        <v>0</v>
      </c>
      <c r="BQ103" s="2">
        <v>2</v>
      </c>
      <c r="BR103" s="2">
        <v>0</v>
      </c>
      <c r="BS103" s="2">
        <v>1</v>
      </c>
      <c r="BT103" s="2">
        <v>1</v>
      </c>
      <c r="BU103" s="2">
        <v>1</v>
      </c>
      <c r="BV103" s="2">
        <v>1</v>
      </c>
      <c r="BW103" s="2">
        <v>1</v>
      </c>
      <c r="BX103" s="2">
        <v>1</v>
      </c>
      <c r="BY103" s="2" t="s">
        <v>3</v>
      </c>
      <c r="BZ103" s="2">
        <v>93</v>
      </c>
      <c r="CA103" s="2">
        <v>62</v>
      </c>
      <c r="CB103" s="2" t="s">
        <v>3</v>
      </c>
      <c r="CC103" s="2"/>
      <c r="CD103" s="2"/>
      <c r="CE103" s="2">
        <v>0</v>
      </c>
      <c r="CF103" s="2">
        <v>0</v>
      </c>
      <c r="CG103" s="2">
        <v>0</v>
      </c>
      <c r="CH103" s="2"/>
      <c r="CI103" s="2"/>
      <c r="CJ103" s="2"/>
      <c r="CK103" s="2"/>
      <c r="CL103" s="2"/>
      <c r="CM103" s="2">
        <v>0</v>
      </c>
      <c r="CN103" s="2" t="s">
        <v>3</v>
      </c>
      <c r="CO103" s="2">
        <v>0</v>
      </c>
      <c r="CP103" s="2">
        <f t="shared" si="87"/>
        <v>7520.13</v>
      </c>
      <c r="CQ103" s="2">
        <f t="shared" si="88"/>
        <v>623.56</v>
      </c>
      <c r="CR103" s="2">
        <f t="shared" si="89"/>
        <v>0</v>
      </c>
      <c r="CS103" s="2">
        <f t="shared" si="90"/>
        <v>0</v>
      </c>
      <c r="CT103" s="2">
        <f t="shared" si="91"/>
        <v>0</v>
      </c>
      <c r="CU103" s="2">
        <f t="shared" si="92"/>
        <v>0</v>
      </c>
      <c r="CV103" s="2">
        <f t="shared" si="93"/>
        <v>0</v>
      </c>
      <c r="CW103" s="2">
        <f t="shared" si="94"/>
        <v>0</v>
      </c>
      <c r="CX103" s="2">
        <f t="shared" si="95"/>
        <v>0</v>
      </c>
      <c r="CY103" s="2">
        <f t="shared" si="96"/>
        <v>0</v>
      </c>
      <c r="CZ103" s="2">
        <f t="shared" si="97"/>
        <v>0</v>
      </c>
      <c r="DA103" s="2"/>
      <c r="DB103" s="2"/>
      <c r="DC103" s="2" t="s">
        <v>3</v>
      </c>
      <c r="DD103" s="2" t="s">
        <v>3</v>
      </c>
      <c r="DE103" s="2" t="s">
        <v>3</v>
      </c>
      <c r="DF103" s="2" t="s">
        <v>3</v>
      </c>
      <c r="DG103" s="2" t="s">
        <v>3</v>
      </c>
      <c r="DH103" s="2" t="s">
        <v>3</v>
      </c>
      <c r="DI103" s="2" t="s">
        <v>3</v>
      </c>
      <c r="DJ103" s="2" t="s">
        <v>3</v>
      </c>
      <c r="DK103" s="2" t="s">
        <v>3</v>
      </c>
      <c r="DL103" s="2" t="s">
        <v>3</v>
      </c>
      <c r="DM103" s="2" t="s">
        <v>3</v>
      </c>
      <c r="DN103" s="2">
        <v>0</v>
      </c>
      <c r="DO103" s="2">
        <v>0</v>
      </c>
      <c r="DP103" s="2">
        <v>1</v>
      </c>
      <c r="DQ103" s="2">
        <v>1</v>
      </c>
      <c r="DR103" s="2"/>
      <c r="DS103" s="2"/>
      <c r="DT103" s="2"/>
      <c r="DU103" s="2">
        <v>1005</v>
      </c>
      <c r="DV103" s="2" t="s">
        <v>189</v>
      </c>
      <c r="DW103" s="2" t="s">
        <v>189</v>
      </c>
      <c r="DX103" s="2">
        <v>1</v>
      </c>
      <c r="DY103" s="2"/>
      <c r="DZ103" s="2" t="s">
        <v>3</v>
      </c>
      <c r="EA103" s="2" t="s">
        <v>3</v>
      </c>
      <c r="EB103" s="2" t="s">
        <v>3</v>
      </c>
      <c r="EC103" s="2" t="s">
        <v>3</v>
      </c>
      <c r="ED103" s="2"/>
      <c r="EE103" s="2">
        <v>55238186</v>
      </c>
      <c r="EF103" s="2">
        <v>2</v>
      </c>
      <c r="EG103" s="2" t="s">
        <v>40</v>
      </c>
      <c r="EH103" s="2">
        <v>9</v>
      </c>
      <c r="EI103" s="2" t="s">
        <v>174</v>
      </c>
      <c r="EJ103" s="2">
        <v>1</v>
      </c>
      <c r="EK103" s="2">
        <v>9001</v>
      </c>
      <c r="EL103" s="2" t="s">
        <v>174</v>
      </c>
      <c r="EM103" s="2" t="s">
        <v>175</v>
      </c>
      <c r="EN103" s="2"/>
      <c r="EO103" s="2" t="s">
        <v>3</v>
      </c>
      <c r="EP103" s="2"/>
      <c r="EQ103" s="2">
        <v>0</v>
      </c>
      <c r="ER103" s="2">
        <v>623.56</v>
      </c>
      <c r="ES103" s="2">
        <v>623.56</v>
      </c>
      <c r="ET103" s="2">
        <v>0</v>
      </c>
      <c r="EU103" s="2">
        <v>0</v>
      </c>
      <c r="EV103" s="2">
        <v>0</v>
      </c>
      <c r="EW103" s="2">
        <v>0</v>
      </c>
      <c r="EX103" s="2">
        <v>0</v>
      </c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>
        <v>0</v>
      </c>
      <c r="FR103" s="2">
        <f t="shared" si="98"/>
        <v>0</v>
      </c>
      <c r="FS103" s="2">
        <v>0</v>
      </c>
      <c r="FT103" s="2"/>
      <c r="FU103" s="2"/>
      <c r="FV103" s="2"/>
      <c r="FW103" s="2"/>
      <c r="FX103" s="2">
        <v>93</v>
      </c>
      <c r="FY103" s="2">
        <v>62</v>
      </c>
      <c r="FZ103" s="2"/>
      <c r="GA103" s="2" t="s">
        <v>3</v>
      </c>
      <c r="GB103" s="2"/>
      <c r="GC103" s="2"/>
      <c r="GD103" s="2">
        <v>1</v>
      </c>
      <c r="GE103" s="2"/>
      <c r="GF103" s="2">
        <v>1776728384</v>
      </c>
      <c r="GG103" s="2">
        <v>2</v>
      </c>
      <c r="GH103" s="2">
        <v>1</v>
      </c>
      <c r="GI103" s="2">
        <v>-2</v>
      </c>
      <c r="GJ103" s="2">
        <v>0</v>
      </c>
      <c r="GK103" s="2">
        <v>0</v>
      </c>
      <c r="GL103" s="2">
        <f t="shared" si="99"/>
        <v>0</v>
      </c>
      <c r="GM103" s="2">
        <f t="shared" si="100"/>
        <v>7520.13</v>
      </c>
      <c r="GN103" s="2">
        <f t="shared" si="101"/>
        <v>7520.13</v>
      </c>
      <c r="GO103" s="2">
        <f t="shared" si="102"/>
        <v>0</v>
      </c>
      <c r="GP103" s="2">
        <f t="shared" si="103"/>
        <v>0</v>
      </c>
      <c r="GQ103" s="2"/>
      <c r="GR103" s="2">
        <v>0</v>
      </c>
      <c r="GS103" s="2">
        <v>3</v>
      </c>
      <c r="GT103" s="2">
        <v>0</v>
      </c>
      <c r="GU103" s="2" t="s">
        <v>3</v>
      </c>
      <c r="GV103" s="2">
        <f t="shared" si="104"/>
        <v>0</v>
      </c>
      <c r="GW103" s="2">
        <v>1</v>
      </c>
      <c r="GX103" s="2">
        <f t="shared" si="105"/>
        <v>0</v>
      </c>
      <c r="GY103" s="2"/>
      <c r="GZ103" s="2"/>
      <c r="HA103" s="2">
        <v>0</v>
      </c>
      <c r="HB103" s="2">
        <v>0</v>
      </c>
      <c r="HC103" s="2">
        <f t="shared" si="106"/>
        <v>0</v>
      </c>
      <c r="HD103" s="2"/>
      <c r="HE103" s="2" t="s">
        <v>3</v>
      </c>
      <c r="HF103" s="2" t="s">
        <v>3</v>
      </c>
      <c r="HG103" s="2"/>
      <c r="HH103" s="2"/>
      <c r="HI103" s="2"/>
      <c r="HJ103" s="2"/>
      <c r="HK103" s="2"/>
      <c r="HL103" s="2"/>
      <c r="HM103" s="2" t="s">
        <v>3</v>
      </c>
      <c r="HN103" s="2" t="s">
        <v>176</v>
      </c>
      <c r="HO103" s="2" t="s">
        <v>177</v>
      </c>
      <c r="HP103" s="2" t="s">
        <v>174</v>
      </c>
      <c r="HQ103" s="2" t="s">
        <v>174</v>
      </c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>
        <v>0</v>
      </c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45" ht="12.75">
      <c r="A104">
        <v>18</v>
      </c>
      <c r="B104">
        <v>1</v>
      </c>
      <c r="C104">
        <v>171</v>
      </c>
      <c r="E104" t="s">
        <v>195</v>
      </c>
      <c r="F104" t="s">
        <v>196</v>
      </c>
      <c r="G104" t="s">
        <v>197</v>
      </c>
      <c r="H104" t="s">
        <v>189</v>
      </c>
      <c r="I104">
        <f>I98*J104</f>
        <v>12.060000000000002</v>
      </c>
      <c r="J104">
        <v>8.726483357452969</v>
      </c>
      <c r="K104">
        <v>8.726483</v>
      </c>
      <c r="O104">
        <f t="shared" si="72"/>
        <v>70238.05</v>
      </c>
      <c r="P104">
        <f t="shared" si="73"/>
        <v>70238.05</v>
      </c>
      <c r="Q104">
        <f t="shared" si="74"/>
        <v>0</v>
      </c>
      <c r="R104">
        <f t="shared" si="75"/>
        <v>0</v>
      </c>
      <c r="S104">
        <f t="shared" si="76"/>
        <v>0</v>
      </c>
      <c r="T104">
        <f t="shared" si="77"/>
        <v>0</v>
      </c>
      <c r="U104">
        <f t="shared" si="78"/>
        <v>0</v>
      </c>
      <c r="V104">
        <f t="shared" si="79"/>
        <v>0</v>
      </c>
      <c r="W104">
        <f t="shared" si="80"/>
        <v>0</v>
      </c>
      <c r="X104">
        <f t="shared" si="81"/>
        <v>0</v>
      </c>
      <c r="Y104">
        <f t="shared" si="82"/>
        <v>0</v>
      </c>
      <c r="AA104">
        <v>55113218</v>
      </c>
      <c r="AB104">
        <f t="shared" si="83"/>
        <v>623.56</v>
      </c>
      <c r="AC104">
        <f t="shared" si="84"/>
        <v>623.56</v>
      </c>
      <c r="AD104">
        <f t="shared" si="110"/>
        <v>0</v>
      </c>
      <c r="AE104">
        <f t="shared" si="111"/>
        <v>0</v>
      </c>
      <c r="AF104">
        <f t="shared" si="111"/>
        <v>0</v>
      </c>
      <c r="AG104">
        <f t="shared" si="85"/>
        <v>0</v>
      </c>
      <c r="AH104">
        <f t="shared" si="112"/>
        <v>0</v>
      </c>
      <c r="AI104">
        <f t="shared" si="112"/>
        <v>0</v>
      </c>
      <c r="AJ104">
        <f t="shared" si="86"/>
        <v>0</v>
      </c>
      <c r="AK104">
        <v>623.56</v>
      </c>
      <c r="AL104">
        <v>623.56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93</v>
      </c>
      <c r="AU104">
        <v>62</v>
      </c>
      <c r="AV104">
        <v>1</v>
      </c>
      <c r="AW104">
        <v>1</v>
      </c>
      <c r="AZ104">
        <v>1</v>
      </c>
      <c r="BA104">
        <v>1</v>
      </c>
      <c r="BB104">
        <v>1</v>
      </c>
      <c r="BC104">
        <v>9.34</v>
      </c>
      <c r="BH104">
        <v>3</v>
      </c>
      <c r="BI104">
        <v>1</v>
      </c>
      <c r="BJ104" t="s">
        <v>198</v>
      </c>
      <c r="BM104">
        <v>9001</v>
      </c>
      <c r="BN104">
        <v>0</v>
      </c>
      <c r="BO104" t="s">
        <v>196</v>
      </c>
      <c r="BP104">
        <v>1</v>
      </c>
      <c r="BQ104">
        <v>2</v>
      </c>
      <c r="BR104">
        <v>0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Z104">
        <v>93</v>
      </c>
      <c r="CA104">
        <v>62</v>
      </c>
      <c r="CE104">
        <v>0</v>
      </c>
      <c r="CF104">
        <v>0</v>
      </c>
      <c r="CG104">
        <v>0</v>
      </c>
      <c r="CM104">
        <v>0</v>
      </c>
      <c r="CO104">
        <v>0</v>
      </c>
      <c r="CP104">
        <f t="shared" si="87"/>
        <v>70238.05</v>
      </c>
      <c r="CQ104">
        <f t="shared" si="88"/>
        <v>5824.050399999999</v>
      </c>
      <c r="CR104">
        <f t="shared" si="89"/>
        <v>0</v>
      </c>
      <c r="CS104">
        <f t="shared" si="90"/>
        <v>0</v>
      </c>
      <c r="CT104">
        <f t="shared" si="91"/>
        <v>0</v>
      </c>
      <c r="CU104">
        <f t="shared" si="92"/>
        <v>0</v>
      </c>
      <c r="CV104">
        <f t="shared" si="93"/>
        <v>0</v>
      </c>
      <c r="CW104">
        <f t="shared" si="94"/>
        <v>0</v>
      </c>
      <c r="CX104">
        <f t="shared" si="95"/>
        <v>0</v>
      </c>
      <c r="CY104">
        <f t="shared" si="96"/>
        <v>0</v>
      </c>
      <c r="CZ104">
        <f t="shared" si="97"/>
        <v>0</v>
      </c>
      <c r="DN104">
        <v>0</v>
      </c>
      <c r="DO104">
        <v>0</v>
      </c>
      <c r="DP104">
        <v>1</v>
      </c>
      <c r="DQ104">
        <v>1</v>
      </c>
      <c r="DU104">
        <v>1005</v>
      </c>
      <c r="DV104" t="s">
        <v>189</v>
      </c>
      <c r="DW104" t="s">
        <v>189</v>
      </c>
      <c r="DX104">
        <v>1</v>
      </c>
      <c r="EE104">
        <v>55238186</v>
      </c>
      <c r="EF104">
        <v>2</v>
      </c>
      <c r="EG104" t="s">
        <v>40</v>
      </c>
      <c r="EH104">
        <v>9</v>
      </c>
      <c r="EI104" t="s">
        <v>174</v>
      </c>
      <c r="EJ104">
        <v>1</v>
      </c>
      <c r="EK104">
        <v>9001</v>
      </c>
      <c r="EL104" t="s">
        <v>174</v>
      </c>
      <c r="EM104" t="s">
        <v>175</v>
      </c>
      <c r="EQ104">
        <v>0</v>
      </c>
      <c r="ER104">
        <v>623.56</v>
      </c>
      <c r="ES104">
        <v>623.56</v>
      </c>
      <c r="ET104">
        <v>0</v>
      </c>
      <c r="EU104">
        <v>0</v>
      </c>
      <c r="EV104">
        <v>0</v>
      </c>
      <c r="EW104">
        <v>0</v>
      </c>
      <c r="EX104">
        <v>0</v>
      </c>
      <c r="FQ104">
        <v>0</v>
      </c>
      <c r="FR104">
        <f t="shared" si="98"/>
        <v>0</v>
      </c>
      <c r="FS104">
        <v>0</v>
      </c>
      <c r="FX104">
        <v>93</v>
      </c>
      <c r="FY104">
        <v>62</v>
      </c>
      <c r="GD104">
        <v>1</v>
      </c>
      <c r="GF104">
        <v>1776728384</v>
      </c>
      <c r="GG104">
        <v>2</v>
      </c>
      <c r="GH104">
        <v>1</v>
      </c>
      <c r="GI104">
        <v>2</v>
      </c>
      <c r="GJ104">
        <v>0</v>
      </c>
      <c r="GK104">
        <v>0</v>
      </c>
      <c r="GL104">
        <f t="shared" si="99"/>
        <v>0</v>
      </c>
      <c r="GM104">
        <f t="shared" si="100"/>
        <v>70238.05</v>
      </c>
      <c r="GN104">
        <f t="shared" si="101"/>
        <v>70238.05</v>
      </c>
      <c r="GO104">
        <f t="shared" si="102"/>
        <v>0</v>
      </c>
      <c r="GP104">
        <f t="shared" si="103"/>
        <v>0</v>
      </c>
      <c r="GR104">
        <v>0</v>
      </c>
      <c r="GS104">
        <v>3</v>
      </c>
      <c r="GT104">
        <v>0</v>
      </c>
      <c r="GV104">
        <f t="shared" si="104"/>
        <v>0</v>
      </c>
      <c r="GW104">
        <v>1</v>
      </c>
      <c r="GX104">
        <f t="shared" si="105"/>
        <v>0</v>
      </c>
      <c r="HA104">
        <v>0</v>
      </c>
      <c r="HB104">
        <v>0</v>
      </c>
      <c r="HC104">
        <f t="shared" si="106"/>
        <v>0</v>
      </c>
      <c r="HN104" t="s">
        <v>176</v>
      </c>
      <c r="HO104" t="s">
        <v>177</v>
      </c>
      <c r="HP104" t="s">
        <v>174</v>
      </c>
      <c r="HQ104" t="s">
        <v>174</v>
      </c>
      <c r="IK104">
        <v>0</v>
      </c>
    </row>
    <row r="105" spans="1:255" ht="12.75">
      <c r="A105" s="2">
        <v>18</v>
      </c>
      <c r="B105" s="2">
        <v>1</v>
      </c>
      <c r="C105" s="2">
        <v>144</v>
      </c>
      <c r="D105" s="2"/>
      <c r="E105" s="2" t="s">
        <v>199</v>
      </c>
      <c r="F105" s="2" t="s">
        <v>179</v>
      </c>
      <c r="G105" s="2" t="s">
        <v>180</v>
      </c>
      <c r="H105" s="2" t="s">
        <v>58</v>
      </c>
      <c r="I105" s="2">
        <f>I97*J105</f>
        <v>0.3</v>
      </c>
      <c r="J105" s="2">
        <v>0.21707670043415342</v>
      </c>
      <c r="K105" s="2">
        <v>0.217077</v>
      </c>
      <c r="L105" s="2"/>
      <c r="M105" s="2"/>
      <c r="N105" s="2"/>
      <c r="O105" s="2">
        <f t="shared" si="72"/>
        <v>2271.3</v>
      </c>
      <c r="P105" s="2">
        <f t="shared" si="73"/>
        <v>2271.3</v>
      </c>
      <c r="Q105" s="2">
        <f t="shared" si="74"/>
        <v>0</v>
      </c>
      <c r="R105" s="2">
        <f t="shared" si="75"/>
        <v>0</v>
      </c>
      <c r="S105" s="2">
        <f t="shared" si="76"/>
        <v>0</v>
      </c>
      <c r="T105" s="2">
        <f t="shared" si="77"/>
        <v>0</v>
      </c>
      <c r="U105" s="2">
        <f t="shared" si="78"/>
        <v>0</v>
      </c>
      <c r="V105" s="2">
        <f t="shared" si="79"/>
        <v>0</v>
      </c>
      <c r="W105" s="2">
        <f t="shared" si="80"/>
        <v>0</v>
      </c>
      <c r="X105" s="2">
        <f t="shared" si="81"/>
        <v>0</v>
      </c>
      <c r="Y105" s="2">
        <f t="shared" si="82"/>
        <v>0</v>
      </c>
      <c r="Z105" s="2"/>
      <c r="AA105" s="2">
        <v>55113220</v>
      </c>
      <c r="AB105" s="2">
        <f t="shared" si="83"/>
        <v>7571</v>
      </c>
      <c r="AC105" s="2">
        <f t="shared" si="84"/>
        <v>7571</v>
      </c>
      <c r="AD105" s="2">
        <f t="shared" si="110"/>
        <v>0</v>
      </c>
      <c r="AE105" s="2">
        <f t="shared" si="111"/>
        <v>0</v>
      </c>
      <c r="AF105" s="2">
        <f t="shared" si="111"/>
        <v>0</v>
      </c>
      <c r="AG105" s="2">
        <f t="shared" si="85"/>
        <v>0</v>
      </c>
      <c r="AH105" s="2">
        <f t="shared" si="112"/>
        <v>0</v>
      </c>
      <c r="AI105" s="2">
        <f t="shared" si="112"/>
        <v>0</v>
      </c>
      <c r="AJ105" s="2">
        <f t="shared" si="86"/>
        <v>0</v>
      </c>
      <c r="AK105" s="2">
        <v>7571</v>
      </c>
      <c r="AL105" s="2">
        <v>7571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93</v>
      </c>
      <c r="AU105" s="2">
        <v>62</v>
      </c>
      <c r="AV105" s="2">
        <v>1</v>
      </c>
      <c r="AW105" s="2">
        <v>1</v>
      </c>
      <c r="AX105" s="2"/>
      <c r="AY105" s="2"/>
      <c r="AZ105" s="2">
        <v>1</v>
      </c>
      <c r="BA105" s="2">
        <v>1</v>
      </c>
      <c r="BB105" s="2">
        <v>1</v>
      </c>
      <c r="BC105" s="2">
        <v>1</v>
      </c>
      <c r="BD105" s="2" t="s">
        <v>3</v>
      </c>
      <c r="BE105" s="2" t="s">
        <v>3</v>
      </c>
      <c r="BF105" s="2" t="s">
        <v>3</v>
      </c>
      <c r="BG105" s="2" t="s">
        <v>3</v>
      </c>
      <c r="BH105" s="2">
        <v>3</v>
      </c>
      <c r="BI105" s="2">
        <v>1</v>
      </c>
      <c r="BJ105" s="2" t="s">
        <v>181</v>
      </c>
      <c r="BK105" s="2"/>
      <c r="BL105" s="2"/>
      <c r="BM105" s="2">
        <v>9001</v>
      </c>
      <c r="BN105" s="2">
        <v>0</v>
      </c>
      <c r="BO105" s="2" t="s">
        <v>3</v>
      </c>
      <c r="BP105" s="2">
        <v>0</v>
      </c>
      <c r="BQ105" s="2">
        <v>2</v>
      </c>
      <c r="BR105" s="2">
        <v>0</v>
      </c>
      <c r="BS105" s="2">
        <v>1</v>
      </c>
      <c r="BT105" s="2">
        <v>1</v>
      </c>
      <c r="BU105" s="2">
        <v>1</v>
      </c>
      <c r="BV105" s="2">
        <v>1</v>
      </c>
      <c r="BW105" s="2">
        <v>1</v>
      </c>
      <c r="BX105" s="2">
        <v>1</v>
      </c>
      <c r="BY105" s="2" t="s">
        <v>3</v>
      </c>
      <c r="BZ105" s="2">
        <v>93</v>
      </c>
      <c r="CA105" s="2">
        <v>62</v>
      </c>
      <c r="CB105" s="2" t="s">
        <v>3</v>
      </c>
      <c r="CC105" s="2"/>
      <c r="CD105" s="2"/>
      <c r="CE105" s="2">
        <v>0</v>
      </c>
      <c r="CF105" s="2">
        <v>0</v>
      </c>
      <c r="CG105" s="2">
        <v>0</v>
      </c>
      <c r="CH105" s="2"/>
      <c r="CI105" s="2"/>
      <c r="CJ105" s="2"/>
      <c r="CK105" s="2"/>
      <c r="CL105" s="2"/>
      <c r="CM105" s="2">
        <v>0</v>
      </c>
      <c r="CN105" s="2" t="s">
        <v>3</v>
      </c>
      <c r="CO105" s="2">
        <v>0</v>
      </c>
      <c r="CP105" s="2">
        <f t="shared" si="87"/>
        <v>2271.3</v>
      </c>
      <c r="CQ105" s="2">
        <f t="shared" si="88"/>
        <v>7571</v>
      </c>
      <c r="CR105" s="2">
        <f t="shared" si="89"/>
        <v>0</v>
      </c>
      <c r="CS105" s="2">
        <f t="shared" si="90"/>
        <v>0</v>
      </c>
      <c r="CT105" s="2">
        <f t="shared" si="91"/>
        <v>0</v>
      </c>
      <c r="CU105" s="2">
        <f t="shared" si="92"/>
        <v>0</v>
      </c>
      <c r="CV105" s="2">
        <f t="shared" si="93"/>
        <v>0</v>
      </c>
      <c r="CW105" s="2">
        <f t="shared" si="94"/>
        <v>0</v>
      </c>
      <c r="CX105" s="2">
        <f t="shared" si="95"/>
        <v>0</v>
      </c>
      <c r="CY105" s="2">
        <f t="shared" si="96"/>
        <v>0</v>
      </c>
      <c r="CZ105" s="2">
        <f t="shared" si="97"/>
        <v>0</v>
      </c>
      <c r="DA105" s="2"/>
      <c r="DB105" s="2"/>
      <c r="DC105" s="2" t="s">
        <v>3</v>
      </c>
      <c r="DD105" s="2" t="s">
        <v>3</v>
      </c>
      <c r="DE105" s="2" t="s">
        <v>3</v>
      </c>
      <c r="DF105" s="2" t="s">
        <v>3</v>
      </c>
      <c r="DG105" s="2" t="s">
        <v>3</v>
      </c>
      <c r="DH105" s="2" t="s">
        <v>3</v>
      </c>
      <c r="DI105" s="2" t="s">
        <v>3</v>
      </c>
      <c r="DJ105" s="2" t="s">
        <v>3</v>
      </c>
      <c r="DK105" s="2" t="s">
        <v>3</v>
      </c>
      <c r="DL105" s="2" t="s">
        <v>3</v>
      </c>
      <c r="DM105" s="2" t="s">
        <v>3</v>
      </c>
      <c r="DN105" s="2">
        <v>0</v>
      </c>
      <c r="DO105" s="2">
        <v>0</v>
      </c>
      <c r="DP105" s="2">
        <v>1</v>
      </c>
      <c r="DQ105" s="2">
        <v>1</v>
      </c>
      <c r="DR105" s="2"/>
      <c r="DS105" s="2"/>
      <c r="DT105" s="2"/>
      <c r="DU105" s="2">
        <v>1009</v>
      </c>
      <c r="DV105" s="2" t="s">
        <v>58</v>
      </c>
      <c r="DW105" s="2" t="s">
        <v>58</v>
      </c>
      <c r="DX105" s="2">
        <v>1000</v>
      </c>
      <c r="DY105" s="2"/>
      <c r="DZ105" s="2" t="s">
        <v>3</v>
      </c>
      <c r="EA105" s="2" t="s">
        <v>3</v>
      </c>
      <c r="EB105" s="2" t="s">
        <v>3</v>
      </c>
      <c r="EC105" s="2" t="s">
        <v>3</v>
      </c>
      <c r="ED105" s="2"/>
      <c r="EE105" s="2">
        <v>55238186</v>
      </c>
      <c r="EF105" s="2">
        <v>2</v>
      </c>
      <c r="EG105" s="2" t="s">
        <v>40</v>
      </c>
      <c r="EH105" s="2">
        <v>9</v>
      </c>
      <c r="EI105" s="2" t="s">
        <v>174</v>
      </c>
      <c r="EJ105" s="2">
        <v>1</v>
      </c>
      <c r="EK105" s="2">
        <v>9001</v>
      </c>
      <c r="EL105" s="2" t="s">
        <v>174</v>
      </c>
      <c r="EM105" s="2" t="s">
        <v>175</v>
      </c>
      <c r="EN105" s="2"/>
      <c r="EO105" s="2" t="s">
        <v>3</v>
      </c>
      <c r="EP105" s="2"/>
      <c r="EQ105" s="2">
        <v>0</v>
      </c>
      <c r="ER105" s="2">
        <v>7571</v>
      </c>
      <c r="ES105" s="2">
        <v>7571</v>
      </c>
      <c r="ET105" s="2">
        <v>0</v>
      </c>
      <c r="EU105" s="2">
        <v>0</v>
      </c>
      <c r="EV105" s="2">
        <v>0</v>
      </c>
      <c r="EW105" s="2">
        <v>0</v>
      </c>
      <c r="EX105" s="2">
        <v>0</v>
      </c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>
        <v>0</v>
      </c>
      <c r="FR105" s="2">
        <f t="shared" si="98"/>
        <v>0</v>
      </c>
      <c r="FS105" s="2">
        <v>0</v>
      </c>
      <c r="FT105" s="2"/>
      <c r="FU105" s="2"/>
      <c r="FV105" s="2"/>
      <c r="FW105" s="2"/>
      <c r="FX105" s="2">
        <v>93</v>
      </c>
      <c r="FY105" s="2">
        <v>62</v>
      </c>
      <c r="FZ105" s="2"/>
      <c r="GA105" s="2" t="s">
        <v>3</v>
      </c>
      <c r="GB105" s="2"/>
      <c r="GC105" s="2"/>
      <c r="GD105" s="2">
        <v>1</v>
      </c>
      <c r="GE105" s="2"/>
      <c r="GF105" s="2">
        <v>1853686766</v>
      </c>
      <c r="GG105" s="2">
        <v>2</v>
      </c>
      <c r="GH105" s="2">
        <v>1</v>
      </c>
      <c r="GI105" s="2">
        <v>-2</v>
      </c>
      <c r="GJ105" s="2">
        <v>0</v>
      </c>
      <c r="GK105" s="2">
        <v>0</v>
      </c>
      <c r="GL105" s="2">
        <f t="shared" si="99"/>
        <v>0</v>
      </c>
      <c r="GM105" s="2">
        <f t="shared" si="100"/>
        <v>2271.3</v>
      </c>
      <c r="GN105" s="2">
        <f t="shared" si="101"/>
        <v>2271.3</v>
      </c>
      <c r="GO105" s="2">
        <f t="shared" si="102"/>
        <v>0</v>
      </c>
      <c r="GP105" s="2">
        <f t="shared" si="103"/>
        <v>0</v>
      </c>
      <c r="GQ105" s="2"/>
      <c r="GR105" s="2">
        <v>0</v>
      </c>
      <c r="GS105" s="2">
        <v>3</v>
      </c>
      <c r="GT105" s="2">
        <v>0</v>
      </c>
      <c r="GU105" s="2" t="s">
        <v>3</v>
      </c>
      <c r="GV105" s="2">
        <f t="shared" si="104"/>
        <v>0</v>
      </c>
      <c r="GW105" s="2">
        <v>1</v>
      </c>
      <c r="GX105" s="2">
        <f t="shared" si="105"/>
        <v>0</v>
      </c>
      <c r="GY105" s="2"/>
      <c r="GZ105" s="2"/>
      <c r="HA105" s="2">
        <v>0</v>
      </c>
      <c r="HB105" s="2">
        <v>0</v>
      </c>
      <c r="HC105" s="2">
        <f t="shared" si="106"/>
        <v>0</v>
      </c>
      <c r="HD105" s="2"/>
      <c r="HE105" s="2" t="s">
        <v>3</v>
      </c>
      <c r="HF105" s="2" t="s">
        <v>3</v>
      </c>
      <c r="HG105" s="2"/>
      <c r="HH105" s="2"/>
      <c r="HI105" s="2"/>
      <c r="HJ105" s="2"/>
      <c r="HK105" s="2"/>
      <c r="HL105" s="2"/>
      <c r="HM105" s="2" t="s">
        <v>3</v>
      </c>
      <c r="HN105" s="2" t="s">
        <v>176</v>
      </c>
      <c r="HO105" s="2" t="s">
        <v>177</v>
      </c>
      <c r="HP105" s="2" t="s">
        <v>174</v>
      </c>
      <c r="HQ105" s="2" t="s">
        <v>174</v>
      </c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>
        <v>0</v>
      </c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45" ht="12.75">
      <c r="A106">
        <v>18</v>
      </c>
      <c r="B106">
        <v>1</v>
      </c>
      <c r="C106">
        <v>168</v>
      </c>
      <c r="E106" t="s">
        <v>199</v>
      </c>
      <c r="F106" t="s">
        <v>179</v>
      </c>
      <c r="G106" t="s">
        <v>180</v>
      </c>
      <c r="H106" t="s">
        <v>58</v>
      </c>
      <c r="I106">
        <f>I98*J106</f>
        <v>0.3</v>
      </c>
      <c r="J106">
        <v>0.21707670043415342</v>
      </c>
      <c r="K106">
        <v>0.217077</v>
      </c>
      <c r="O106">
        <f t="shared" si="72"/>
        <v>35636.7</v>
      </c>
      <c r="P106">
        <f t="shared" si="73"/>
        <v>35636.7</v>
      </c>
      <c r="Q106">
        <f t="shared" si="74"/>
        <v>0</v>
      </c>
      <c r="R106">
        <f t="shared" si="75"/>
        <v>0</v>
      </c>
      <c r="S106">
        <f t="shared" si="76"/>
        <v>0</v>
      </c>
      <c r="T106">
        <f t="shared" si="77"/>
        <v>0</v>
      </c>
      <c r="U106">
        <f t="shared" si="78"/>
        <v>0</v>
      </c>
      <c r="V106">
        <f t="shared" si="79"/>
        <v>0</v>
      </c>
      <c r="W106">
        <f t="shared" si="80"/>
        <v>0</v>
      </c>
      <c r="X106">
        <f t="shared" si="81"/>
        <v>0</v>
      </c>
      <c r="Y106">
        <f t="shared" si="82"/>
        <v>0</v>
      </c>
      <c r="AA106">
        <v>55113218</v>
      </c>
      <c r="AB106">
        <f t="shared" si="83"/>
        <v>7571</v>
      </c>
      <c r="AC106">
        <f t="shared" si="84"/>
        <v>7571</v>
      </c>
      <c r="AD106">
        <f t="shared" si="110"/>
        <v>0</v>
      </c>
      <c r="AE106">
        <f t="shared" si="111"/>
        <v>0</v>
      </c>
      <c r="AF106">
        <f t="shared" si="111"/>
        <v>0</v>
      </c>
      <c r="AG106">
        <f t="shared" si="85"/>
        <v>0</v>
      </c>
      <c r="AH106">
        <f t="shared" si="112"/>
        <v>0</v>
      </c>
      <c r="AI106">
        <f t="shared" si="112"/>
        <v>0</v>
      </c>
      <c r="AJ106">
        <f t="shared" si="86"/>
        <v>0</v>
      </c>
      <c r="AK106">
        <v>7571</v>
      </c>
      <c r="AL106">
        <v>7571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93</v>
      </c>
      <c r="AU106">
        <v>62</v>
      </c>
      <c r="AV106">
        <v>1</v>
      </c>
      <c r="AW106">
        <v>1</v>
      </c>
      <c r="AZ106">
        <v>1</v>
      </c>
      <c r="BA106">
        <v>1</v>
      </c>
      <c r="BB106">
        <v>1</v>
      </c>
      <c r="BC106">
        <v>15.69</v>
      </c>
      <c r="BH106">
        <v>3</v>
      </c>
      <c r="BI106">
        <v>1</v>
      </c>
      <c r="BJ106" t="s">
        <v>181</v>
      </c>
      <c r="BM106">
        <v>9001</v>
      </c>
      <c r="BN106">
        <v>0</v>
      </c>
      <c r="BO106" t="s">
        <v>179</v>
      </c>
      <c r="BP106">
        <v>1</v>
      </c>
      <c r="BQ106">
        <v>2</v>
      </c>
      <c r="BR106">
        <v>0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Z106">
        <v>93</v>
      </c>
      <c r="CA106">
        <v>62</v>
      </c>
      <c r="CE106">
        <v>0</v>
      </c>
      <c r="CF106">
        <v>0</v>
      </c>
      <c r="CG106">
        <v>0</v>
      </c>
      <c r="CM106">
        <v>0</v>
      </c>
      <c r="CO106">
        <v>0</v>
      </c>
      <c r="CP106">
        <f t="shared" si="87"/>
        <v>35636.7</v>
      </c>
      <c r="CQ106">
        <f t="shared" si="88"/>
        <v>118788.98999999999</v>
      </c>
      <c r="CR106">
        <f t="shared" si="89"/>
        <v>0</v>
      </c>
      <c r="CS106">
        <f t="shared" si="90"/>
        <v>0</v>
      </c>
      <c r="CT106">
        <f t="shared" si="91"/>
        <v>0</v>
      </c>
      <c r="CU106">
        <f t="shared" si="92"/>
        <v>0</v>
      </c>
      <c r="CV106">
        <f t="shared" si="93"/>
        <v>0</v>
      </c>
      <c r="CW106">
        <f t="shared" si="94"/>
        <v>0</v>
      </c>
      <c r="CX106">
        <f t="shared" si="95"/>
        <v>0</v>
      </c>
      <c r="CY106">
        <f t="shared" si="96"/>
        <v>0</v>
      </c>
      <c r="CZ106">
        <f t="shared" si="97"/>
        <v>0</v>
      </c>
      <c r="DN106">
        <v>0</v>
      </c>
      <c r="DO106">
        <v>0</v>
      </c>
      <c r="DP106">
        <v>1</v>
      </c>
      <c r="DQ106">
        <v>1</v>
      </c>
      <c r="DU106">
        <v>1009</v>
      </c>
      <c r="DV106" t="s">
        <v>58</v>
      </c>
      <c r="DW106" t="s">
        <v>58</v>
      </c>
      <c r="DX106">
        <v>1000</v>
      </c>
      <c r="EE106">
        <v>55238186</v>
      </c>
      <c r="EF106">
        <v>2</v>
      </c>
      <c r="EG106" t="s">
        <v>40</v>
      </c>
      <c r="EH106">
        <v>9</v>
      </c>
      <c r="EI106" t="s">
        <v>174</v>
      </c>
      <c r="EJ106">
        <v>1</v>
      </c>
      <c r="EK106">
        <v>9001</v>
      </c>
      <c r="EL106" t="s">
        <v>174</v>
      </c>
      <c r="EM106" t="s">
        <v>175</v>
      </c>
      <c r="EQ106">
        <v>0</v>
      </c>
      <c r="ER106">
        <v>7571</v>
      </c>
      <c r="ES106">
        <v>7571</v>
      </c>
      <c r="ET106">
        <v>0</v>
      </c>
      <c r="EU106">
        <v>0</v>
      </c>
      <c r="EV106">
        <v>0</v>
      </c>
      <c r="EW106">
        <v>0</v>
      </c>
      <c r="EX106">
        <v>0</v>
      </c>
      <c r="FQ106">
        <v>0</v>
      </c>
      <c r="FR106">
        <f t="shared" si="98"/>
        <v>0</v>
      </c>
      <c r="FS106">
        <v>0</v>
      </c>
      <c r="FX106">
        <v>93</v>
      </c>
      <c r="FY106">
        <v>62</v>
      </c>
      <c r="GD106">
        <v>1</v>
      </c>
      <c r="GF106">
        <v>1853686766</v>
      </c>
      <c r="GG106">
        <v>2</v>
      </c>
      <c r="GH106">
        <v>1</v>
      </c>
      <c r="GI106">
        <v>2</v>
      </c>
      <c r="GJ106">
        <v>0</v>
      </c>
      <c r="GK106">
        <v>0</v>
      </c>
      <c r="GL106">
        <f t="shared" si="99"/>
        <v>0</v>
      </c>
      <c r="GM106">
        <f t="shared" si="100"/>
        <v>35636.7</v>
      </c>
      <c r="GN106">
        <f t="shared" si="101"/>
        <v>35636.7</v>
      </c>
      <c r="GO106">
        <f t="shared" si="102"/>
        <v>0</v>
      </c>
      <c r="GP106">
        <f t="shared" si="103"/>
        <v>0</v>
      </c>
      <c r="GR106">
        <v>0</v>
      </c>
      <c r="GS106">
        <v>3</v>
      </c>
      <c r="GT106">
        <v>0</v>
      </c>
      <c r="GV106">
        <f t="shared" si="104"/>
        <v>0</v>
      </c>
      <c r="GW106">
        <v>1</v>
      </c>
      <c r="GX106">
        <f t="shared" si="105"/>
        <v>0</v>
      </c>
      <c r="HA106">
        <v>0</v>
      </c>
      <c r="HB106">
        <v>0</v>
      </c>
      <c r="HC106">
        <f t="shared" si="106"/>
        <v>0</v>
      </c>
      <c r="HN106" t="s">
        <v>176</v>
      </c>
      <c r="HO106" t="s">
        <v>177</v>
      </c>
      <c r="HP106" t="s">
        <v>174</v>
      </c>
      <c r="HQ106" t="s">
        <v>174</v>
      </c>
      <c r="IK106">
        <v>0</v>
      </c>
    </row>
    <row r="107" spans="1:255" ht="12.75">
      <c r="A107" s="2">
        <v>17</v>
      </c>
      <c r="B107" s="2">
        <v>1</v>
      </c>
      <c r="C107" s="2">
        <f>ROW(SmtRes!A179)</f>
        <v>179</v>
      </c>
      <c r="D107" s="2">
        <f>ROW(EtalonRes!A177)</f>
        <v>177</v>
      </c>
      <c r="E107" s="2" t="s">
        <v>200</v>
      </c>
      <c r="F107" s="2" t="s">
        <v>201</v>
      </c>
      <c r="G107" s="2" t="s">
        <v>202</v>
      </c>
      <c r="H107" s="2" t="s">
        <v>189</v>
      </c>
      <c r="I107" s="2">
        <v>151</v>
      </c>
      <c r="J107" s="2">
        <v>0</v>
      </c>
      <c r="K107" s="2">
        <v>151</v>
      </c>
      <c r="L107" s="2"/>
      <c r="M107" s="2"/>
      <c r="N107" s="2"/>
      <c r="O107" s="2">
        <f t="shared" si="72"/>
        <v>1333.33</v>
      </c>
      <c r="P107" s="2">
        <f t="shared" si="73"/>
        <v>0</v>
      </c>
      <c r="Q107" s="2">
        <f t="shared" si="74"/>
        <v>0</v>
      </c>
      <c r="R107" s="2">
        <f t="shared" si="75"/>
        <v>0</v>
      </c>
      <c r="S107" s="2">
        <f t="shared" si="76"/>
        <v>1333.33</v>
      </c>
      <c r="T107" s="2">
        <f t="shared" si="77"/>
        <v>0</v>
      </c>
      <c r="U107" s="2">
        <f t="shared" si="78"/>
        <v>156.285</v>
      </c>
      <c r="V107" s="2">
        <f t="shared" si="79"/>
        <v>0</v>
      </c>
      <c r="W107" s="2">
        <f t="shared" si="80"/>
        <v>0</v>
      </c>
      <c r="X107" s="2">
        <f t="shared" si="81"/>
        <v>1253.33</v>
      </c>
      <c r="Y107" s="2">
        <f t="shared" si="82"/>
        <v>680</v>
      </c>
      <c r="Z107" s="2"/>
      <c r="AA107" s="2">
        <v>55113220</v>
      </c>
      <c r="AB107" s="2">
        <f t="shared" si="83"/>
        <v>8.83</v>
      </c>
      <c r="AC107" s="2">
        <f t="shared" si="84"/>
        <v>0</v>
      </c>
      <c r="AD107" s="2">
        <f aca="true" t="shared" si="113" ref="AD107:AD120">ROUND(((((ET107*ROUND(1.25,7)))-((EU107*ROUND(1.25,7))))+AE107),2)</f>
        <v>0</v>
      </c>
      <c r="AE107" s="2">
        <f aca="true" t="shared" si="114" ref="AE107:AE120">ROUND(((EU107*ROUND(1.25,7))),2)</f>
        <v>0</v>
      </c>
      <c r="AF107" s="2">
        <f aca="true" t="shared" si="115" ref="AF107:AF120">ROUND(((EV107*ROUND(1.15,7))),2)</f>
        <v>8.83</v>
      </c>
      <c r="AG107" s="2">
        <f t="shared" si="85"/>
        <v>0</v>
      </c>
      <c r="AH107" s="2">
        <f aca="true" t="shared" si="116" ref="AH107:AH120">((EW107*ROUND(1.15,7)))</f>
        <v>1.035</v>
      </c>
      <c r="AI107" s="2">
        <f aca="true" t="shared" si="117" ref="AI107:AI120">((EX107*ROUND(1.25,7)))</f>
        <v>0</v>
      </c>
      <c r="AJ107" s="2">
        <f t="shared" si="86"/>
        <v>0</v>
      </c>
      <c r="AK107" s="2">
        <v>7.68</v>
      </c>
      <c r="AL107" s="2">
        <v>0</v>
      </c>
      <c r="AM107" s="2">
        <v>0</v>
      </c>
      <c r="AN107" s="2">
        <v>0</v>
      </c>
      <c r="AO107" s="2">
        <v>7.68</v>
      </c>
      <c r="AP107" s="2">
        <v>0</v>
      </c>
      <c r="AQ107" s="2">
        <v>0.9</v>
      </c>
      <c r="AR107" s="2">
        <v>0</v>
      </c>
      <c r="AS107" s="2">
        <v>0</v>
      </c>
      <c r="AT107" s="2">
        <v>94</v>
      </c>
      <c r="AU107" s="2">
        <v>51</v>
      </c>
      <c r="AV107" s="2">
        <v>1</v>
      </c>
      <c r="AW107" s="2">
        <v>1</v>
      </c>
      <c r="AX107" s="2"/>
      <c r="AY107" s="2"/>
      <c r="AZ107" s="2">
        <v>1</v>
      </c>
      <c r="BA107" s="2">
        <v>1</v>
      </c>
      <c r="BB107" s="2">
        <v>1</v>
      </c>
      <c r="BC107" s="2">
        <v>1</v>
      </c>
      <c r="BD107" s="2" t="s">
        <v>3</v>
      </c>
      <c r="BE107" s="2" t="s">
        <v>3</v>
      </c>
      <c r="BF107" s="2" t="s">
        <v>3</v>
      </c>
      <c r="BG107" s="2" t="s">
        <v>3</v>
      </c>
      <c r="BH107" s="2">
        <v>0</v>
      </c>
      <c r="BI107" s="2">
        <v>1</v>
      </c>
      <c r="BJ107" s="2" t="s">
        <v>203</v>
      </c>
      <c r="BK107" s="2"/>
      <c r="BL107" s="2"/>
      <c r="BM107" s="2">
        <v>13001</v>
      </c>
      <c r="BN107" s="2">
        <v>0</v>
      </c>
      <c r="BO107" s="2" t="s">
        <v>3</v>
      </c>
      <c r="BP107" s="2">
        <v>0</v>
      </c>
      <c r="BQ107" s="2">
        <v>2</v>
      </c>
      <c r="BR107" s="2">
        <v>0</v>
      </c>
      <c r="BS107" s="2">
        <v>1</v>
      </c>
      <c r="BT107" s="2">
        <v>1</v>
      </c>
      <c r="BU107" s="2">
        <v>1</v>
      </c>
      <c r="BV107" s="2">
        <v>1</v>
      </c>
      <c r="BW107" s="2">
        <v>1</v>
      </c>
      <c r="BX107" s="2">
        <v>1</v>
      </c>
      <c r="BY107" s="2" t="s">
        <v>3</v>
      </c>
      <c r="BZ107" s="2">
        <v>94</v>
      </c>
      <c r="CA107" s="2">
        <v>51</v>
      </c>
      <c r="CB107" s="2" t="s">
        <v>3</v>
      </c>
      <c r="CC107" s="2"/>
      <c r="CD107" s="2"/>
      <c r="CE107" s="2">
        <v>0</v>
      </c>
      <c r="CF107" s="2">
        <v>0</v>
      </c>
      <c r="CG107" s="2">
        <v>0</v>
      </c>
      <c r="CH107" s="2"/>
      <c r="CI107" s="2"/>
      <c r="CJ107" s="2"/>
      <c r="CK107" s="2"/>
      <c r="CL107" s="2"/>
      <c r="CM107" s="2">
        <v>0</v>
      </c>
      <c r="CN107" s="2" t="s">
        <v>127</v>
      </c>
      <c r="CO107" s="2">
        <v>0</v>
      </c>
      <c r="CP107" s="2">
        <f t="shared" si="87"/>
        <v>1333.33</v>
      </c>
      <c r="CQ107" s="2">
        <f t="shared" si="88"/>
        <v>0</v>
      </c>
      <c r="CR107" s="2">
        <f t="shared" si="89"/>
        <v>0</v>
      </c>
      <c r="CS107" s="2">
        <f t="shared" si="90"/>
        <v>0</v>
      </c>
      <c r="CT107" s="2">
        <f t="shared" si="91"/>
        <v>8.83</v>
      </c>
      <c r="CU107" s="2">
        <f t="shared" si="92"/>
        <v>0</v>
      </c>
      <c r="CV107" s="2">
        <f t="shared" si="93"/>
        <v>1.035</v>
      </c>
      <c r="CW107" s="2">
        <f t="shared" si="94"/>
        <v>0</v>
      </c>
      <c r="CX107" s="2">
        <f t="shared" si="95"/>
        <v>0</v>
      </c>
      <c r="CY107" s="2">
        <f t="shared" si="96"/>
        <v>1253.3301999999999</v>
      </c>
      <c r="CZ107" s="2">
        <f t="shared" si="97"/>
        <v>679.9983</v>
      </c>
      <c r="DA107" s="2"/>
      <c r="DB107" s="2"/>
      <c r="DC107" s="2" t="s">
        <v>3</v>
      </c>
      <c r="DD107" s="2" t="s">
        <v>3</v>
      </c>
      <c r="DE107" s="2" t="s">
        <v>128</v>
      </c>
      <c r="DF107" s="2" t="s">
        <v>128</v>
      </c>
      <c r="DG107" s="2" t="s">
        <v>129</v>
      </c>
      <c r="DH107" s="2" t="s">
        <v>3</v>
      </c>
      <c r="DI107" s="2" t="s">
        <v>129</v>
      </c>
      <c r="DJ107" s="2" t="s">
        <v>128</v>
      </c>
      <c r="DK107" s="2" t="s">
        <v>3</v>
      </c>
      <c r="DL107" s="2" t="s">
        <v>3</v>
      </c>
      <c r="DM107" s="2" t="s">
        <v>3</v>
      </c>
      <c r="DN107" s="2">
        <v>0</v>
      </c>
      <c r="DO107" s="2">
        <v>0</v>
      </c>
      <c r="DP107" s="2">
        <v>1</v>
      </c>
      <c r="DQ107" s="2">
        <v>1</v>
      </c>
      <c r="DR107" s="2"/>
      <c r="DS107" s="2"/>
      <c r="DT107" s="2"/>
      <c r="DU107" s="2">
        <v>1005</v>
      </c>
      <c r="DV107" s="2" t="s">
        <v>189</v>
      </c>
      <c r="DW107" s="2" t="s">
        <v>189</v>
      </c>
      <c r="DX107" s="2">
        <v>1</v>
      </c>
      <c r="DY107" s="2"/>
      <c r="DZ107" s="2" t="s">
        <v>3</v>
      </c>
      <c r="EA107" s="2" t="s">
        <v>3</v>
      </c>
      <c r="EB107" s="2" t="s">
        <v>3</v>
      </c>
      <c r="EC107" s="2" t="s">
        <v>3</v>
      </c>
      <c r="ED107" s="2"/>
      <c r="EE107" s="2">
        <v>55238190</v>
      </c>
      <c r="EF107" s="2">
        <v>2</v>
      </c>
      <c r="EG107" s="2" t="s">
        <v>40</v>
      </c>
      <c r="EH107" s="2">
        <v>13</v>
      </c>
      <c r="EI107" s="2" t="s">
        <v>204</v>
      </c>
      <c r="EJ107" s="2">
        <v>1</v>
      </c>
      <c r="EK107" s="2">
        <v>13001</v>
      </c>
      <c r="EL107" s="2" t="s">
        <v>205</v>
      </c>
      <c r="EM107" s="2" t="s">
        <v>206</v>
      </c>
      <c r="EN107" s="2"/>
      <c r="EO107" s="2" t="s">
        <v>133</v>
      </c>
      <c r="EP107" s="2"/>
      <c r="EQ107" s="2">
        <v>0</v>
      </c>
      <c r="ER107" s="2">
        <v>7.68</v>
      </c>
      <c r="ES107" s="2">
        <v>0</v>
      </c>
      <c r="ET107" s="2">
        <v>0</v>
      </c>
      <c r="EU107" s="2">
        <v>0</v>
      </c>
      <c r="EV107" s="2">
        <v>7.68</v>
      </c>
      <c r="EW107" s="2">
        <v>0.9</v>
      </c>
      <c r="EX107" s="2">
        <v>0</v>
      </c>
      <c r="EY107" s="2">
        <v>0</v>
      </c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>
        <v>0</v>
      </c>
      <c r="FR107" s="2">
        <f t="shared" si="98"/>
        <v>0</v>
      </c>
      <c r="FS107" s="2">
        <v>0</v>
      </c>
      <c r="FT107" s="2"/>
      <c r="FU107" s="2"/>
      <c r="FV107" s="2"/>
      <c r="FW107" s="2"/>
      <c r="FX107" s="2">
        <v>94</v>
      </c>
      <c r="FY107" s="2">
        <v>51</v>
      </c>
      <c r="FZ107" s="2"/>
      <c r="GA107" s="2" t="s">
        <v>3</v>
      </c>
      <c r="GB107" s="2"/>
      <c r="GC107" s="2"/>
      <c r="GD107" s="2">
        <v>1</v>
      </c>
      <c r="GE107" s="2"/>
      <c r="GF107" s="2">
        <v>-1987431605</v>
      </c>
      <c r="GG107" s="2">
        <v>2</v>
      </c>
      <c r="GH107" s="2">
        <v>1</v>
      </c>
      <c r="GI107" s="2">
        <v>-2</v>
      </c>
      <c r="GJ107" s="2">
        <v>0</v>
      </c>
      <c r="GK107" s="2">
        <v>0</v>
      </c>
      <c r="GL107" s="2">
        <f t="shared" si="99"/>
        <v>0</v>
      </c>
      <c r="GM107" s="2">
        <f t="shared" si="100"/>
        <v>3266.66</v>
      </c>
      <c r="GN107" s="2">
        <f t="shared" si="101"/>
        <v>3266.66</v>
      </c>
      <c r="GO107" s="2">
        <f t="shared" si="102"/>
        <v>0</v>
      </c>
      <c r="GP107" s="2">
        <f t="shared" si="103"/>
        <v>0</v>
      </c>
      <c r="GQ107" s="2"/>
      <c r="GR107" s="2">
        <v>0</v>
      </c>
      <c r="GS107" s="2">
        <v>3</v>
      </c>
      <c r="GT107" s="2">
        <v>0</v>
      </c>
      <c r="GU107" s="2" t="s">
        <v>3</v>
      </c>
      <c r="GV107" s="2">
        <f t="shared" si="104"/>
        <v>0</v>
      </c>
      <c r="GW107" s="2">
        <v>1</v>
      </c>
      <c r="GX107" s="2">
        <f t="shared" si="105"/>
        <v>0</v>
      </c>
      <c r="GY107" s="2"/>
      <c r="GZ107" s="2"/>
      <c r="HA107" s="2">
        <v>0</v>
      </c>
      <c r="HB107" s="2">
        <v>0</v>
      </c>
      <c r="HC107" s="2">
        <f t="shared" si="106"/>
        <v>0</v>
      </c>
      <c r="HD107" s="2"/>
      <c r="HE107" s="2" t="s">
        <v>3</v>
      </c>
      <c r="HF107" s="2" t="s">
        <v>3</v>
      </c>
      <c r="HG107" s="2"/>
      <c r="HH107" s="2"/>
      <c r="HI107" s="2"/>
      <c r="HJ107" s="2"/>
      <c r="HK107" s="2"/>
      <c r="HL107" s="2"/>
      <c r="HM107" s="2" t="s">
        <v>3</v>
      </c>
      <c r="HN107" s="2" t="s">
        <v>207</v>
      </c>
      <c r="HO107" s="2" t="s">
        <v>208</v>
      </c>
      <c r="HP107" s="2" t="s">
        <v>204</v>
      </c>
      <c r="HQ107" s="2" t="s">
        <v>204</v>
      </c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>
        <v>0</v>
      </c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45" ht="12.75">
      <c r="A108">
        <v>17</v>
      </c>
      <c r="B108">
        <v>1</v>
      </c>
      <c r="C108">
        <f>ROW(SmtRes!A180)</f>
        <v>180</v>
      </c>
      <c r="D108">
        <f>ROW(EtalonRes!A178)</f>
        <v>178</v>
      </c>
      <c r="E108" t="s">
        <v>200</v>
      </c>
      <c r="F108" t="s">
        <v>201</v>
      </c>
      <c r="G108" t="s">
        <v>202</v>
      </c>
      <c r="H108" t="s">
        <v>189</v>
      </c>
      <c r="I108">
        <v>151</v>
      </c>
      <c r="J108">
        <v>0</v>
      </c>
      <c r="K108">
        <v>151</v>
      </c>
      <c r="O108">
        <f t="shared" si="72"/>
        <v>51146.54</v>
      </c>
      <c r="P108">
        <f t="shared" si="73"/>
        <v>0</v>
      </c>
      <c r="Q108">
        <f t="shared" si="74"/>
        <v>0</v>
      </c>
      <c r="R108">
        <f t="shared" si="75"/>
        <v>0</v>
      </c>
      <c r="S108">
        <f t="shared" si="76"/>
        <v>51146.54</v>
      </c>
      <c r="T108">
        <f t="shared" si="77"/>
        <v>0</v>
      </c>
      <c r="U108">
        <f t="shared" si="78"/>
        <v>156.285</v>
      </c>
      <c r="V108">
        <f t="shared" si="79"/>
        <v>0</v>
      </c>
      <c r="W108">
        <f t="shared" si="80"/>
        <v>0</v>
      </c>
      <c r="X108">
        <f t="shared" si="81"/>
        <v>48077.75</v>
      </c>
      <c r="Y108">
        <f t="shared" si="82"/>
        <v>26084.74</v>
      </c>
      <c r="AA108">
        <v>55113218</v>
      </c>
      <c r="AB108">
        <f t="shared" si="83"/>
        <v>8.83</v>
      </c>
      <c r="AC108">
        <f t="shared" si="84"/>
        <v>0</v>
      </c>
      <c r="AD108">
        <f t="shared" si="113"/>
        <v>0</v>
      </c>
      <c r="AE108">
        <f t="shared" si="114"/>
        <v>0</v>
      </c>
      <c r="AF108">
        <f t="shared" si="115"/>
        <v>8.83</v>
      </c>
      <c r="AG108">
        <f t="shared" si="85"/>
        <v>0</v>
      </c>
      <c r="AH108">
        <f t="shared" si="116"/>
        <v>1.035</v>
      </c>
      <c r="AI108">
        <f t="shared" si="117"/>
        <v>0</v>
      </c>
      <c r="AJ108">
        <f t="shared" si="86"/>
        <v>0</v>
      </c>
      <c r="AK108">
        <v>7.68</v>
      </c>
      <c r="AL108">
        <v>0</v>
      </c>
      <c r="AM108">
        <v>0</v>
      </c>
      <c r="AN108">
        <v>0</v>
      </c>
      <c r="AO108">
        <v>7.68</v>
      </c>
      <c r="AP108">
        <v>0</v>
      </c>
      <c r="AQ108">
        <v>0.9</v>
      </c>
      <c r="AR108">
        <v>0</v>
      </c>
      <c r="AS108">
        <v>0</v>
      </c>
      <c r="AT108">
        <v>94</v>
      </c>
      <c r="AU108">
        <v>51</v>
      </c>
      <c r="AV108">
        <v>1</v>
      </c>
      <c r="AW108">
        <v>1</v>
      </c>
      <c r="AZ108">
        <v>1</v>
      </c>
      <c r="BA108">
        <v>38.36</v>
      </c>
      <c r="BB108">
        <v>1</v>
      </c>
      <c r="BC108">
        <v>1</v>
      </c>
      <c r="BH108">
        <v>0</v>
      </c>
      <c r="BI108">
        <v>1</v>
      </c>
      <c r="BJ108" t="s">
        <v>203</v>
      </c>
      <c r="BM108">
        <v>13001</v>
      </c>
      <c r="BN108">
        <v>0</v>
      </c>
      <c r="BO108" t="s">
        <v>201</v>
      </c>
      <c r="BP108">
        <v>1</v>
      </c>
      <c r="BQ108">
        <v>2</v>
      </c>
      <c r="BR108">
        <v>0</v>
      </c>
      <c r="BS108">
        <v>38.36</v>
      </c>
      <c r="BT108">
        <v>1</v>
      </c>
      <c r="BU108">
        <v>1</v>
      </c>
      <c r="BV108">
        <v>1</v>
      </c>
      <c r="BW108">
        <v>1</v>
      </c>
      <c r="BX108">
        <v>1</v>
      </c>
      <c r="BZ108">
        <v>94</v>
      </c>
      <c r="CA108">
        <v>51</v>
      </c>
      <c r="CE108">
        <v>0</v>
      </c>
      <c r="CF108">
        <v>0</v>
      </c>
      <c r="CG108">
        <v>0</v>
      </c>
      <c r="CM108">
        <v>0</v>
      </c>
      <c r="CN108" t="s">
        <v>127</v>
      </c>
      <c r="CO108">
        <v>0</v>
      </c>
      <c r="CP108">
        <f t="shared" si="87"/>
        <v>51146.54</v>
      </c>
      <c r="CQ108">
        <f t="shared" si="88"/>
        <v>0</v>
      </c>
      <c r="CR108">
        <f t="shared" si="89"/>
        <v>0</v>
      </c>
      <c r="CS108">
        <f t="shared" si="90"/>
        <v>0</v>
      </c>
      <c r="CT108">
        <f t="shared" si="91"/>
        <v>338.7188</v>
      </c>
      <c r="CU108">
        <f t="shared" si="92"/>
        <v>0</v>
      </c>
      <c r="CV108">
        <f t="shared" si="93"/>
        <v>1.035</v>
      </c>
      <c r="CW108">
        <f t="shared" si="94"/>
        <v>0</v>
      </c>
      <c r="CX108">
        <f t="shared" si="95"/>
        <v>0</v>
      </c>
      <c r="CY108">
        <f t="shared" si="96"/>
        <v>48077.747599999995</v>
      </c>
      <c r="CZ108">
        <f t="shared" si="97"/>
        <v>26084.7354</v>
      </c>
      <c r="DE108" t="s">
        <v>128</v>
      </c>
      <c r="DF108" t="s">
        <v>128</v>
      </c>
      <c r="DG108" t="s">
        <v>129</v>
      </c>
      <c r="DI108" t="s">
        <v>129</v>
      </c>
      <c r="DJ108" t="s">
        <v>128</v>
      </c>
      <c r="DN108">
        <v>0</v>
      </c>
      <c r="DO108">
        <v>0</v>
      </c>
      <c r="DP108">
        <v>1</v>
      </c>
      <c r="DQ108">
        <v>1</v>
      </c>
      <c r="DU108">
        <v>1005</v>
      </c>
      <c r="DV108" t="s">
        <v>189</v>
      </c>
      <c r="DW108" t="s">
        <v>189</v>
      </c>
      <c r="DX108">
        <v>1</v>
      </c>
      <c r="EE108">
        <v>55238190</v>
      </c>
      <c r="EF108">
        <v>2</v>
      </c>
      <c r="EG108" t="s">
        <v>40</v>
      </c>
      <c r="EH108">
        <v>13</v>
      </c>
      <c r="EI108" t="s">
        <v>204</v>
      </c>
      <c r="EJ108">
        <v>1</v>
      </c>
      <c r="EK108">
        <v>13001</v>
      </c>
      <c r="EL108" t="s">
        <v>205</v>
      </c>
      <c r="EM108" t="s">
        <v>206</v>
      </c>
      <c r="EO108" t="s">
        <v>133</v>
      </c>
      <c r="EQ108">
        <v>0</v>
      </c>
      <c r="ER108">
        <v>7.68</v>
      </c>
      <c r="ES108">
        <v>0</v>
      </c>
      <c r="ET108">
        <v>0</v>
      </c>
      <c r="EU108">
        <v>0</v>
      </c>
      <c r="EV108">
        <v>7.68</v>
      </c>
      <c r="EW108">
        <v>0.9</v>
      </c>
      <c r="EX108">
        <v>0</v>
      </c>
      <c r="EY108">
        <v>0</v>
      </c>
      <c r="FQ108">
        <v>0</v>
      </c>
      <c r="FR108">
        <f t="shared" si="98"/>
        <v>0</v>
      </c>
      <c r="FS108">
        <v>0</v>
      </c>
      <c r="FX108">
        <v>94</v>
      </c>
      <c r="FY108">
        <v>51</v>
      </c>
      <c r="GD108">
        <v>1</v>
      </c>
      <c r="GF108">
        <v>-1987431605</v>
      </c>
      <c r="GG108">
        <v>2</v>
      </c>
      <c r="GH108">
        <v>1</v>
      </c>
      <c r="GI108">
        <v>2</v>
      </c>
      <c r="GJ108">
        <v>0</v>
      </c>
      <c r="GK108">
        <v>0</v>
      </c>
      <c r="GL108">
        <f t="shared" si="99"/>
        <v>0</v>
      </c>
      <c r="GM108">
        <f t="shared" si="100"/>
        <v>125309.03</v>
      </c>
      <c r="GN108">
        <f t="shared" si="101"/>
        <v>125309.03</v>
      </c>
      <c r="GO108">
        <f t="shared" si="102"/>
        <v>0</v>
      </c>
      <c r="GP108">
        <f t="shared" si="103"/>
        <v>0</v>
      </c>
      <c r="GR108">
        <v>0</v>
      </c>
      <c r="GS108">
        <v>3</v>
      </c>
      <c r="GT108">
        <v>0</v>
      </c>
      <c r="GV108">
        <f t="shared" si="104"/>
        <v>0</v>
      </c>
      <c r="GW108">
        <v>1</v>
      </c>
      <c r="GX108">
        <f t="shared" si="105"/>
        <v>0</v>
      </c>
      <c r="HA108">
        <v>0</v>
      </c>
      <c r="HB108">
        <v>0</v>
      </c>
      <c r="HC108">
        <f t="shared" si="106"/>
        <v>0</v>
      </c>
      <c r="HN108" t="s">
        <v>207</v>
      </c>
      <c r="HO108" t="s">
        <v>208</v>
      </c>
      <c r="HP108" t="s">
        <v>204</v>
      </c>
      <c r="HQ108" t="s">
        <v>204</v>
      </c>
      <c r="IK108">
        <v>0</v>
      </c>
    </row>
    <row r="109" spans="1:255" ht="12.75">
      <c r="A109" s="2">
        <v>17</v>
      </c>
      <c r="B109" s="2">
        <v>1</v>
      </c>
      <c r="C109" s="2">
        <f>ROW(SmtRes!A187)</f>
        <v>187</v>
      </c>
      <c r="D109" s="2">
        <f>ROW(EtalonRes!A185)</f>
        <v>185</v>
      </c>
      <c r="E109" s="2" t="s">
        <v>209</v>
      </c>
      <c r="F109" s="2" t="s">
        <v>210</v>
      </c>
      <c r="G109" s="2" t="s">
        <v>211</v>
      </c>
      <c r="H109" s="2" t="s">
        <v>38</v>
      </c>
      <c r="I109" s="2">
        <f aca="true" t="shared" si="118" ref="I109:I114">ROUND(151/100,7)</f>
        <v>1.51</v>
      </c>
      <c r="J109" s="2">
        <v>0</v>
      </c>
      <c r="K109" s="2">
        <f aca="true" t="shared" si="119" ref="K109:K114">ROUND(151/100,7)</f>
        <v>1.51</v>
      </c>
      <c r="L109" s="2"/>
      <c r="M109" s="2"/>
      <c r="N109" s="2"/>
      <c r="O109" s="2">
        <f t="shared" si="72"/>
        <v>478.05</v>
      </c>
      <c r="P109" s="2">
        <f t="shared" si="73"/>
        <v>336.04</v>
      </c>
      <c r="Q109" s="2">
        <f t="shared" si="74"/>
        <v>4.21</v>
      </c>
      <c r="R109" s="2">
        <f t="shared" si="75"/>
        <v>0.62</v>
      </c>
      <c r="S109" s="2">
        <f t="shared" si="76"/>
        <v>137.8</v>
      </c>
      <c r="T109" s="2">
        <f t="shared" si="77"/>
        <v>0</v>
      </c>
      <c r="U109" s="2">
        <f t="shared" si="78"/>
        <v>15.767419999999998</v>
      </c>
      <c r="V109" s="2">
        <f t="shared" si="79"/>
        <v>0.056624999999999995</v>
      </c>
      <c r="W109" s="2">
        <f t="shared" si="80"/>
        <v>0</v>
      </c>
      <c r="X109" s="2">
        <f t="shared" si="81"/>
        <v>130.11</v>
      </c>
      <c r="Y109" s="2">
        <f t="shared" si="82"/>
        <v>70.59</v>
      </c>
      <c r="Z109" s="2"/>
      <c r="AA109" s="2">
        <v>55113220</v>
      </c>
      <c r="AB109" s="2">
        <f t="shared" si="83"/>
        <v>316.59</v>
      </c>
      <c r="AC109" s="2">
        <f t="shared" si="84"/>
        <v>222.54</v>
      </c>
      <c r="AD109" s="2">
        <f t="shared" si="113"/>
        <v>2.79</v>
      </c>
      <c r="AE109" s="2">
        <f t="shared" si="114"/>
        <v>0.41</v>
      </c>
      <c r="AF109" s="2">
        <f t="shared" si="115"/>
        <v>91.26</v>
      </c>
      <c r="AG109" s="2">
        <f t="shared" si="85"/>
        <v>0</v>
      </c>
      <c r="AH109" s="2">
        <f t="shared" si="116"/>
        <v>10.441999999999998</v>
      </c>
      <c r="AI109" s="2">
        <f t="shared" si="117"/>
        <v>0.0375</v>
      </c>
      <c r="AJ109" s="2">
        <f t="shared" si="86"/>
        <v>0</v>
      </c>
      <c r="AK109" s="2">
        <v>304.13</v>
      </c>
      <c r="AL109" s="2">
        <v>222.54</v>
      </c>
      <c r="AM109" s="2">
        <v>2.23</v>
      </c>
      <c r="AN109" s="2">
        <v>0.33</v>
      </c>
      <c r="AO109" s="2">
        <v>79.36</v>
      </c>
      <c r="AP109" s="2">
        <v>0</v>
      </c>
      <c r="AQ109" s="2">
        <v>9.08</v>
      </c>
      <c r="AR109" s="2">
        <v>0.03</v>
      </c>
      <c r="AS109" s="2">
        <v>0</v>
      </c>
      <c r="AT109" s="2">
        <v>94</v>
      </c>
      <c r="AU109" s="2">
        <v>51</v>
      </c>
      <c r="AV109" s="2">
        <v>1</v>
      </c>
      <c r="AW109" s="2">
        <v>1</v>
      </c>
      <c r="AX109" s="2"/>
      <c r="AY109" s="2"/>
      <c r="AZ109" s="2">
        <v>1</v>
      </c>
      <c r="BA109" s="2">
        <v>1</v>
      </c>
      <c r="BB109" s="2">
        <v>1</v>
      </c>
      <c r="BC109" s="2">
        <v>1</v>
      </c>
      <c r="BD109" s="2" t="s">
        <v>3</v>
      </c>
      <c r="BE109" s="2" t="s">
        <v>3</v>
      </c>
      <c r="BF109" s="2" t="s">
        <v>3</v>
      </c>
      <c r="BG109" s="2" t="s">
        <v>3</v>
      </c>
      <c r="BH109" s="2">
        <v>0</v>
      </c>
      <c r="BI109" s="2">
        <v>1</v>
      </c>
      <c r="BJ109" s="2" t="s">
        <v>212</v>
      </c>
      <c r="BK109" s="2"/>
      <c r="BL109" s="2"/>
      <c r="BM109" s="2">
        <v>13001</v>
      </c>
      <c r="BN109" s="2">
        <v>0</v>
      </c>
      <c r="BO109" s="2" t="s">
        <v>3</v>
      </c>
      <c r="BP109" s="2">
        <v>0</v>
      </c>
      <c r="BQ109" s="2">
        <v>2</v>
      </c>
      <c r="BR109" s="2">
        <v>0</v>
      </c>
      <c r="BS109" s="2">
        <v>1</v>
      </c>
      <c r="BT109" s="2">
        <v>1</v>
      </c>
      <c r="BU109" s="2">
        <v>1</v>
      </c>
      <c r="BV109" s="2">
        <v>1</v>
      </c>
      <c r="BW109" s="2">
        <v>1</v>
      </c>
      <c r="BX109" s="2">
        <v>1</v>
      </c>
      <c r="BY109" s="2" t="s">
        <v>3</v>
      </c>
      <c r="BZ109" s="2">
        <v>94</v>
      </c>
      <c r="CA109" s="2">
        <v>51</v>
      </c>
      <c r="CB109" s="2" t="s">
        <v>3</v>
      </c>
      <c r="CC109" s="2"/>
      <c r="CD109" s="2"/>
      <c r="CE109" s="2">
        <v>0</v>
      </c>
      <c r="CF109" s="2">
        <v>0</v>
      </c>
      <c r="CG109" s="2">
        <v>0</v>
      </c>
      <c r="CH109" s="2"/>
      <c r="CI109" s="2"/>
      <c r="CJ109" s="2"/>
      <c r="CK109" s="2"/>
      <c r="CL109" s="2"/>
      <c r="CM109" s="2">
        <v>0</v>
      </c>
      <c r="CN109" s="2" t="s">
        <v>127</v>
      </c>
      <c r="CO109" s="2">
        <v>0</v>
      </c>
      <c r="CP109" s="2">
        <f t="shared" si="87"/>
        <v>478.05</v>
      </c>
      <c r="CQ109" s="2">
        <f t="shared" si="88"/>
        <v>222.54</v>
      </c>
      <c r="CR109" s="2">
        <f t="shared" si="89"/>
        <v>2.79</v>
      </c>
      <c r="CS109" s="2">
        <f t="shared" si="90"/>
        <v>0.41</v>
      </c>
      <c r="CT109" s="2">
        <f t="shared" si="91"/>
        <v>91.26</v>
      </c>
      <c r="CU109" s="2">
        <f t="shared" si="92"/>
        <v>0</v>
      </c>
      <c r="CV109" s="2">
        <f t="shared" si="93"/>
        <v>10.441999999999998</v>
      </c>
      <c r="CW109" s="2">
        <f t="shared" si="94"/>
        <v>0.0375</v>
      </c>
      <c r="CX109" s="2">
        <f t="shared" si="95"/>
        <v>0</v>
      </c>
      <c r="CY109" s="2">
        <f t="shared" si="96"/>
        <v>130.1148</v>
      </c>
      <c r="CZ109" s="2">
        <f t="shared" si="97"/>
        <v>70.59420000000001</v>
      </c>
      <c r="DA109" s="2"/>
      <c r="DB109" s="2"/>
      <c r="DC109" s="2" t="s">
        <v>3</v>
      </c>
      <c r="DD109" s="2" t="s">
        <v>3</v>
      </c>
      <c r="DE109" s="2" t="s">
        <v>128</v>
      </c>
      <c r="DF109" s="2" t="s">
        <v>128</v>
      </c>
      <c r="DG109" s="2" t="s">
        <v>129</v>
      </c>
      <c r="DH109" s="2" t="s">
        <v>3</v>
      </c>
      <c r="DI109" s="2" t="s">
        <v>129</v>
      </c>
      <c r="DJ109" s="2" t="s">
        <v>128</v>
      </c>
      <c r="DK109" s="2" t="s">
        <v>3</v>
      </c>
      <c r="DL109" s="2" t="s">
        <v>3</v>
      </c>
      <c r="DM109" s="2" t="s">
        <v>3</v>
      </c>
      <c r="DN109" s="2">
        <v>0</v>
      </c>
      <c r="DO109" s="2">
        <v>0</v>
      </c>
      <c r="DP109" s="2">
        <v>1</v>
      </c>
      <c r="DQ109" s="2">
        <v>1</v>
      </c>
      <c r="DR109" s="2"/>
      <c r="DS109" s="2"/>
      <c r="DT109" s="2"/>
      <c r="DU109" s="2">
        <v>1005</v>
      </c>
      <c r="DV109" s="2" t="s">
        <v>38</v>
      </c>
      <c r="DW109" s="2" t="s">
        <v>38</v>
      </c>
      <c r="DX109" s="2">
        <v>100</v>
      </c>
      <c r="DY109" s="2"/>
      <c r="DZ109" s="2" t="s">
        <v>3</v>
      </c>
      <c r="EA109" s="2" t="s">
        <v>3</v>
      </c>
      <c r="EB109" s="2" t="s">
        <v>3</v>
      </c>
      <c r="EC109" s="2" t="s">
        <v>3</v>
      </c>
      <c r="ED109" s="2"/>
      <c r="EE109" s="2">
        <v>55238190</v>
      </c>
      <c r="EF109" s="2">
        <v>2</v>
      </c>
      <c r="EG109" s="2" t="s">
        <v>40</v>
      </c>
      <c r="EH109" s="2">
        <v>13</v>
      </c>
      <c r="EI109" s="2" t="s">
        <v>204</v>
      </c>
      <c r="EJ109" s="2">
        <v>1</v>
      </c>
      <c r="EK109" s="2">
        <v>13001</v>
      </c>
      <c r="EL109" s="2" t="s">
        <v>205</v>
      </c>
      <c r="EM109" s="2" t="s">
        <v>206</v>
      </c>
      <c r="EN109" s="2"/>
      <c r="EO109" s="2" t="s">
        <v>133</v>
      </c>
      <c r="EP109" s="2"/>
      <c r="EQ109" s="2">
        <v>0</v>
      </c>
      <c r="ER109" s="2">
        <v>304.13</v>
      </c>
      <c r="ES109" s="2">
        <v>222.54</v>
      </c>
      <c r="ET109" s="2">
        <v>2.23</v>
      </c>
      <c r="EU109" s="2">
        <v>0.33</v>
      </c>
      <c r="EV109" s="2">
        <v>79.36</v>
      </c>
      <c r="EW109" s="2">
        <v>9.08</v>
      </c>
      <c r="EX109" s="2">
        <v>0.03</v>
      </c>
      <c r="EY109" s="2">
        <v>0</v>
      </c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>
        <v>0</v>
      </c>
      <c r="FR109" s="2">
        <f t="shared" si="98"/>
        <v>0</v>
      </c>
      <c r="FS109" s="2">
        <v>0</v>
      </c>
      <c r="FT109" s="2"/>
      <c r="FU109" s="2"/>
      <c r="FV109" s="2"/>
      <c r="FW109" s="2"/>
      <c r="FX109" s="2">
        <v>94</v>
      </c>
      <c r="FY109" s="2">
        <v>51</v>
      </c>
      <c r="FZ109" s="2"/>
      <c r="GA109" s="2" t="s">
        <v>3</v>
      </c>
      <c r="GB109" s="2"/>
      <c r="GC109" s="2"/>
      <c r="GD109" s="2">
        <v>1</v>
      </c>
      <c r="GE109" s="2"/>
      <c r="GF109" s="2">
        <v>1506580130</v>
      </c>
      <c r="GG109" s="2">
        <v>2</v>
      </c>
      <c r="GH109" s="2">
        <v>1</v>
      </c>
      <c r="GI109" s="2">
        <v>-2</v>
      </c>
      <c r="GJ109" s="2">
        <v>0</v>
      </c>
      <c r="GK109" s="2">
        <v>0</v>
      </c>
      <c r="GL109" s="2">
        <f t="shared" si="99"/>
        <v>0</v>
      </c>
      <c r="GM109" s="2">
        <f t="shared" si="100"/>
        <v>678.75</v>
      </c>
      <c r="GN109" s="2">
        <f t="shared" si="101"/>
        <v>678.75</v>
      </c>
      <c r="GO109" s="2">
        <f t="shared" si="102"/>
        <v>0</v>
      </c>
      <c r="GP109" s="2">
        <f t="shared" si="103"/>
        <v>0</v>
      </c>
      <c r="GQ109" s="2"/>
      <c r="GR109" s="2">
        <v>0</v>
      </c>
      <c r="GS109" s="2">
        <v>3</v>
      </c>
      <c r="GT109" s="2">
        <v>0</v>
      </c>
      <c r="GU109" s="2" t="s">
        <v>3</v>
      </c>
      <c r="GV109" s="2">
        <f t="shared" si="104"/>
        <v>0</v>
      </c>
      <c r="GW109" s="2">
        <v>1</v>
      </c>
      <c r="GX109" s="2">
        <f t="shared" si="105"/>
        <v>0</v>
      </c>
      <c r="GY109" s="2"/>
      <c r="GZ109" s="2"/>
      <c r="HA109" s="2">
        <v>0</v>
      </c>
      <c r="HB109" s="2">
        <v>0</v>
      </c>
      <c r="HC109" s="2">
        <f t="shared" si="106"/>
        <v>0</v>
      </c>
      <c r="HD109" s="2"/>
      <c r="HE109" s="2" t="s">
        <v>3</v>
      </c>
      <c r="HF109" s="2" t="s">
        <v>3</v>
      </c>
      <c r="HG109" s="2"/>
      <c r="HH109" s="2"/>
      <c r="HI109" s="2"/>
      <c r="HJ109" s="2"/>
      <c r="HK109" s="2"/>
      <c r="HL109" s="2"/>
      <c r="HM109" s="2" t="s">
        <v>3</v>
      </c>
      <c r="HN109" s="2" t="s">
        <v>207</v>
      </c>
      <c r="HO109" s="2" t="s">
        <v>208</v>
      </c>
      <c r="HP109" s="2" t="s">
        <v>204</v>
      </c>
      <c r="HQ109" s="2" t="s">
        <v>204</v>
      </c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>
        <v>0</v>
      </c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45" ht="12.75">
      <c r="A110">
        <v>17</v>
      </c>
      <c r="B110">
        <v>1</v>
      </c>
      <c r="C110">
        <f>ROW(SmtRes!A194)</f>
        <v>194</v>
      </c>
      <c r="D110">
        <f>ROW(EtalonRes!A192)</f>
        <v>192</v>
      </c>
      <c r="E110" t="s">
        <v>209</v>
      </c>
      <c r="F110" t="s">
        <v>210</v>
      </c>
      <c r="G110" t="s">
        <v>211</v>
      </c>
      <c r="H110" t="s">
        <v>38</v>
      </c>
      <c r="I110">
        <f t="shared" si="118"/>
        <v>1.51</v>
      </c>
      <c r="J110">
        <v>0</v>
      </c>
      <c r="K110">
        <f t="shared" si="119"/>
        <v>1.51</v>
      </c>
      <c r="O110">
        <f t="shared" si="72"/>
        <v>11274.15</v>
      </c>
      <c r="P110">
        <f t="shared" si="73"/>
        <v>5941.11</v>
      </c>
      <c r="Q110">
        <f t="shared" si="74"/>
        <v>46.93</v>
      </c>
      <c r="R110">
        <f t="shared" si="75"/>
        <v>23.75</v>
      </c>
      <c r="S110">
        <f t="shared" si="76"/>
        <v>5286.11</v>
      </c>
      <c r="T110">
        <f t="shared" si="77"/>
        <v>0</v>
      </c>
      <c r="U110">
        <f t="shared" si="78"/>
        <v>15.767419999999998</v>
      </c>
      <c r="V110">
        <f t="shared" si="79"/>
        <v>0.056624999999999995</v>
      </c>
      <c r="W110">
        <f t="shared" si="80"/>
        <v>0</v>
      </c>
      <c r="X110">
        <f t="shared" si="81"/>
        <v>4991.27</v>
      </c>
      <c r="Y110">
        <f t="shared" si="82"/>
        <v>2708.03</v>
      </c>
      <c r="AA110">
        <v>55113218</v>
      </c>
      <c r="AB110">
        <f t="shared" si="83"/>
        <v>316.59</v>
      </c>
      <c r="AC110">
        <f t="shared" si="84"/>
        <v>222.54</v>
      </c>
      <c r="AD110">
        <f t="shared" si="113"/>
        <v>2.79</v>
      </c>
      <c r="AE110">
        <f t="shared" si="114"/>
        <v>0.41</v>
      </c>
      <c r="AF110">
        <f t="shared" si="115"/>
        <v>91.26</v>
      </c>
      <c r="AG110">
        <f t="shared" si="85"/>
        <v>0</v>
      </c>
      <c r="AH110">
        <f t="shared" si="116"/>
        <v>10.441999999999998</v>
      </c>
      <c r="AI110">
        <f t="shared" si="117"/>
        <v>0.0375</v>
      </c>
      <c r="AJ110">
        <f t="shared" si="86"/>
        <v>0</v>
      </c>
      <c r="AK110">
        <v>304.13</v>
      </c>
      <c r="AL110">
        <v>222.54</v>
      </c>
      <c r="AM110">
        <v>2.23</v>
      </c>
      <c r="AN110">
        <v>0.33</v>
      </c>
      <c r="AO110">
        <v>79.36</v>
      </c>
      <c r="AP110">
        <v>0</v>
      </c>
      <c r="AQ110">
        <v>9.08</v>
      </c>
      <c r="AR110">
        <v>0.03</v>
      </c>
      <c r="AS110">
        <v>0</v>
      </c>
      <c r="AT110">
        <v>94</v>
      </c>
      <c r="AU110">
        <v>51</v>
      </c>
      <c r="AV110">
        <v>1</v>
      </c>
      <c r="AW110">
        <v>1</v>
      </c>
      <c r="AZ110">
        <v>1</v>
      </c>
      <c r="BA110">
        <v>38.36</v>
      </c>
      <c r="BB110">
        <v>11.14</v>
      </c>
      <c r="BC110">
        <v>17.68</v>
      </c>
      <c r="BH110">
        <v>0</v>
      </c>
      <c r="BI110">
        <v>1</v>
      </c>
      <c r="BJ110" t="s">
        <v>212</v>
      </c>
      <c r="BM110">
        <v>13001</v>
      </c>
      <c r="BN110">
        <v>0</v>
      </c>
      <c r="BO110" t="s">
        <v>210</v>
      </c>
      <c r="BP110">
        <v>1</v>
      </c>
      <c r="BQ110">
        <v>2</v>
      </c>
      <c r="BR110">
        <v>0</v>
      </c>
      <c r="BS110">
        <v>38.36</v>
      </c>
      <c r="BT110">
        <v>1</v>
      </c>
      <c r="BU110">
        <v>1</v>
      </c>
      <c r="BV110">
        <v>1</v>
      </c>
      <c r="BW110">
        <v>1</v>
      </c>
      <c r="BX110">
        <v>1</v>
      </c>
      <c r="BZ110">
        <v>94</v>
      </c>
      <c r="CA110">
        <v>51</v>
      </c>
      <c r="CE110">
        <v>0</v>
      </c>
      <c r="CF110">
        <v>0</v>
      </c>
      <c r="CG110">
        <v>0</v>
      </c>
      <c r="CM110">
        <v>0</v>
      </c>
      <c r="CN110" t="s">
        <v>127</v>
      </c>
      <c r="CO110">
        <v>0</v>
      </c>
      <c r="CP110">
        <f t="shared" si="87"/>
        <v>11274.15</v>
      </c>
      <c r="CQ110">
        <f t="shared" si="88"/>
        <v>3934.5072</v>
      </c>
      <c r="CR110">
        <f t="shared" si="89"/>
        <v>31.0806</v>
      </c>
      <c r="CS110">
        <f t="shared" si="90"/>
        <v>15.727599999999999</v>
      </c>
      <c r="CT110">
        <f t="shared" si="91"/>
        <v>3500.7336</v>
      </c>
      <c r="CU110">
        <f t="shared" si="92"/>
        <v>0</v>
      </c>
      <c r="CV110">
        <f t="shared" si="93"/>
        <v>10.441999999999998</v>
      </c>
      <c r="CW110">
        <f t="shared" si="94"/>
        <v>0.0375</v>
      </c>
      <c r="CX110">
        <f t="shared" si="95"/>
        <v>0</v>
      </c>
      <c r="CY110">
        <f t="shared" si="96"/>
        <v>4991.2684</v>
      </c>
      <c r="CZ110">
        <f t="shared" si="97"/>
        <v>2708.0285999999996</v>
      </c>
      <c r="DE110" t="s">
        <v>128</v>
      </c>
      <c r="DF110" t="s">
        <v>128</v>
      </c>
      <c r="DG110" t="s">
        <v>129</v>
      </c>
      <c r="DI110" t="s">
        <v>129</v>
      </c>
      <c r="DJ110" t="s">
        <v>128</v>
      </c>
      <c r="DN110">
        <v>0</v>
      </c>
      <c r="DO110">
        <v>0</v>
      </c>
      <c r="DP110">
        <v>1</v>
      </c>
      <c r="DQ110">
        <v>1</v>
      </c>
      <c r="DU110">
        <v>1005</v>
      </c>
      <c r="DV110" t="s">
        <v>38</v>
      </c>
      <c r="DW110" t="s">
        <v>38</v>
      </c>
      <c r="DX110">
        <v>100</v>
      </c>
      <c r="EE110">
        <v>55238190</v>
      </c>
      <c r="EF110">
        <v>2</v>
      </c>
      <c r="EG110" t="s">
        <v>40</v>
      </c>
      <c r="EH110">
        <v>13</v>
      </c>
      <c r="EI110" t="s">
        <v>204</v>
      </c>
      <c r="EJ110">
        <v>1</v>
      </c>
      <c r="EK110">
        <v>13001</v>
      </c>
      <c r="EL110" t="s">
        <v>205</v>
      </c>
      <c r="EM110" t="s">
        <v>206</v>
      </c>
      <c r="EO110" t="s">
        <v>133</v>
      </c>
      <c r="EQ110">
        <v>0</v>
      </c>
      <c r="ER110">
        <v>304.13</v>
      </c>
      <c r="ES110">
        <v>222.54</v>
      </c>
      <c r="ET110">
        <v>2.23</v>
      </c>
      <c r="EU110">
        <v>0.33</v>
      </c>
      <c r="EV110">
        <v>79.36</v>
      </c>
      <c r="EW110">
        <v>9.08</v>
      </c>
      <c r="EX110">
        <v>0.03</v>
      </c>
      <c r="EY110">
        <v>0</v>
      </c>
      <c r="FQ110">
        <v>0</v>
      </c>
      <c r="FR110">
        <f t="shared" si="98"/>
        <v>0</v>
      </c>
      <c r="FS110">
        <v>0</v>
      </c>
      <c r="FX110">
        <v>94</v>
      </c>
      <c r="FY110">
        <v>51</v>
      </c>
      <c r="GD110">
        <v>1</v>
      </c>
      <c r="GF110">
        <v>1506580130</v>
      </c>
      <c r="GG110">
        <v>2</v>
      </c>
      <c r="GH110">
        <v>1</v>
      </c>
      <c r="GI110">
        <v>2</v>
      </c>
      <c r="GJ110">
        <v>0</v>
      </c>
      <c r="GK110">
        <v>0</v>
      </c>
      <c r="GL110">
        <f t="shared" si="99"/>
        <v>0</v>
      </c>
      <c r="GM110">
        <f t="shared" si="100"/>
        <v>18973.45</v>
      </c>
      <c r="GN110">
        <f t="shared" si="101"/>
        <v>18973.45</v>
      </c>
      <c r="GO110">
        <f t="shared" si="102"/>
        <v>0</v>
      </c>
      <c r="GP110">
        <f t="shared" si="103"/>
        <v>0</v>
      </c>
      <c r="GR110">
        <v>0</v>
      </c>
      <c r="GS110">
        <v>3</v>
      </c>
      <c r="GT110">
        <v>0</v>
      </c>
      <c r="GV110">
        <f t="shared" si="104"/>
        <v>0</v>
      </c>
      <c r="GW110">
        <v>1</v>
      </c>
      <c r="GX110">
        <f t="shared" si="105"/>
        <v>0</v>
      </c>
      <c r="HA110">
        <v>0</v>
      </c>
      <c r="HB110">
        <v>0</v>
      </c>
      <c r="HC110">
        <f t="shared" si="106"/>
        <v>0</v>
      </c>
      <c r="HN110" t="s">
        <v>207</v>
      </c>
      <c r="HO110" t="s">
        <v>208</v>
      </c>
      <c r="HP110" t="s">
        <v>204</v>
      </c>
      <c r="HQ110" t="s">
        <v>204</v>
      </c>
      <c r="IK110">
        <v>0</v>
      </c>
    </row>
    <row r="111" spans="1:255" ht="12.75">
      <c r="A111" s="2">
        <v>17</v>
      </c>
      <c r="B111" s="2">
        <v>1</v>
      </c>
      <c r="C111" s="2">
        <f>ROW(SmtRes!A202)</f>
        <v>202</v>
      </c>
      <c r="D111" s="2">
        <f>ROW(EtalonRes!A200)</f>
        <v>200</v>
      </c>
      <c r="E111" s="2" t="s">
        <v>213</v>
      </c>
      <c r="F111" s="2" t="s">
        <v>214</v>
      </c>
      <c r="G111" s="2" t="s">
        <v>215</v>
      </c>
      <c r="H111" s="2" t="s">
        <v>38</v>
      </c>
      <c r="I111" s="2">
        <f t="shared" si="118"/>
        <v>1.51</v>
      </c>
      <c r="J111" s="2">
        <v>0</v>
      </c>
      <c r="K111" s="2">
        <f t="shared" si="119"/>
        <v>1.51</v>
      </c>
      <c r="L111" s="2"/>
      <c r="M111" s="2"/>
      <c r="N111" s="2"/>
      <c r="O111" s="2">
        <f aca="true" t="shared" si="120" ref="O111:O132">ROUND(CP111,2)</f>
        <v>689.3</v>
      </c>
      <c r="P111" s="2">
        <f aca="true" t="shared" si="121" ref="P111:P132">ROUND(CQ111*I111,2)</f>
        <v>596.21</v>
      </c>
      <c r="Q111" s="2">
        <f aca="true" t="shared" si="122" ref="Q111:Q132">ROUND(CR111*I111,2)</f>
        <v>18.63</v>
      </c>
      <c r="R111" s="2">
        <f aca="true" t="shared" si="123" ref="R111:R132">ROUND(CS111*I111,2)</f>
        <v>0.62</v>
      </c>
      <c r="S111" s="2">
        <f aca="true" t="shared" si="124" ref="S111:S132">ROUND(CT111*I111,2)</f>
        <v>74.46</v>
      </c>
      <c r="T111" s="2">
        <f aca="true" t="shared" si="125" ref="T111:T132">ROUND(CU111*I111,2)</f>
        <v>0</v>
      </c>
      <c r="U111" s="2">
        <f aca="true" t="shared" si="126" ref="U111:U132">CV111*I111</f>
        <v>6.80708</v>
      </c>
      <c r="V111" s="2">
        <f aca="true" t="shared" si="127" ref="V111:V132">CW111*I111</f>
        <v>0.056624999999999995</v>
      </c>
      <c r="W111" s="2">
        <f aca="true" t="shared" si="128" ref="W111:W132">ROUND(CX111*I111,2)</f>
        <v>0</v>
      </c>
      <c r="X111" s="2">
        <f aca="true" t="shared" si="129" ref="X111:X132">ROUND(CY111,2)</f>
        <v>70.58</v>
      </c>
      <c r="Y111" s="2">
        <f aca="true" t="shared" si="130" ref="Y111:Y132">ROUND(CZ111,2)</f>
        <v>38.29</v>
      </c>
      <c r="Z111" s="2"/>
      <c r="AA111" s="2">
        <v>55113220</v>
      </c>
      <c r="AB111" s="2">
        <f aca="true" t="shared" si="131" ref="AB111:AB132">ROUND((AC111+AD111+AF111),2)</f>
        <v>456.49</v>
      </c>
      <c r="AC111" s="2">
        <f aca="true" t="shared" si="132" ref="AC111:AC132">ROUND((ES111),2)</f>
        <v>394.84</v>
      </c>
      <c r="AD111" s="2">
        <f t="shared" si="113"/>
        <v>12.34</v>
      </c>
      <c r="AE111" s="2">
        <f t="shared" si="114"/>
        <v>0.41</v>
      </c>
      <c r="AF111" s="2">
        <f t="shared" si="115"/>
        <v>49.31</v>
      </c>
      <c r="AG111" s="2">
        <f aca="true" t="shared" si="133" ref="AG111:AG132">ROUND((AP111),2)</f>
        <v>0</v>
      </c>
      <c r="AH111" s="2">
        <f t="shared" si="116"/>
        <v>4.508</v>
      </c>
      <c r="AI111" s="2">
        <f t="shared" si="117"/>
        <v>0.0375</v>
      </c>
      <c r="AJ111" s="2">
        <f aca="true" t="shared" si="134" ref="AJ111:AJ132">(AS111)</f>
        <v>0</v>
      </c>
      <c r="AK111" s="2">
        <v>447.59</v>
      </c>
      <c r="AL111" s="2">
        <v>394.84</v>
      </c>
      <c r="AM111" s="2">
        <v>9.87</v>
      </c>
      <c r="AN111" s="2">
        <v>0.33</v>
      </c>
      <c r="AO111" s="2">
        <v>42.88</v>
      </c>
      <c r="AP111" s="2">
        <v>0</v>
      </c>
      <c r="AQ111" s="2">
        <v>3.92</v>
      </c>
      <c r="AR111" s="2">
        <v>0.03</v>
      </c>
      <c r="AS111" s="2">
        <v>0</v>
      </c>
      <c r="AT111" s="2">
        <v>94</v>
      </c>
      <c r="AU111" s="2">
        <v>51</v>
      </c>
      <c r="AV111" s="2">
        <v>1</v>
      </c>
      <c r="AW111" s="2">
        <v>1</v>
      </c>
      <c r="AX111" s="2"/>
      <c r="AY111" s="2"/>
      <c r="AZ111" s="2">
        <v>1</v>
      </c>
      <c r="BA111" s="2">
        <v>1</v>
      </c>
      <c r="BB111" s="2">
        <v>1</v>
      </c>
      <c r="BC111" s="2">
        <v>1</v>
      </c>
      <c r="BD111" s="2" t="s">
        <v>3</v>
      </c>
      <c r="BE111" s="2" t="s">
        <v>3</v>
      </c>
      <c r="BF111" s="2" t="s">
        <v>3</v>
      </c>
      <c r="BG111" s="2" t="s">
        <v>3</v>
      </c>
      <c r="BH111" s="2">
        <v>0</v>
      </c>
      <c r="BI111" s="2">
        <v>1</v>
      </c>
      <c r="BJ111" s="2" t="s">
        <v>216</v>
      </c>
      <c r="BK111" s="2"/>
      <c r="BL111" s="2"/>
      <c r="BM111" s="2">
        <v>13001</v>
      </c>
      <c r="BN111" s="2">
        <v>0</v>
      </c>
      <c r="BO111" s="2" t="s">
        <v>3</v>
      </c>
      <c r="BP111" s="2">
        <v>0</v>
      </c>
      <c r="BQ111" s="2">
        <v>2</v>
      </c>
      <c r="BR111" s="2">
        <v>0</v>
      </c>
      <c r="BS111" s="2">
        <v>1</v>
      </c>
      <c r="BT111" s="2">
        <v>1</v>
      </c>
      <c r="BU111" s="2">
        <v>1</v>
      </c>
      <c r="BV111" s="2">
        <v>1</v>
      </c>
      <c r="BW111" s="2">
        <v>1</v>
      </c>
      <c r="BX111" s="2">
        <v>1</v>
      </c>
      <c r="BY111" s="2" t="s">
        <v>3</v>
      </c>
      <c r="BZ111" s="2">
        <v>94</v>
      </c>
      <c r="CA111" s="2">
        <v>51</v>
      </c>
      <c r="CB111" s="2" t="s">
        <v>3</v>
      </c>
      <c r="CC111" s="2"/>
      <c r="CD111" s="2"/>
      <c r="CE111" s="2">
        <v>0</v>
      </c>
      <c r="CF111" s="2">
        <v>0</v>
      </c>
      <c r="CG111" s="2">
        <v>0</v>
      </c>
      <c r="CH111" s="2"/>
      <c r="CI111" s="2"/>
      <c r="CJ111" s="2"/>
      <c r="CK111" s="2"/>
      <c r="CL111" s="2"/>
      <c r="CM111" s="2">
        <v>0</v>
      </c>
      <c r="CN111" s="2" t="s">
        <v>127</v>
      </c>
      <c r="CO111" s="2">
        <v>0</v>
      </c>
      <c r="CP111" s="2">
        <f aca="true" t="shared" si="135" ref="CP111:CP132">(P111+Q111+S111)</f>
        <v>689.3000000000001</v>
      </c>
      <c r="CQ111" s="2">
        <f aca="true" t="shared" si="136" ref="CQ111:CQ132">AC111*BC111</f>
        <v>394.84</v>
      </c>
      <c r="CR111" s="2">
        <f aca="true" t="shared" si="137" ref="CR111:CR132">AD111*BB111</f>
        <v>12.34</v>
      </c>
      <c r="CS111" s="2">
        <f aca="true" t="shared" si="138" ref="CS111:CS132">AE111*BS111</f>
        <v>0.41</v>
      </c>
      <c r="CT111" s="2">
        <f aca="true" t="shared" si="139" ref="CT111:CT132">AF111*BA111</f>
        <v>49.31</v>
      </c>
      <c r="CU111" s="2">
        <f aca="true" t="shared" si="140" ref="CU111:CU132">AG111</f>
        <v>0</v>
      </c>
      <c r="CV111" s="2">
        <f aca="true" t="shared" si="141" ref="CV111:CV132">AH111</f>
        <v>4.508</v>
      </c>
      <c r="CW111" s="2">
        <f aca="true" t="shared" si="142" ref="CW111:CW132">AI111</f>
        <v>0.0375</v>
      </c>
      <c r="CX111" s="2">
        <f aca="true" t="shared" si="143" ref="CX111:CX132">AJ111</f>
        <v>0</v>
      </c>
      <c r="CY111" s="2">
        <f aca="true" t="shared" si="144" ref="CY111:CY132">(((S111+R111)*AT111)/100)</f>
        <v>70.5752</v>
      </c>
      <c r="CZ111" s="2">
        <f aca="true" t="shared" si="145" ref="CZ111:CZ132">(((S111+R111)*AU111)/100)</f>
        <v>38.2908</v>
      </c>
      <c r="DA111" s="2"/>
      <c r="DB111" s="2"/>
      <c r="DC111" s="2" t="s">
        <v>3</v>
      </c>
      <c r="DD111" s="2" t="s">
        <v>3</v>
      </c>
      <c r="DE111" s="2" t="s">
        <v>128</v>
      </c>
      <c r="DF111" s="2" t="s">
        <v>128</v>
      </c>
      <c r="DG111" s="2" t="s">
        <v>129</v>
      </c>
      <c r="DH111" s="2" t="s">
        <v>3</v>
      </c>
      <c r="DI111" s="2" t="s">
        <v>129</v>
      </c>
      <c r="DJ111" s="2" t="s">
        <v>128</v>
      </c>
      <c r="DK111" s="2" t="s">
        <v>3</v>
      </c>
      <c r="DL111" s="2" t="s">
        <v>3</v>
      </c>
      <c r="DM111" s="2" t="s">
        <v>3</v>
      </c>
      <c r="DN111" s="2">
        <v>0</v>
      </c>
      <c r="DO111" s="2">
        <v>0</v>
      </c>
      <c r="DP111" s="2">
        <v>1</v>
      </c>
      <c r="DQ111" s="2">
        <v>1</v>
      </c>
      <c r="DR111" s="2"/>
      <c r="DS111" s="2"/>
      <c r="DT111" s="2"/>
      <c r="DU111" s="2">
        <v>1005</v>
      </c>
      <c r="DV111" s="2" t="s">
        <v>38</v>
      </c>
      <c r="DW111" s="2" t="s">
        <v>38</v>
      </c>
      <c r="DX111" s="2">
        <v>100</v>
      </c>
      <c r="DY111" s="2"/>
      <c r="DZ111" s="2" t="s">
        <v>3</v>
      </c>
      <c r="EA111" s="2" t="s">
        <v>3</v>
      </c>
      <c r="EB111" s="2" t="s">
        <v>3</v>
      </c>
      <c r="EC111" s="2" t="s">
        <v>3</v>
      </c>
      <c r="ED111" s="2"/>
      <c r="EE111" s="2">
        <v>55238190</v>
      </c>
      <c r="EF111" s="2">
        <v>2</v>
      </c>
      <c r="EG111" s="2" t="s">
        <v>40</v>
      </c>
      <c r="EH111" s="2">
        <v>13</v>
      </c>
      <c r="EI111" s="2" t="s">
        <v>204</v>
      </c>
      <c r="EJ111" s="2">
        <v>1</v>
      </c>
      <c r="EK111" s="2">
        <v>13001</v>
      </c>
      <c r="EL111" s="2" t="s">
        <v>205</v>
      </c>
      <c r="EM111" s="2" t="s">
        <v>206</v>
      </c>
      <c r="EN111" s="2"/>
      <c r="EO111" s="2" t="s">
        <v>133</v>
      </c>
      <c r="EP111" s="2"/>
      <c r="EQ111" s="2">
        <v>0</v>
      </c>
      <c r="ER111" s="2">
        <v>447.59</v>
      </c>
      <c r="ES111" s="2">
        <v>394.84</v>
      </c>
      <c r="ET111" s="2">
        <v>9.87</v>
      </c>
      <c r="EU111" s="2">
        <v>0.33</v>
      </c>
      <c r="EV111" s="2">
        <v>42.88</v>
      </c>
      <c r="EW111" s="2">
        <v>3.92</v>
      </c>
      <c r="EX111" s="2">
        <v>0.03</v>
      </c>
      <c r="EY111" s="2">
        <v>0</v>
      </c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>
        <v>0</v>
      </c>
      <c r="FR111" s="2">
        <f aca="true" t="shared" si="146" ref="FR111:FR132">ROUND(IF(AND(BH111=3,BI111=3),P111,0),2)</f>
        <v>0</v>
      </c>
      <c r="FS111" s="2">
        <v>0</v>
      </c>
      <c r="FT111" s="2"/>
      <c r="FU111" s="2"/>
      <c r="FV111" s="2"/>
      <c r="FW111" s="2"/>
      <c r="FX111" s="2">
        <v>94</v>
      </c>
      <c r="FY111" s="2">
        <v>51</v>
      </c>
      <c r="FZ111" s="2"/>
      <c r="GA111" s="2" t="s">
        <v>3</v>
      </c>
      <c r="GB111" s="2"/>
      <c r="GC111" s="2"/>
      <c r="GD111" s="2">
        <v>1</v>
      </c>
      <c r="GE111" s="2"/>
      <c r="GF111" s="2">
        <v>-1034020114</v>
      </c>
      <c r="GG111" s="2">
        <v>2</v>
      </c>
      <c r="GH111" s="2">
        <v>1</v>
      </c>
      <c r="GI111" s="2">
        <v>-2</v>
      </c>
      <c r="GJ111" s="2">
        <v>0</v>
      </c>
      <c r="GK111" s="2">
        <v>0</v>
      </c>
      <c r="GL111" s="2">
        <f aca="true" t="shared" si="147" ref="GL111:GL132">ROUND(IF(AND(BH111=3,BI111=3,FS111&lt;&gt;0),P111,0),2)</f>
        <v>0</v>
      </c>
      <c r="GM111" s="2">
        <f aca="true" t="shared" si="148" ref="GM111:GM132">ROUND(O111+X111+Y111,2)+GX111</f>
        <v>798.17</v>
      </c>
      <c r="GN111" s="2">
        <f aca="true" t="shared" si="149" ref="GN111:GN132">IF(OR(BI111=0,BI111=1),ROUND(O111+X111+Y111,2),0)</f>
        <v>798.17</v>
      </c>
      <c r="GO111" s="2">
        <f aca="true" t="shared" si="150" ref="GO111:GO132">IF(BI111=2,ROUND(O111+X111+Y111,2),0)</f>
        <v>0</v>
      </c>
      <c r="GP111" s="2">
        <f aca="true" t="shared" si="151" ref="GP111:GP132">IF(BI111=4,ROUND(O111+X111+Y111,2)+GX111,0)</f>
        <v>0</v>
      </c>
      <c r="GQ111" s="2"/>
      <c r="GR111" s="2">
        <v>0</v>
      </c>
      <c r="GS111" s="2">
        <v>3</v>
      </c>
      <c r="GT111" s="2">
        <v>0</v>
      </c>
      <c r="GU111" s="2" t="s">
        <v>3</v>
      </c>
      <c r="GV111" s="2">
        <f aca="true" t="shared" si="152" ref="GV111:GV132">ROUND((GT111),2)</f>
        <v>0</v>
      </c>
      <c r="GW111" s="2">
        <v>1</v>
      </c>
      <c r="GX111" s="2">
        <f aca="true" t="shared" si="153" ref="GX111:GX132">ROUND(HC111*I111,2)</f>
        <v>0</v>
      </c>
      <c r="GY111" s="2"/>
      <c r="GZ111" s="2"/>
      <c r="HA111" s="2">
        <v>0</v>
      </c>
      <c r="HB111" s="2">
        <v>0</v>
      </c>
      <c r="HC111" s="2">
        <f aca="true" t="shared" si="154" ref="HC111:HC132">GV111*GW111</f>
        <v>0</v>
      </c>
      <c r="HD111" s="2"/>
      <c r="HE111" s="2" t="s">
        <v>3</v>
      </c>
      <c r="HF111" s="2" t="s">
        <v>3</v>
      </c>
      <c r="HG111" s="2"/>
      <c r="HH111" s="2"/>
      <c r="HI111" s="2"/>
      <c r="HJ111" s="2"/>
      <c r="HK111" s="2"/>
      <c r="HL111" s="2"/>
      <c r="HM111" s="2" t="s">
        <v>3</v>
      </c>
      <c r="HN111" s="2" t="s">
        <v>207</v>
      </c>
      <c r="HO111" s="2" t="s">
        <v>208</v>
      </c>
      <c r="HP111" s="2" t="s">
        <v>204</v>
      </c>
      <c r="HQ111" s="2" t="s">
        <v>204</v>
      </c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>
        <v>0</v>
      </c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45" ht="12.75">
      <c r="A112">
        <v>17</v>
      </c>
      <c r="B112">
        <v>1</v>
      </c>
      <c r="C112">
        <f>ROW(SmtRes!A210)</f>
        <v>210</v>
      </c>
      <c r="D112">
        <f>ROW(EtalonRes!A208)</f>
        <v>208</v>
      </c>
      <c r="E112" t="s">
        <v>213</v>
      </c>
      <c r="F112" t="s">
        <v>214</v>
      </c>
      <c r="G112" t="s">
        <v>215</v>
      </c>
      <c r="H112" t="s">
        <v>38</v>
      </c>
      <c r="I112">
        <f t="shared" si="118"/>
        <v>1.51</v>
      </c>
      <c r="J112">
        <v>0</v>
      </c>
      <c r="K112">
        <f t="shared" si="119"/>
        <v>1.51</v>
      </c>
      <c r="O112">
        <f t="shared" si="120"/>
        <v>8497.85</v>
      </c>
      <c r="P112">
        <f t="shared" si="121"/>
        <v>5497.04</v>
      </c>
      <c r="Q112">
        <f t="shared" si="122"/>
        <v>144.6</v>
      </c>
      <c r="R112">
        <f t="shared" si="123"/>
        <v>23.75</v>
      </c>
      <c r="S112">
        <f t="shared" si="124"/>
        <v>2856.21</v>
      </c>
      <c r="T112">
        <f t="shared" si="125"/>
        <v>0</v>
      </c>
      <c r="U112">
        <f t="shared" si="126"/>
        <v>6.80708</v>
      </c>
      <c r="V112">
        <f t="shared" si="127"/>
        <v>0.056624999999999995</v>
      </c>
      <c r="W112">
        <f t="shared" si="128"/>
        <v>0</v>
      </c>
      <c r="X112">
        <f t="shared" si="129"/>
        <v>2707.16</v>
      </c>
      <c r="Y112">
        <f t="shared" si="130"/>
        <v>1468.78</v>
      </c>
      <c r="AA112">
        <v>55113218</v>
      </c>
      <c r="AB112">
        <f t="shared" si="131"/>
        <v>456.49</v>
      </c>
      <c r="AC112">
        <f t="shared" si="132"/>
        <v>394.84</v>
      </c>
      <c r="AD112">
        <f t="shared" si="113"/>
        <v>12.34</v>
      </c>
      <c r="AE112">
        <f t="shared" si="114"/>
        <v>0.41</v>
      </c>
      <c r="AF112">
        <f t="shared" si="115"/>
        <v>49.31</v>
      </c>
      <c r="AG112">
        <f t="shared" si="133"/>
        <v>0</v>
      </c>
      <c r="AH112">
        <f t="shared" si="116"/>
        <v>4.508</v>
      </c>
      <c r="AI112">
        <f t="shared" si="117"/>
        <v>0.0375</v>
      </c>
      <c r="AJ112">
        <f t="shared" si="134"/>
        <v>0</v>
      </c>
      <c r="AK112">
        <v>447.59</v>
      </c>
      <c r="AL112">
        <v>394.84</v>
      </c>
      <c r="AM112">
        <v>9.87</v>
      </c>
      <c r="AN112">
        <v>0.33</v>
      </c>
      <c r="AO112">
        <v>42.88</v>
      </c>
      <c r="AP112">
        <v>0</v>
      </c>
      <c r="AQ112">
        <v>3.92</v>
      </c>
      <c r="AR112">
        <v>0.03</v>
      </c>
      <c r="AS112">
        <v>0</v>
      </c>
      <c r="AT112">
        <v>94</v>
      </c>
      <c r="AU112">
        <v>51</v>
      </c>
      <c r="AV112">
        <v>1</v>
      </c>
      <c r="AW112">
        <v>1</v>
      </c>
      <c r="AZ112">
        <v>1</v>
      </c>
      <c r="BA112">
        <v>38.36</v>
      </c>
      <c r="BB112">
        <v>7.76</v>
      </c>
      <c r="BC112">
        <v>9.22</v>
      </c>
      <c r="BH112">
        <v>0</v>
      </c>
      <c r="BI112">
        <v>1</v>
      </c>
      <c r="BJ112" t="s">
        <v>216</v>
      </c>
      <c r="BM112">
        <v>13001</v>
      </c>
      <c r="BN112">
        <v>0</v>
      </c>
      <c r="BO112" t="s">
        <v>214</v>
      </c>
      <c r="BP112">
        <v>1</v>
      </c>
      <c r="BQ112">
        <v>2</v>
      </c>
      <c r="BR112">
        <v>0</v>
      </c>
      <c r="BS112">
        <v>38.36</v>
      </c>
      <c r="BT112">
        <v>1</v>
      </c>
      <c r="BU112">
        <v>1</v>
      </c>
      <c r="BV112">
        <v>1</v>
      </c>
      <c r="BW112">
        <v>1</v>
      </c>
      <c r="BX112">
        <v>1</v>
      </c>
      <c r="BZ112">
        <v>94</v>
      </c>
      <c r="CA112">
        <v>51</v>
      </c>
      <c r="CE112">
        <v>0</v>
      </c>
      <c r="CF112">
        <v>0</v>
      </c>
      <c r="CG112">
        <v>0</v>
      </c>
      <c r="CM112">
        <v>0</v>
      </c>
      <c r="CN112" t="s">
        <v>127</v>
      </c>
      <c r="CO112">
        <v>0</v>
      </c>
      <c r="CP112">
        <f t="shared" si="135"/>
        <v>8497.85</v>
      </c>
      <c r="CQ112">
        <f t="shared" si="136"/>
        <v>3640.4248000000002</v>
      </c>
      <c r="CR112">
        <f t="shared" si="137"/>
        <v>95.7584</v>
      </c>
      <c r="CS112">
        <f t="shared" si="138"/>
        <v>15.727599999999999</v>
      </c>
      <c r="CT112">
        <f t="shared" si="139"/>
        <v>1891.5316</v>
      </c>
      <c r="CU112">
        <f t="shared" si="140"/>
        <v>0</v>
      </c>
      <c r="CV112">
        <f t="shared" si="141"/>
        <v>4.508</v>
      </c>
      <c r="CW112">
        <f t="shared" si="142"/>
        <v>0.0375</v>
      </c>
      <c r="CX112">
        <f t="shared" si="143"/>
        <v>0</v>
      </c>
      <c r="CY112">
        <f t="shared" si="144"/>
        <v>2707.1623999999997</v>
      </c>
      <c r="CZ112">
        <f t="shared" si="145"/>
        <v>1468.7795999999998</v>
      </c>
      <c r="DE112" t="s">
        <v>128</v>
      </c>
      <c r="DF112" t="s">
        <v>128</v>
      </c>
      <c r="DG112" t="s">
        <v>129</v>
      </c>
      <c r="DI112" t="s">
        <v>129</v>
      </c>
      <c r="DJ112" t="s">
        <v>128</v>
      </c>
      <c r="DN112">
        <v>0</v>
      </c>
      <c r="DO112">
        <v>0</v>
      </c>
      <c r="DP112">
        <v>1</v>
      </c>
      <c r="DQ112">
        <v>1</v>
      </c>
      <c r="DU112">
        <v>1005</v>
      </c>
      <c r="DV112" t="s">
        <v>38</v>
      </c>
      <c r="DW112" t="s">
        <v>38</v>
      </c>
      <c r="DX112">
        <v>100</v>
      </c>
      <c r="EE112">
        <v>55238190</v>
      </c>
      <c r="EF112">
        <v>2</v>
      </c>
      <c r="EG112" t="s">
        <v>40</v>
      </c>
      <c r="EH112">
        <v>13</v>
      </c>
      <c r="EI112" t="s">
        <v>204</v>
      </c>
      <c r="EJ112">
        <v>1</v>
      </c>
      <c r="EK112">
        <v>13001</v>
      </c>
      <c r="EL112" t="s">
        <v>205</v>
      </c>
      <c r="EM112" t="s">
        <v>206</v>
      </c>
      <c r="EO112" t="s">
        <v>133</v>
      </c>
      <c r="EQ112">
        <v>0</v>
      </c>
      <c r="ER112">
        <v>447.59</v>
      </c>
      <c r="ES112">
        <v>394.84</v>
      </c>
      <c r="ET112">
        <v>9.87</v>
      </c>
      <c r="EU112">
        <v>0.33</v>
      </c>
      <c r="EV112">
        <v>42.88</v>
      </c>
      <c r="EW112">
        <v>3.92</v>
      </c>
      <c r="EX112">
        <v>0.03</v>
      </c>
      <c r="EY112">
        <v>0</v>
      </c>
      <c r="FQ112">
        <v>0</v>
      </c>
      <c r="FR112">
        <f t="shared" si="146"/>
        <v>0</v>
      </c>
      <c r="FS112">
        <v>0</v>
      </c>
      <c r="FX112">
        <v>94</v>
      </c>
      <c r="FY112">
        <v>51</v>
      </c>
      <c r="GD112">
        <v>1</v>
      </c>
      <c r="GF112">
        <v>-1034020114</v>
      </c>
      <c r="GG112">
        <v>2</v>
      </c>
      <c r="GH112">
        <v>1</v>
      </c>
      <c r="GI112">
        <v>2</v>
      </c>
      <c r="GJ112">
        <v>0</v>
      </c>
      <c r="GK112">
        <v>0</v>
      </c>
      <c r="GL112">
        <f t="shared" si="147"/>
        <v>0</v>
      </c>
      <c r="GM112">
        <f t="shared" si="148"/>
        <v>12673.79</v>
      </c>
      <c r="GN112">
        <f t="shared" si="149"/>
        <v>12673.79</v>
      </c>
      <c r="GO112">
        <f t="shared" si="150"/>
        <v>0</v>
      </c>
      <c r="GP112">
        <f t="shared" si="151"/>
        <v>0</v>
      </c>
      <c r="GR112">
        <v>0</v>
      </c>
      <c r="GS112">
        <v>3</v>
      </c>
      <c r="GT112">
        <v>0</v>
      </c>
      <c r="GV112">
        <f t="shared" si="152"/>
        <v>0</v>
      </c>
      <c r="GW112">
        <v>1</v>
      </c>
      <c r="GX112">
        <f t="shared" si="153"/>
        <v>0</v>
      </c>
      <c r="HA112">
        <v>0</v>
      </c>
      <c r="HB112">
        <v>0</v>
      </c>
      <c r="HC112">
        <f t="shared" si="154"/>
        <v>0</v>
      </c>
      <c r="HN112" t="s">
        <v>207</v>
      </c>
      <c r="HO112" t="s">
        <v>208</v>
      </c>
      <c r="HP112" t="s">
        <v>204</v>
      </c>
      <c r="HQ112" t="s">
        <v>204</v>
      </c>
      <c r="IK112">
        <v>0</v>
      </c>
    </row>
    <row r="113" spans="1:255" ht="12.75">
      <c r="A113" s="2">
        <v>17</v>
      </c>
      <c r="B113" s="2">
        <v>1</v>
      </c>
      <c r="C113" s="2">
        <f>ROW(SmtRes!A218)</f>
        <v>218</v>
      </c>
      <c r="D113" s="2">
        <f>ROW(EtalonRes!A216)</f>
        <v>216</v>
      </c>
      <c r="E113" s="2" t="s">
        <v>217</v>
      </c>
      <c r="F113" s="2" t="s">
        <v>218</v>
      </c>
      <c r="G113" s="2" t="s">
        <v>219</v>
      </c>
      <c r="H113" s="2" t="s">
        <v>38</v>
      </c>
      <c r="I113" s="2">
        <f t="shared" si="118"/>
        <v>1.51</v>
      </c>
      <c r="J113" s="2">
        <v>0</v>
      </c>
      <c r="K113" s="2">
        <f t="shared" si="119"/>
        <v>1.51</v>
      </c>
      <c r="L113" s="2"/>
      <c r="M113" s="2"/>
      <c r="N113" s="2"/>
      <c r="O113" s="2">
        <f t="shared" si="120"/>
        <v>3304.21</v>
      </c>
      <c r="P113" s="2">
        <f t="shared" si="121"/>
        <v>3256.24</v>
      </c>
      <c r="Q113" s="2">
        <f t="shared" si="122"/>
        <v>13.95</v>
      </c>
      <c r="R113" s="2">
        <f t="shared" si="123"/>
        <v>0.42</v>
      </c>
      <c r="S113" s="2">
        <f t="shared" si="124"/>
        <v>34.02</v>
      </c>
      <c r="T113" s="2">
        <f t="shared" si="125"/>
        <v>0</v>
      </c>
      <c r="U113" s="2">
        <f t="shared" si="126"/>
        <v>3.75084</v>
      </c>
      <c r="V113" s="2">
        <f t="shared" si="127"/>
        <v>0.037750000000000006</v>
      </c>
      <c r="W113" s="2">
        <f t="shared" si="128"/>
        <v>0</v>
      </c>
      <c r="X113" s="2">
        <f t="shared" si="129"/>
        <v>32.37</v>
      </c>
      <c r="Y113" s="2">
        <f t="shared" si="130"/>
        <v>17.56</v>
      </c>
      <c r="Z113" s="2"/>
      <c r="AA113" s="2">
        <v>55113220</v>
      </c>
      <c r="AB113" s="2">
        <f t="shared" si="131"/>
        <v>2188.22</v>
      </c>
      <c r="AC113" s="2">
        <f t="shared" si="132"/>
        <v>2156.45</v>
      </c>
      <c r="AD113" s="2">
        <f t="shared" si="113"/>
        <v>9.24</v>
      </c>
      <c r="AE113" s="2">
        <f t="shared" si="114"/>
        <v>0.28</v>
      </c>
      <c r="AF113" s="2">
        <f t="shared" si="115"/>
        <v>22.53</v>
      </c>
      <c r="AG113" s="2">
        <f t="shared" si="133"/>
        <v>0</v>
      </c>
      <c r="AH113" s="2">
        <f t="shared" si="116"/>
        <v>2.484</v>
      </c>
      <c r="AI113" s="2">
        <f t="shared" si="117"/>
        <v>0.025</v>
      </c>
      <c r="AJ113" s="2">
        <f t="shared" si="134"/>
        <v>0</v>
      </c>
      <c r="AK113" s="2">
        <v>2183.43</v>
      </c>
      <c r="AL113" s="2">
        <v>2156.45</v>
      </c>
      <c r="AM113" s="2">
        <v>7.39</v>
      </c>
      <c r="AN113" s="2">
        <v>0.22</v>
      </c>
      <c r="AO113" s="2">
        <v>19.59</v>
      </c>
      <c r="AP113" s="2">
        <v>0</v>
      </c>
      <c r="AQ113" s="2">
        <v>2.16</v>
      </c>
      <c r="AR113" s="2">
        <v>0.02</v>
      </c>
      <c r="AS113" s="2">
        <v>0</v>
      </c>
      <c r="AT113" s="2">
        <v>94</v>
      </c>
      <c r="AU113" s="2">
        <v>51</v>
      </c>
      <c r="AV113" s="2">
        <v>1</v>
      </c>
      <c r="AW113" s="2">
        <v>1</v>
      </c>
      <c r="AX113" s="2"/>
      <c r="AY113" s="2"/>
      <c r="AZ113" s="2">
        <v>1</v>
      </c>
      <c r="BA113" s="2">
        <v>1</v>
      </c>
      <c r="BB113" s="2">
        <v>1</v>
      </c>
      <c r="BC113" s="2">
        <v>1</v>
      </c>
      <c r="BD113" s="2" t="s">
        <v>3</v>
      </c>
      <c r="BE113" s="2" t="s">
        <v>3</v>
      </c>
      <c r="BF113" s="2" t="s">
        <v>3</v>
      </c>
      <c r="BG113" s="2" t="s">
        <v>3</v>
      </c>
      <c r="BH113" s="2">
        <v>0</v>
      </c>
      <c r="BI113" s="2">
        <v>1</v>
      </c>
      <c r="BJ113" s="2" t="s">
        <v>220</v>
      </c>
      <c r="BK113" s="2"/>
      <c r="BL113" s="2"/>
      <c r="BM113" s="2">
        <v>13001</v>
      </c>
      <c r="BN113" s="2">
        <v>0</v>
      </c>
      <c r="BO113" s="2" t="s">
        <v>3</v>
      </c>
      <c r="BP113" s="2">
        <v>0</v>
      </c>
      <c r="BQ113" s="2">
        <v>2</v>
      </c>
      <c r="BR113" s="2">
        <v>0</v>
      </c>
      <c r="BS113" s="2">
        <v>1</v>
      </c>
      <c r="BT113" s="2">
        <v>1</v>
      </c>
      <c r="BU113" s="2">
        <v>1</v>
      </c>
      <c r="BV113" s="2">
        <v>1</v>
      </c>
      <c r="BW113" s="2">
        <v>1</v>
      </c>
      <c r="BX113" s="2">
        <v>1</v>
      </c>
      <c r="BY113" s="2" t="s">
        <v>3</v>
      </c>
      <c r="BZ113" s="2">
        <v>94</v>
      </c>
      <c r="CA113" s="2">
        <v>51</v>
      </c>
      <c r="CB113" s="2" t="s">
        <v>3</v>
      </c>
      <c r="CC113" s="2"/>
      <c r="CD113" s="2"/>
      <c r="CE113" s="2">
        <v>0</v>
      </c>
      <c r="CF113" s="2">
        <v>0</v>
      </c>
      <c r="CG113" s="2">
        <v>0</v>
      </c>
      <c r="CH113" s="2"/>
      <c r="CI113" s="2"/>
      <c r="CJ113" s="2"/>
      <c r="CK113" s="2"/>
      <c r="CL113" s="2"/>
      <c r="CM113" s="2">
        <v>0</v>
      </c>
      <c r="CN113" s="2" t="s">
        <v>127</v>
      </c>
      <c r="CO113" s="2">
        <v>0</v>
      </c>
      <c r="CP113" s="2">
        <f t="shared" si="135"/>
        <v>3304.2099999999996</v>
      </c>
      <c r="CQ113" s="2">
        <f t="shared" si="136"/>
        <v>2156.45</v>
      </c>
      <c r="CR113" s="2">
        <f t="shared" si="137"/>
        <v>9.24</v>
      </c>
      <c r="CS113" s="2">
        <f t="shared" si="138"/>
        <v>0.28</v>
      </c>
      <c r="CT113" s="2">
        <f t="shared" si="139"/>
        <v>22.53</v>
      </c>
      <c r="CU113" s="2">
        <f t="shared" si="140"/>
        <v>0</v>
      </c>
      <c r="CV113" s="2">
        <f t="shared" si="141"/>
        <v>2.484</v>
      </c>
      <c r="CW113" s="2">
        <f t="shared" si="142"/>
        <v>0.025</v>
      </c>
      <c r="CX113" s="2">
        <f t="shared" si="143"/>
        <v>0</v>
      </c>
      <c r="CY113" s="2">
        <f t="shared" si="144"/>
        <v>32.3736</v>
      </c>
      <c r="CZ113" s="2">
        <f t="shared" si="145"/>
        <v>17.564400000000003</v>
      </c>
      <c r="DA113" s="2"/>
      <c r="DB113" s="2"/>
      <c r="DC113" s="2" t="s">
        <v>3</v>
      </c>
      <c r="DD113" s="2" t="s">
        <v>3</v>
      </c>
      <c r="DE113" s="2" t="s">
        <v>128</v>
      </c>
      <c r="DF113" s="2" t="s">
        <v>128</v>
      </c>
      <c r="DG113" s="2" t="s">
        <v>129</v>
      </c>
      <c r="DH113" s="2" t="s">
        <v>3</v>
      </c>
      <c r="DI113" s="2" t="s">
        <v>129</v>
      </c>
      <c r="DJ113" s="2" t="s">
        <v>128</v>
      </c>
      <c r="DK113" s="2" t="s">
        <v>3</v>
      </c>
      <c r="DL113" s="2" t="s">
        <v>3</v>
      </c>
      <c r="DM113" s="2" t="s">
        <v>3</v>
      </c>
      <c r="DN113" s="2">
        <v>0</v>
      </c>
      <c r="DO113" s="2">
        <v>0</v>
      </c>
      <c r="DP113" s="2">
        <v>1</v>
      </c>
      <c r="DQ113" s="2">
        <v>1</v>
      </c>
      <c r="DR113" s="2"/>
      <c r="DS113" s="2"/>
      <c r="DT113" s="2"/>
      <c r="DU113" s="2">
        <v>1005</v>
      </c>
      <c r="DV113" s="2" t="s">
        <v>38</v>
      </c>
      <c r="DW113" s="2" t="s">
        <v>38</v>
      </c>
      <c r="DX113" s="2">
        <v>100</v>
      </c>
      <c r="DY113" s="2"/>
      <c r="DZ113" s="2" t="s">
        <v>3</v>
      </c>
      <c r="EA113" s="2" t="s">
        <v>3</v>
      </c>
      <c r="EB113" s="2" t="s">
        <v>3</v>
      </c>
      <c r="EC113" s="2" t="s">
        <v>3</v>
      </c>
      <c r="ED113" s="2"/>
      <c r="EE113" s="2">
        <v>55238190</v>
      </c>
      <c r="EF113" s="2">
        <v>2</v>
      </c>
      <c r="EG113" s="2" t="s">
        <v>40</v>
      </c>
      <c r="EH113" s="2">
        <v>13</v>
      </c>
      <c r="EI113" s="2" t="s">
        <v>204</v>
      </c>
      <c r="EJ113" s="2">
        <v>1</v>
      </c>
      <c r="EK113" s="2">
        <v>13001</v>
      </c>
      <c r="EL113" s="2" t="s">
        <v>205</v>
      </c>
      <c r="EM113" s="2" t="s">
        <v>206</v>
      </c>
      <c r="EN113" s="2"/>
      <c r="EO113" s="2" t="s">
        <v>133</v>
      </c>
      <c r="EP113" s="2"/>
      <c r="EQ113" s="2">
        <v>0</v>
      </c>
      <c r="ER113" s="2">
        <v>2183.43</v>
      </c>
      <c r="ES113" s="2">
        <v>2156.45</v>
      </c>
      <c r="ET113" s="2">
        <v>7.39</v>
      </c>
      <c r="EU113" s="2">
        <v>0.22</v>
      </c>
      <c r="EV113" s="2">
        <v>19.59</v>
      </c>
      <c r="EW113" s="2">
        <v>2.16</v>
      </c>
      <c r="EX113" s="2">
        <v>0.02</v>
      </c>
      <c r="EY113" s="2">
        <v>0</v>
      </c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>
        <v>0</v>
      </c>
      <c r="FR113" s="2">
        <f t="shared" si="146"/>
        <v>0</v>
      </c>
      <c r="FS113" s="2">
        <v>0</v>
      </c>
      <c r="FT113" s="2"/>
      <c r="FU113" s="2"/>
      <c r="FV113" s="2"/>
      <c r="FW113" s="2"/>
      <c r="FX113" s="2">
        <v>94</v>
      </c>
      <c r="FY113" s="2">
        <v>51</v>
      </c>
      <c r="FZ113" s="2"/>
      <c r="GA113" s="2" t="s">
        <v>3</v>
      </c>
      <c r="GB113" s="2"/>
      <c r="GC113" s="2"/>
      <c r="GD113" s="2">
        <v>1</v>
      </c>
      <c r="GE113" s="2"/>
      <c r="GF113" s="2">
        <v>1695568425</v>
      </c>
      <c r="GG113" s="2">
        <v>2</v>
      </c>
      <c r="GH113" s="2">
        <v>1</v>
      </c>
      <c r="GI113" s="2">
        <v>-2</v>
      </c>
      <c r="GJ113" s="2">
        <v>0</v>
      </c>
      <c r="GK113" s="2">
        <v>0</v>
      </c>
      <c r="GL113" s="2">
        <f t="shared" si="147"/>
        <v>0</v>
      </c>
      <c r="GM113" s="2">
        <f t="shared" si="148"/>
        <v>3354.14</v>
      </c>
      <c r="GN113" s="2">
        <f t="shared" si="149"/>
        <v>3354.14</v>
      </c>
      <c r="GO113" s="2">
        <f t="shared" si="150"/>
        <v>0</v>
      </c>
      <c r="GP113" s="2">
        <f t="shared" si="151"/>
        <v>0</v>
      </c>
      <c r="GQ113" s="2"/>
      <c r="GR113" s="2">
        <v>0</v>
      </c>
      <c r="GS113" s="2">
        <v>3</v>
      </c>
      <c r="GT113" s="2">
        <v>0</v>
      </c>
      <c r="GU113" s="2" t="s">
        <v>3</v>
      </c>
      <c r="GV113" s="2">
        <f t="shared" si="152"/>
        <v>0</v>
      </c>
      <c r="GW113" s="2">
        <v>1</v>
      </c>
      <c r="GX113" s="2">
        <f t="shared" si="153"/>
        <v>0</v>
      </c>
      <c r="GY113" s="2"/>
      <c r="GZ113" s="2"/>
      <c r="HA113" s="2">
        <v>0</v>
      </c>
      <c r="HB113" s="2">
        <v>0</v>
      </c>
      <c r="HC113" s="2">
        <f t="shared" si="154"/>
        <v>0</v>
      </c>
      <c r="HD113" s="2"/>
      <c r="HE113" s="2" t="s">
        <v>3</v>
      </c>
      <c r="HF113" s="2" t="s">
        <v>3</v>
      </c>
      <c r="HG113" s="2"/>
      <c r="HH113" s="2"/>
      <c r="HI113" s="2"/>
      <c r="HJ113" s="2"/>
      <c r="HK113" s="2"/>
      <c r="HL113" s="2"/>
      <c r="HM113" s="2" t="s">
        <v>3</v>
      </c>
      <c r="HN113" s="2" t="s">
        <v>207</v>
      </c>
      <c r="HO113" s="2" t="s">
        <v>208</v>
      </c>
      <c r="HP113" s="2" t="s">
        <v>204</v>
      </c>
      <c r="HQ113" s="2" t="s">
        <v>204</v>
      </c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>
        <v>0</v>
      </c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45" ht="12.75">
      <c r="A114">
        <v>17</v>
      </c>
      <c r="B114">
        <v>1</v>
      </c>
      <c r="C114">
        <f>ROW(SmtRes!A226)</f>
        <v>226</v>
      </c>
      <c r="D114">
        <f>ROW(EtalonRes!A224)</f>
        <v>224</v>
      </c>
      <c r="E114" t="s">
        <v>217</v>
      </c>
      <c r="F114" t="s">
        <v>218</v>
      </c>
      <c r="G114" t="s">
        <v>219</v>
      </c>
      <c r="H114" t="s">
        <v>38</v>
      </c>
      <c r="I114">
        <f t="shared" si="118"/>
        <v>1.51</v>
      </c>
      <c r="J114">
        <v>0</v>
      </c>
      <c r="K114">
        <f t="shared" si="119"/>
        <v>1.51</v>
      </c>
      <c r="O114">
        <f t="shared" si="120"/>
        <v>12253.92</v>
      </c>
      <c r="P114">
        <f t="shared" si="121"/>
        <v>10843.28</v>
      </c>
      <c r="Q114">
        <f t="shared" si="122"/>
        <v>105.62</v>
      </c>
      <c r="R114">
        <f t="shared" si="123"/>
        <v>16.22</v>
      </c>
      <c r="S114">
        <f t="shared" si="124"/>
        <v>1305.02</v>
      </c>
      <c r="T114">
        <f t="shared" si="125"/>
        <v>0</v>
      </c>
      <c r="U114">
        <f t="shared" si="126"/>
        <v>3.75084</v>
      </c>
      <c r="V114">
        <f t="shared" si="127"/>
        <v>0.037750000000000006</v>
      </c>
      <c r="W114">
        <f t="shared" si="128"/>
        <v>0</v>
      </c>
      <c r="X114">
        <f t="shared" si="129"/>
        <v>1241.97</v>
      </c>
      <c r="Y114">
        <f t="shared" si="130"/>
        <v>673.83</v>
      </c>
      <c r="AA114">
        <v>55113218</v>
      </c>
      <c r="AB114">
        <f t="shared" si="131"/>
        <v>2188.22</v>
      </c>
      <c r="AC114">
        <f t="shared" si="132"/>
        <v>2156.45</v>
      </c>
      <c r="AD114">
        <f t="shared" si="113"/>
        <v>9.24</v>
      </c>
      <c r="AE114">
        <f t="shared" si="114"/>
        <v>0.28</v>
      </c>
      <c r="AF114">
        <f t="shared" si="115"/>
        <v>22.53</v>
      </c>
      <c r="AG114">
        <f t="shared" si="133"/>
        <v>0</v>
      </c>
      <c r="AH114">
        <f t="shared" si="116"/>
        <v>2.484</v>
      </c>
      <c r="AI114">
        <f t="shared" si="117"/>
        <v>0.025</v>
      </c>
      <c r="AJ114">
        <f t="shared" si="134"/>
        <v>0</v>
      </c>
      <c r="AK114">
        <v>2183.43</v>
      </c>
      <c r="AL114">
        <v>2156.45</v>
      </c>
      <c r="AM114">
        <v>7.39</v>
      </c>
      <c r="AN114">
        <v>0.22</v>
      </c>
      <c r="AO114">
        <v>19.59</v>
      </c>
      <c r="AP114">
        <v>0</v>
      </c>
      <c r="AQ114">
        <v>2.16</v>
      </c>
      <c r="AR114">
        <v>0.02</v>
      </c>
      <c r="AS114">
        <v>0</v>
      </c>
      <c r="AT114">
        <v>94</v>
      </c>
      <c r="AU114">
        <v>51</v>
      </c>
      <c r="AV114">
        <v>1</v>
      </c>
      <c r="AW114">
        <v>1</v>
      </c>
      <c r="AZ114">
        <v>1</v>
      </c>
      <c r="BA114">
        <v>38.36</v>
      </c>
      <c r="BB114">
        <v>7.57</v>
      </c>
      <c r="BC114">
        <v>3.33</v>
      </c>
      <c r="BH114">
        <v>0</v>
      </c>
      <c r="BI114">
        <v>1</v>
      </c>
      <c r="BJ114" t="s">
        <v>220</v>
      </c>
      <c r="BM114">
        <v>13001</v>
      </c>
      <c r="BN114">
        <v>0</v>
      </c>
      <c r="BO114" t="s">
        <v>218</v>
      </c>
      <c r="BP114">
        <v>1</v>
      </c>
      <c r="BQ114">
        <v>2</v>
      </c>
      <c r="BR114">
        <v>0</v>
      </c>
      <c r="BS114">
        <v>38.36</v>
      </c>
      <c r="BT114">
        <v>1</v>
      </c>
      <c r="BU114">
        <v>1</v>
      </c>
      <c r="BV114">
        <v>1</v>
      </c>
      <c r="BW114">
        <v>1</v>
      </c>
      <c r="BX114">
        <v>1</v>
      </c>
      <c r="BZ114">
        <v>94</v>
      </c>
      <c r="CA114">
        <v>51</v>
      </c>
      <c r="CE114">
        <v>0</v>
      </c>
      <c r="CF114">
        <v>0</v>
      </c>
      <c r="CG114">
        <v>0</v>
      </c>
      <c r="CM114">
        <v>0</v>
      </c>
      <c r="CN114" t="s">
        <v>127</v>
      </c>
      <c r="CO114">
        <v>0</v>
      </c>
      <c r="CP114">
        <f t="shared" si="135"/>
        <v>12253.920000000002</v>
      </c>
      <c r="CQ114">
        <f t="shared" si="136"/>
        <v>7180.978499999999</v>
      </c>
      <c r="CR114">
        <f t="shared" si="137"/>
        <v>69.94680000000001</v>
      </c>
      <c r="CS114">
        <f t="shared" si="138"/>
        <v>10.7408</v>
      </c>
      <c r="CT114">
        <f t="shared" si="139"/>
        <v>864.2508</v>
      </c>
      <c r="CU114">
        <f t="shared" si="140"/>
        <v>0</v>
      </c>
      <c r="CV114">
        <f t="shared" si="141"/>
        <v>2.484</v>
      </c>
      <c r="CW114">
        <f t="shared" si="142"/>
        <v>0.025</v>
      </c>
      <c r="CX114">
        <f t="shared" si="143"/>
        <v>0</v>
      </c>
      <c r="CY114">
        <f t="shared" si="144"/>
        <v>1241.9656</v>
      </c>
      <c r="CZ114">
        <f t="shared" si="145"/>
        <v>673.8324</v>
      </c>
      <c r="DE114" t="s">
        <v>128</v>
      </c>
      <c r="DF114" t="s">
        <v>128</v>
      </c>
      <c r="DG114" t="s">
        <v>129</v>
      </c>
      <c r="DI114" t="s">
        <v>129</v>
      </c>
      <c r="DJ114" t="s">
        <v>128</v>
      </c>
      <c r="DN114">
        <v>0</v>
      </c>
      <c r="DO114">
        <v>0</v>
      </c>
      <c r="DP114">
        <v>1</v>
      </c>
      <c r="DQ114">
        <v>1</v>
      </c>
      <c r="DU114">
        <v>1005</v>
      </c>
      <c r="DV114" t="s">
        <v>38</v>
      </c>
      <c r="DW114" t="s">
        <v>38</v>
      </c>
      <c r="DX114">
        <v>100</v>
      </c>
      <c r="EE114">
        <v>55238190</v>
      </c>
      <c r="EF114">
        <v>2</v>
      </c>
      <c r="EG114" t="s">
        <v>40</v>
      </c>
      <c r="EH114">
        <v>13</v>
      </c>
      <c r="EI114" t="s">
        <v>204</v>
      </c>
      <c r="EJ114">
        <v>1</v>
      </c>
      <c r="EK114">
        <v>13001</v>
      </c>
      <c r="EL114" t="s">
        <v>205</v>
      </c>
      <c r="EM114" t="s">
        <v>206</v>
      </c>
      <c r="EO114" t="s">
        <v>133</v>
      </c>
      <c r="EQ114">
        <v>0</v>
      </c>
      <c r="ER114">
        <v>2183.43</v>
      </c>
      <c r="ES114">
        <v>2156.45</v>
      </c>
      <c r="ET114">
        <v>7.39</v>
      </c>
      <c r="EU114">
        <v>0.22</v>
      </c>
      <c r="EV114">
        <v>19.59</v>
      </c>
      <c r="EW114">
        <v>2.16</v>
      </c>
      <c r="EX114">
        <v>0.02</v>
      </c>
      <c r="EY114">
        <v>0</v>
      </c>
      <c r="FQ114">
        <v>0</v>
      </c>
      <c r="FR114">
        <f t="shared" si="146"/>
        <v>0</v>
      </c>
      <c r="FS114">
        <v>0</v>
      </c>
      <c r="FX114">
        <v>94</v>
      </c>
      <c r="FY114">
        <v>51</v>
      </c>
      <c r="GD114">
        <v>1</v>
      </c>
      <c r="GF114">
        <v>1695568425</v>
      </c>
      <c r="GG114">
        <v>2</v>
      </c>
      <c r="GH114">
        <v>1</v>
      </c>
      <c r="GI114">
        <v>2</v>
      </c>
      <c r="GJ114">
        <v>0</v>
      </c>
      <c r="GK114">
        <v>0</v>
      </c>
      <c r="GL114">
        <f t="shared" si="147"/>
        <v>0</v>
      </c>
      <c r="GM114">
        <f t="shared" si="148"/>
        <v>14169.72</v>
      </c>
      <c r="GN114">
        <f t="shared" si="149"/>
        <v>14169.72</v>
      </c>
      <c r="GO114">
        <f t="shared" si="150"/>
        <v>0</v>
      </c>
      <c r="GP114">
        <f t="shared" si="151"/>
        <v>0</v>
      </c>
      <c r="GR114">
        <v>0</v>
      </c>
      <c r="GS114">
        <v>3</v>
      </c>
      <c r="GT114">
        <v>0</v>
      </c>
      <c r="GV114">
        <f t="shared" si="152"/>
        <v>0</v>
      </c>
      <c r="GW114">
        <v>1</v>
      </c>
      <c r="GX114">
        <f t="shared" si="153"/>
        <v>0</v>
      </c>
      <c r="HA114">
        <v>0</v>
      </c>
      <c r="HB114">
        <v>0</v>
      </c>
      <c r="HC114">
        <f t="shared" si="154"/>
        <v>0</v>
      </c>
      <c r="HN114" t="s">
        <v>207</v>
      </c>
      <c r="HO114" t="s">
        <v>208</v>
      </c>
      <c r="HP114" t="s">
        <v>204</v>
      </c>
      <c r="HQ114" t="s">
        <v>204</v>
      </c>
      <c r="IK114">
        <v>0</v>
      </c>
    </row>
    <row r="115" spans="1:255" ht="12.75">
      <c r="A115" s="2">
        <v>17</v>
      </c>
      <c r="B115" s="2">
        <v>1</v>
      </c>
      <c r="C115" s="2">
        <f>ROW(SmtRes!A236)</f>
        <v>236</v>
      </c>
      <c r="D115" s="2">
        <f>ROW(EtalonRes!A234)</f>
        <v>234</v>
      </c>
      <c r="E115" s="2" t="s">
        <v>221</v>
      </c>
      <c r="F115" s="2" t="s">
        <v>222</v>
      </c>
      <c r="G115" s="2" t="s">
        <v>223</v>
      </c>
      <c r="H115" s="2" t="s">
        <v>38</v>
      </c>
      <c r="I115" s="2">
        <f>ROUND(12.5/100,7)</f>
        <v>0.125</v>
      </c>
      <c r="J115" s="2">
        <v>0</v>
      </c>
      <c r="K115" s="2">
        <f>ROUND(12.5/100,7)</f>
        <v>0.125</v>
      </c>
      <c r="L115" s="2"/>
      <c r="M115" s="2"/>
      <c r="N115" s="2"/>
      <c r="O115" s="2">
        <f t="shared" si="120"/>
        <v>1676.54</v>
      </c>
      <c r="P115" s="2">
        <f t="shared" si="121"/>
        <v>1564.08</v>
      </c>
      <c r="Q115" s="2">
        <f t="shared" si="122"/>
        <v>8.45</v>
      </c>
      <c r="R115" s="2">
        <f t="shared" si="123"/>
        <v>1.29</v>
      </c>
      <c r="S115" s="2">
        <f t="shared" si="124"/>
        <v>104.01</v>
      </c>
      <c r="T115" s="2">
        <f t="shared" si="125"/>
        <v>0</v>
      </c>
      <c r="U115" s="2">
        <f t="shared" si="126"/>
        <v>11.466937499999998</v>
      </c>
      <c r="V115" s="2">
        <f t="shared" si="127"/>
        <v>0.0984375</v>
      </c>
      <c r="W115" s="2">
        <f t="shared" si="128"/>
        <v>0</v>
      </c>
      <c r="X115" s="2">
        <f t="shared" si="129"/>
        <v>114.78</v>
      </c>
      <c r="Y115" s="2">
        <f t="shared" si="130"/>
        <v>60.02</v>
      </c>
      <c r="Z115" s="2"/>
      <c r="AA115" s="2">
        <v>55113220</v>
      </c>
      <c r="AB115" s="2">
        <f t="shared" si="131"/>
        <v>13412.24</v>
      </c>
      <c r="AC115" s="2">
        <f t="shared" si="132"/>
        <v>12512.62</v>
      </c>
      <c r="AD115" s="2">
        <f t="shared" si="113"/>
        <v>67.58</v>
      </c>
      <c r="AE115" s="2">
        <f t="shared" si="114"/>
        <v>10.33</v>
      </c>
      <c r="AF115" s="2">
        <f t="shared" si="115"/>
        <v>832.04</v>
      </c>
      <c r="AG115" s="2">
        <f t="shared" si="133"/>
        <v>0</v>
      </c>
      <c r="AH115" s="2">
        <f t="shared" si="116"/>
        <v>91.73549999999999</v>
      </c>
      <c r="AI115" s="2">
        <f t="shared" si="117"/>
        <v>0.7875</v>
      </c>
      <c r="AJ115" s="2">
        <f t="shared" si="134"/>
        <v>0</v>
      </c>
      <c r="AK115" s="2">
        <v>13290.19</v>
      </c>
      <c r="AL115" s="2">
        <v>12512.62</v>
      </c>
      <c r="AM115" s="2">
        <v>54.06</v>
      </c>
      <c r="AN115" s="2">
        <v>8.26</v>
      </c>
      <c r="AO115" s="2">
        <v>723.51</v>
      </c>
      <c r="AP115" s="2">
        <v>0</v>
      </c>
      <c r="AQ115" s="2">
        <v>79.77</v>
      </c>
      <c r="AR115" s="2">
        <v>0.63</v>
      </c>
      <c r="AS115" s="2">
        <v>0</v>
      </c>
      <c r="AT115" s="2">
        <v>109</v>
      </c>
      <c r="AU115" s="2">
        <v>57</v>
      </c>
      <c r="AV115" s="2">
        <v>1</v>
      </c>
      <c r="AW115" s="2">
        <v>1</v>
      </c>
      <c r="AX115" s="2"/>
      <c r="AY115" s="2"/>
      <c r="AZ115" s="2">
        <v>1</v>
      </c>
      <c r="BA115" s="2">
        <v>1</v>
      </c>
      <c r="BB115" s="2">
        <v>1</v>
      </c>
      <c r="BC115" s="2">
        <v>1</v>
      </c>
      <c r="BD115" s="2" t="s">
        <v>3</v>
      </c>
      <c r="BE115" s="2" t="s">
        <v>3</v>
      </c>
      <c r="BF115" s="2" t="s">
        <v>3</v>
      </c>
      <c r="BG115" s="2" t="s">
        <v>3</v>
      </c>
      <c r="BH115" s="2">
        <v>0</v>
      </c>
      <c r="BI115" s="2">
        <v>1</v>
      </c>
      <c r="BJ115" s="2" t="s">
        <v>224</v>
      </c>
      <c r="BK115" s="2"/>
      <c r="BL115" s="2"/>
      <c r="BM115" s="2">
        <v>12001</v>
      </c>
      <c r="BN115" s="2">
        <v>0</v>
      </c>
      <c r="BO115" s="2" t="s">
        <v>3</v>
      </c>
      <c r="BP115" s="2">
        <v>0</v>
      </c>
      <c r="BQ115" s="2">
        <v>2</v>
      </c>
      <c r="BR115" s="2">
        <v>0</v>
      </c>
      <c r="BS115" s="2">
        <v>1</v>
      </c>
      <c r="BT115" s="2">
        <v>1</v>
      </c>
      <c r="BU115" s="2">
        <v>1</v>
      </c>
      <c r="BV115" s="2">
        <v>1</v>
      </c>
      <c r="BW115" s="2">
        <v>1</v>
      </c>
      <c r="BX115" s="2">
        <v>1</v>
      </c>
      <c r="BY115" s="2" t="s">
        <v>3</v>
      </c>
      <c r="BZ115" s="2">
        <v>109</v>
      </c>
      <c r="CA115" s="2">
        <v>57</v>
      </c>
      <c r="CB115" s="2" t="s">
        <v>3</v>
      </c>
      <c r="CC115" s="2"/>
      <c r="CD115" s="2"/>
      <c r="CE115" s="2">
        <v>0</v>
      </c>
      <c r="CF115" s="2">
        <v>0</v>
      </c>
      <c r="CG115" s="2">
        <v>0</v>
      </c>
      <c r="CH115" s="2"/>
      <c r="CI115" s="2"/>
      <c r="CJ115" s="2"/>
      <c r="CK115" s="2"/>
      <c r="CL115" s="2"/>
      <c r="CM115" s="2">
        <v>0</v>
      </c>
      <c r="CN115" s="2" t="s">
        <v>127</v>
      </c>
      <c r="CO115" s="2">
        <v>0</v>
      </c>
      <c r="CP115" s="2">
        <f t="shared" si="135"/>
        <v>1676.54</v>
      </c>
      <c r="CQ115" s="2">
        <f t="shared" si="136"/>
        <v>12512.62</v>
      </c>
      <c r="CR115" s="2">
        <f t="shared" si="137"/>
        <v>67.58</v>
      </c>
      <c r="CS115" s="2">
        <f t="shared" si="138"/>
        <v>10.33</v>
      </c>
      <c r="CT115" s="2">
        <f t="shared" si="139"/>
        <v>832.04</v>
      </c>
      <c r="CU115" s="2">
        <f t="shared" si="140"/>
        <v>0</v>
      </c>
      <c r="CV115" s="2">
        <f t="shared" si="141"/>
        <v>91.73549999999999</v>
      </c>
      <c r="CW115" s="2">
        <f t="shared" si="142"/>
        <v>0.7875</v>
      </c>
      <c r="CX115" s="2">
        <f t="shared" si="143"/>
        <v>0</v>
      </c>
      <c r="CY115" s="2">
        <f t="shared" si="144"/>
        <v>114.777</v>
      </c>
      <c r="CZ115" s="2">
        <f t="shared" si="145"/>
        <v>60.021</v>
      </c>
      <c r="DA115" s="2"/>
      <c r="DB115" s="2"/>
      <c r="DC115" s="2" t="s">
        <v>3</v>
      </c>
      <c r="DD115" s="2" t="s">
        <v>3</v>
      </c>
      <c r="DE115" s="2" t="s">
        <v>128</v>
      </c>
      <c r="DF115" s="2" t="s">
        <v>128</v>
      </c>
      <c r="DG115" s="2" t="s">
        <v>129</v>
      </c>
      <c r="DH115" s="2" t="s">
        <v>3</v>
      </c>
      <c r="DI115" s="2" t="s">
        <v>129</v>
      </c>
      <c r="DJ115" s="2" t="s">
        <v>128</v>
      </c>
      <c r="DK115" s="2" t="s">
        <v>3</v>
      </c>
      <c r="DL115" s="2" t="s">
        <v>3</v>
      </c>
      <c r="DM115" s="2" t="s">
        <v>3</v>
      </c>
      <c r="DN115" s="2">
        <v>0</v>
      </c>
      <c r="DO115" s="2">
        <v>0</v>
      </c>
      <c r="DP115" s="2">
        <v>1</v>
      </c>
      <c r="DQ115" s="2">
        <v>1</v>
      </c>
      <c r="DR115" s="2"/>
      <c r="DS115" s="2"/>
      <c r="DT115" s="2"/>
      <c r="DU115" s="2">
        <v>1005</v>
      </c>
      <c r="DV115" s="2" t="s">
        <v>38</v>
      </c>
      <c r="DW115" s="2" t="s">
        <v>38</v>
      </c>
      <c r="DX115" s="2">
        <v>100</v>
      </c>
      <c r="DY115" s="2"/>
      <c r="DZ115" s="2" t="s">
        <v>3</v>
      </c>
      <c r="EA115" s="2" t="s">
        <v>3</v>
      </c>
      <c r="EB115" s="2" t="s">
        <v>3</v>
      </c>
      <c r="EC115" s="2" t="s">
        <v>3</v>
      </c>
      <c r="ED115" s="2"/>
      <c r="EE115" s="2">
        <v>55238189</v>
      </c>
      <c r="EF115" s="2">
        <v>2</v>
      </c>
      <c r="EG115" s="2" t="s">
        <v>40</v>
      </c>
      <c r="EH115" s="2">
        <v>12</v>
      </c>
      <c r="EI115" s="2" t="s">
        <v>225</v>
      </c>
      <c r="EJ115" s="2">
        <v>1</v>
      </c>
      <c r="EK115" s="2">
        <v>12001</v>
      </c>
      <c r="EL115" s="2" t="s">
        <v>225</v>
      </c>
      <c r="EM115" s="2" t="s">
        <v>226</v>
      </c>
      <c r="EN115" s="2"/>
      <c r="EO115" s="2" t="s">
        <v>133</v>
      </c>
      <c r="EP115" s="2"/>
      <c r="EQ115" s="2">
        <v>0</v>
      </c>
      <c r="ER115" s="2">
        <v>13290.19</v>
      </c>
      <c r="ES115" s="2">
        <v>12512.62</v>
      </c>
      <c r="ET115" s="2">
        <v>54.06</v>
      </c>
      <c r="EU115" s="2">
        <v>8.26</v>
      </c>
      <c r="EV115" s="2">
        <v>723.51</v>
      </c>
      <c r="EW115" s="2">
        <v>79.77</v>
      </c>
      <c r="EX115" s="2">
        <v>0.63</v>
      </c>
      <c r="EY115" s="2">
        <v>0</v>
      </c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>
        <v>0</v>
      </c>
      <c r="FR115" s="2">
        <f t="shared" si="146"/>
        <v>0</v>
      </c>
      <c r="FS115" s="2">
        <v>0</v>
      </c>
      <c r="FT115" s="2"/>
      <c r="FU115" s="2"/>
      <c r="FV115" s="2"/>
      <c r="FW115" s="2"/>
      <c r="FX115" s="2">
        <v>109</v>
      </c>
      <c r="FY115" s="2">
        <v>57</v>
      </c>
      <c r="FZ115" s="2"/>
      <c r="GA115" s="2" t="s">
        <v>3</v>
      </c>
      <c r="GB115" s="2"/>
      <c r="GC115" s="2"/>
      <c r="GD115" s="2">
        <v>1</v>
      </c>
      <c r="GE115" s="2"/>
      <c r="GF115" s="2">
        <v>2128649221</v>
      </c>
      <c r="GG115" s="2">
        <v>2</v>
      </c>
      <c r="GH115" s="2">
        <v>1</v>
      </c>
      <c r="GI115" s="2">
        <v>-2</v>
      </c>
      <c r="GJ115" s="2">
        <v>0</v>
      </c>
      <c r="GK115" s="2">
        <v>0</v>
      </c>
      <c r="GL115" s="2">
        <f t="shared" si="147"/>
        <v>0</v>
      </c>
      <c r="GM115" s="2">
        <f t="shared" si="148"/>
        <v>1851.34</v>
      </c>
      <c r="GN115" s="2">
        <f t="shared" si="149"/>
        <v>1851.34</v>
      </c>
      <c r="GO115" s="2">
        <f t="shared" si="150"/>
        <v>0</v>
      </c>
      <c r="GP115" s="2">
        <f t="shared" si="151"/>
        <v>0</v>
      </c>
      <c r="GQ115" s="2"/>
      <c r="GR115" s="2">
        <v>0</v>
      </c>
      <c r="GS115" s="2">
        <v>3</v>
      </c>
      <c r="GT115" s="2">
        <v>0</v>
      </c>
      <c r="GU115" s="2" t="s">
        <v>3</v>
      </c>
      <c r="GV115" s="2">
        <f t="shared" si="152"/>
        <v>0</v>
      </c>
      <c r="GW115" s="2">
        <v>1</v>
      </c>
      <c r="GX115" s="2">
        <f t="shared" si="153"/>
        <v>0</v>
      </c>
      <c r="GY115" s="2"/>
      <c r="GZ115" s="2"/>
      <c r="HA115" s="2">
        <v>0</v>
      </c>
      <c r="HB115" s="2">
        <v>0</v>
      </c>
      <c r="HC115" s="2">
        <f t="shared" si="154"/>
        <v>0</v>
      </c>
      <c r="HD115" s="2"/>
      <c r="HE115" s="2" t="s">
        <v>3</v>
      </c>
      <c r="HF115" s="2" t="s">
        <v>3</v>
      </c>
      <c r="HG115" s="2"/>
      <c r="HH115" s="2"/>
      <c r="HI115" s="2"/>
      <c r="HJ115" s="2"/>
      <c r="HK115" s="2"/>
      <c r="HL115" s="2"/>
      <c r="HM115" s="2" t="s">
        <v>3</v>
      </c>
      <c r="HN115" s="2" t="s">
        <v>227</v>
      </c>
      <c r="HO115" s="2" t="s">
        <v>228</v>
      </c>
      <c r="HP115" s="2" t="s">
        <v>225</v>
      </c>
      <c r="HQ115" s="2" t="s">
        <v>225</v>
      </c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>
        <v>0</v>
      </c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45" ht="12.75">
      <c r="A116">
        <v>17</v>
      </c>
      <c r="B116">
        <v>1</v>
      </c>
      <c r="C116">
        <f>ROW(SmtRes!A246)</f>
        <v>246</v>
      </c>
      <c r="D116">
        <f>ROW(EtalonRes!A244)</f>
        <v>244</v>
      </c>
      <c r="E116" t="s">
        <v>221</v>
      </c>
      <c r="F116" t="s">
        <v>222</v>
      </c>
      <c r="G116" t="s">
        <v>223</v>
      </c>
      <c r="H116" t="s">
        <v>38</v>
      </c>
      <c r="I116">
        <f>ROUND(12.5/100,7)</f>
        <v>0.125</v>
      </c>
      <c r="J116">
        <v>0</v>
      </c>
      <c r="K116">
        <f>ROUND(12.5/100,7)</f>
        <v>0.125</v>
      </c>
      <c r="O116">
        <f t="shared" si="120"/>
        <v>18288.77</v>
      </c>
      <c r="P116">
        <f t="shared" si="121"/>
        <v>14201.82</v>
      </c>
      <c r="Q116">
        <f t="shared" si="122"/>
        <v>97.32</v>
      </c>
      <c r="R116">
        <f t="shared" si="123"/>
        <v>49.53</v>
      </c>
      <c r="S116">
        <f t="shared" si="124"/>
        <v>3989.63</v>
      </c>
      <c r="T116">
        <f t="shared" si="125"/>
        <v>0</v>
      </c>
      <c r="U116">
        <f t="shared" si="126"/>
        <v>11.466937499999998</v>
      </c>
      <c r="V116">
        <f t="shared" si="127"/>
        <v>0.0984375</v>
      </c>
      <c r="W116">
        <f t="shared" si="128"/>
        <v>0</v>
      </c>
      <c r="X116">
        <f t="shared" si="129"/>
        <v>4402.68</v>
      </c>
      <c r="Y116">
        <f t="shared" si="130"/>
        <v>2302.32</v>
      </c>
      <c r="AA116">
        <v>55113218</v>
      </c>
      <c r="AB116">
        <f t="shared" si="131"/>
        <v>13412.24</v>
      </c>
      <c r="AC116">
        <f t="shared" si="132"/>
        <v>12512.62</v>
      </c>
      <c r="AD116">
        <f t="shared" si="113"/>
        <v>67.58</v>
      </c>
      <c r="AE116">
        <f t="shared" si="114"/>
        <v>10.33</v>
      </c>
      <c r="AF116">
        <f t="shared" si="115"/>
        <v>832.04</v>
      </c>
      <c r="AG116">
        <f t="shared" si="133"/>
        <v>0</v>
      </c>
      <c r="AH116">
        <f t="shared" si="116"/>
        <v>91.73549999999999</v>
      </c>
      <c r="AI116">
        <f t="shared" si="117"/>
        <v>0.7875</v>
      </c>
      <c r="AJ116">
        <f t="shared" si="134"/>
        <v>0</v>
      </c>
      <c r="AK116">
        <v>13290.19</v>
      </c>
      <c r="AL116">
        <v>12512.62</v>
      </c>
      <c r="AM116">
        <v>54.06</v>
      </c>
      <c r="AN116">
        <v>8.26</v>
      </c>
      <c r="AO116">
        <v>723.51</v>
      </c>
      <c r="AP116">
        <v>0</v>
      </c>
      <c r="AQ116">
        <v>79.77</v>
      </c>
      <c r="AR116">
        <v>0.63</v>
      </c>
      <c r="AS116">
        <v>0</v>
      </c>
      <c r="AT116">
        <v>109</v>
      </c>
      <c r="AU116">
        <v>57</v>
      </c>
      <c r="AV116">
        <v>1</v>
      </c>
      <c r="AW116">
        <v>1</v>
      </c>
      <c r="AZ116">
        <v>1</v>
      </c>
      <c r="BA116">
        <v>38.36</v>
      </c>
      <c r="BB116">
        <v>11.52</v>
      </c>
      <c r="BC116">
        <v>9.08</v>
      </c>
      <c r="BH116">
        <v>0</v>
      </c>
      <c r="BI116">
        <v>1</v>
      </c>
      <c r="BJ116" t="s">
        <v>224</v>
      </c>
      <c r="BM116">
        <v>12001</v>
      </c>
      <c r="BN116">
        <v>0</v>
      </c>
      <c r="BO116" t="s">
        <v>222</v>
      </c>
      <c r="BP116">
        <v>1</v>
      </c>
      <c r="BQ116">
        <v>2</v>
      </c>
      <c r="BR116">
        <v>0</v>
      </c>
      <c r="BS116">
        <v>38.36</v>
      </c>
      <c r="BT116">
        <v>1</v>
      </c>
      <c r="BU116">
        <v>1</v>
      </c>
      <c r="BV116">
        <v>1</v>
      </c>
      <c r="BW116">
        <v>1</v>
      </c>
      <c r="BX116">
        <v>1</v>
      </c>
      <c r="BZ116">
        <v>109</v>
      </c>
      <c r="CA116">
        <v>57</v>
      </c>
      <c r="CE116">
        <v>0</v>
      </c>
      <c r="CF116">
        <v>0</v>
      </c>
      <c r="CG116">
        <v>0</v>
      </c>
      <c r="CM116">
        <v>0</v>
      </c>
      <c r="CN116" t="s">
        <v>127</v>
      </c>
      <c r="CO116">
        <v>0</v>
      </c>
      <c r="CP116">
        <f t="shared" si="135"/>
        <v>18288.77</v>
      </c>
      <c r="CQ116">
        <f t="shared" si="136"/>
        <v>113614.5896</v>
      </c>
      <c r="CR116">
        <f t="shared" si="137"/>
        <v>778.5215999999999</v>
      </c>
      <c r="CS116">
        <f t="shared" si="138"/>
        <v>396.2588</v>
      </c>
      <c r="CT116">
        <f t="shared" si="139"/>
        <v>31917.054399999997</v>
      </c>
      <c r="CU116">
        <f t="shared" si="140"/>
        <v>0</v>
      </c>
      <c r="CV116">
        <f t="shared" si="141"/>
        <v>91.73549999999999</v>
      </c>
      <c r="CW116">
        <f t="shared" si="142"/>
        <v>0.7875</v>
      </c>
      <c r="CX116">
        <f t="shared" si="143"/>
        <v>0</v>
      </c>
      <c r="CY116">
        <f t="shared" si="144"/>
        <v>4402.684400000001</v>
      </c>
      <c r="CZ116">
        <f t="shared" si="145"/>
        <v>2302.3212000000003</v>
      </c>
      <c r="DE116" t="s">
        <v>128</v>
      </c>
      <c r="DF116" t="s">
        <v>128</v>
      </c>
      <c r="DG116" t="s">
        <v>129</v>
      </c>
      <c r="DI116" t="s">
        <v>129</v>
      </c>
      <c r="DJ116" t="s">
        <v>128</v>
      </c>
      <c r="DN116">
        <v>0</v>
      </c>
      <c r="DO116">
        <v>0</v>
      </c>
      <c r="DP116">
        <v>1</v>
      </c>
      <c r="DQ116">
        <v>1</v>
      </c>
      <c r="DU116">
        <v>1005</v>
      </c>
      <c r="DV116" t="s">
        <v>38</v>
      </c>
      <c r="DW116" t="s">
        <v>38</v>
      </c>
      <c r="DX116">
        <v>100</v>
      </c>
      <c r="EE116">
        <v>55238189</v>
      </c>
      <c r="EF116">
        <v>2</v>
      </c>
      <c r="EG116" t="s">
        <v>40</v>
      </c>
      <c r="EH116">
        <v>12</v>
      </c>
      <c r="EI116" t="s">
        <v>225</v>
      </c>
      <c r="EJ116">
        <v>1</v>
      </c>
      <c r="EK116">
        <v>12001</v>
      </c>
      <c r="EL116" t="s">
        <v>225</v>
      </c>
      <c r="EM116" t="s">
        <v>226</v>
      </c>
      <c r="EO116" t="s">
        <v>133</v>
      </c>
      <c r="EQ116">
        <v>0</v>
      </c>
      <c r="ER116">
        <v>13290.19</v>
      </c>
      <c r="ES116">
        <v>12512.62</v>
      </c>
      <c r="ET116">
        <v>54.06</v>
      </c>
      <c r="EU116">
        <v>8.26</v>
      </c>
      <c r="EV116">
        <v>723.51</v>
      </c>
      <c r="EW116">
        <v>79.77</v>
      </c>
      <c r="EX116">
        <v>0.63</v>
      </c>
      <c r="EY116">
        <v>0</v>
      </c>
      <c r="FQ116">
        <v>0</v>
      </c>
      <c r="FR116">
        <f t="shared" si="146"/>
        <v>0</v>
      </c>
      <c r="FS116">
        <v>0</v>
      </c>
      <c r="FX116">
        <v>109</v>
      </c>
      <c r="FY116">
        <v>57</v>
      </c>
      <c r="GD116">
        <v>1</v>
      </c>
      <c r="GF116">
        <v>2128649221</v>
      </c>
      <c r="GG116">
        <v>2</v>
      </c>
      <c r="GH116">
        <v>1</v>
      </c>
      <c r="GI116">
        <v>2</v>
      </c>
      <c r="GJ116">
        <v>0</v>
      </c>
      <c r="GK116">
        <v>0</v>
      </c>
      <c r="GL116">
        <f t="shared" si="147"/>
        <v>0</v>
      </c>
      <c r="GM116">
        <f t="shared" si="148"/>
        <v>24993.77</v>
      </c>
      <c r="GN116">
        <f t="shared" si="149"/>
        <v>24993.77</v>
      </c>
      <c r="GO116">
        <f t="shared" si="150"/>
        <v>0</v>
      </c>
      <c r="GP116">
        <f t="shared" si="151"/>
        <v>0</v>
      </c>
      <c r="GR116">
        <v>0</v>
      </c>
      <c r="GS116">
        <v>3</v>
      </c>
      <c r="GT116">
        <v>0</v>
      </c>
      <c r="GV116">
        <f t="shared" si="152"/>
        <v>0</v>
      </c>
      <c r="GW116">
        <v>1</v>
      </c>
      <c r="GX116">
        <f t="shared" si="153"/>
        <v>0</v>
      </c>
      <c r="HA116">
        <v>0</v>
      </c>
      <c r="HB116">
        <v>0</v>
      </c>
      <c r="HC116">
        <f t="shared" si="154"/>
        <v>0</v>
      </c>
      <c r="HN116" t="s">
        <v>227</v>
      </c>
      <c r="HO116" t="s">
        <v>228</v>
      </c>
      <c r="HP116" t="s">
        <v>225</v>
      </c>
      <c r="HQ116" t="s">
        <v>225</v>
      </c>
      <c r="IK116">
        <v>0</v>
      </c>
    </row>
    <row r="117" spans="1:255" ht="12.75">
      <c r="A117" s="2">
        <v>17</v>
      </c>
      <c r="B117" s="2">
        <v>1</v>
      </c>
      <c r="C117" s="2">
        <f>ROW(SmtRes!A253)</f>
        <v>253</v>
      </c>
      <c r="D117" s="2">
        <f>ROW(EtalonRes!A251)</f>
        <v>251</v>
      </c>
      <c r="E117" s="2" t="s">
        <v>229</v>
      </c>
      <c r="F117" s="2" t="s">
        <v>230</v>
      </c>
      <c r="G117" s="2" t="s">
        <v>231</v>
      </c>
      <c r="H117" s="2" t="s">
        <v>38</v>
      </c>
      <c r="I117" s="2">
        <f>ROUND(4/100,7)</f>
        <v>0.04</v>
      </c>
      <c r="J117" s="2">
        <v>0</v>
      </c>
      <c r="K117" s="2">
        <f>ROUND(4/100,7)</f>
        <v>0.04</v>
      </c>
      <c r="L117" s="2"/>
      <c r="M117" s="2"/>
      <c r="N117" s="2"/>
      <c r="O117" s="2">
        <f t="shared" si="120"/>
        <v>126.17</v>
      </c>
      <c r="P117" s="2">
        <f t="shared" si="121"/>
        <v>117.44</v>
      </c>
      <c r="Q117" s="2">
        <f t="shared" si="122"/>
        <v>1.54</v>
      </c>
      <c r="R117" s="2">
        <f t="shared" si="123"/>
        <v>0.24</v>
      </c>
      <c r="S117" s="2">
        <f t="shared" si="124"/>
        <v>7.19</v>
      </c>
      <c r="T117" s="2">
        <f t="shared" si="125"/>
        <v>0</v>
      </c>
      <c r="U117" s="2">
        <f t="shared" si="126"/>
        <v>0.88044</v>
      </c>
      <c r="V117" s="2">
        <f t="shared" si="127"/>
        <v>0.018</v>
      </c>
      <c r="W117" s="2">
        <f t="shared" si="128"/>
        <v>0</v>
      </c>
      <c r="X117" s="2">
        <f t="shared" si="129"/>
        <v>8.1</v>
      </c>
      <c r="Y117" s="2">
        <f t="shared" si="130"/>
        <v>4.24</v>
      </c>
      <c r="Z117" s="2"/>
      <c r="AA117" s="2">
        <v>55113220</v>
      </c>
      <c r="AB117" s="2">
        <f t="shared" si="131"/>
        <v>3154.29</v>
      </c>
      <c r="AC117" s="2">
        <f t="shared" si="132"/>
        <v>2936</v>
      </c>
      <c r="AD117" s="2">
        <f t="shared" si="113"/>
        <v>38.46</v>
      </c>
      <c r="AE117" s="2">
        <f t="shared" si="114"/>
        <v>6.01</v>
      </c>
      <c r="AF117" s="2">
        <f t="shared" si="115"/>
        <v>179.83</v>
      </c>
      <c r="AG117" s="2">
        <f t="shared" si="133"/>
        <v>0</v>
      </c>
      <c r="AH117" s="2">
        <f t="shared" si="116"/>
        <v>22.011</v>
      </c>
      <c r="AI117" s="2">
        <f t="shared" si="117"/>
        <v>0.44999999999999996</v>
      </c>
      <c r="AJ117" s="2">
        <f t="shared" si="134"/>
        <v>0</v>
      </c>
      <c r="AK117" s="2">
        <v>3123.14</v>
      </c>
      <c r="AL117" s="2">
        <v>2936</v>
      </c>
      <c r="AM117" s="2">
        <v>30.77</v>
      </c>
      <c r="AN117" s="2">
        <v>4.81</v>
      </c>
      <c r="AO117" s="2">
        <v>156.37</v>
      </c>
      <c r="AP117" s="2">
        <v>0</v>
      </c>
      <c r="AQ117" s="2">
        <v>19.14</v>
      </c>
      <c r="AR117" s="2">
        <v>0.36</v>
      </c>
      <c r="AS117" s="2">
        <v>0</v>
      </c>
      <c r="AT117" s="2">
        <v>109</v>
      </c>
      <c r="AU117" s="2">
        <v>57</v>
      </c>
      <c r="AV117" s="2">
        <v>1</v>
      </c>
      <c r="AW117" s="2">
        <v>1</v>
      </c>
      <c r="AX117" s="2"/>
      <c r="AY117" s="2"/>
      <c r="AZ117" s="2">
        <v>1</v>
      </c>
      <c r="BA117" s="2">
        <v>1</v>
      </c>
      <c r="BB117" s="2">
        <v>1</v>
      </c>
      <c r="BC117" s="2">
        <v>1</v>
      </c>
      <c r="BD117" s="2" t="s">
        <v>3</v>
      </c>
      <c r="BE117" s="2" t="s">
        <v>3</v>
      </c>
      <c r="BF117" s="2" t="s">
        <v>3</v>
      </c>
      <c r="BG117" s="2" t="s">
        <v>3</v>
      </c>
      <c r="BH117" s="2">
        <v>0</v>
      </c>
      <c r="BI117" s="2">
        <v>1</v>
      </c>
      <c r="BJ117" s="2" t="s">
        <v>232</v>
      </c>
      <c r="BK117" s="2"/>
      <c r="BL117" s="2"/>
      <c r="BM117" s="2">
        <v>12001</v>
      </c>
      <c r="BN117" s="2">
        <v>0</v>
      </c>
      <c r="BO117" s="2" t="s">
        <v>3</v>
      </c>
      <c r="BP117" s="2">
        <v>0</v>
      </c>
      <c r="BQ117" s="2">
        <v>2</v>
      </c>
      <c r="BR117" s="2">
        <v>0</v>
      </c>
      <c r="BS117" s="2">
        <v>1</v>
      </c>
      <c r="BT117" s="2">
        <v>1</v>
      </c>
      <c r="BU117" s="2">
        <v>1</v>
      </c>
      <c r="BV117" s="2">
        <v>1</v>
      </c>
      <c r="BW117" s="2">
        <v>1</v>
      </c>
      <c r="BX117" s="2">
        <v>1</v>
      </c>
      <c r="BY117" s="2" t="s">
        <v>3</v>
      </c>
      <c r="BZ117" s="2">
        <v>109</v>
      </c>
      <c r="CA117" s="2">
        <v>57</v>
      </c>
      <c r="CB117" s="2" t="s">
        <v>3</v>
      </c>
      <c r="CC117" s="2"/>
      <c r="CD117" s="2"/>
      <c r="CE117" s="2">
        <v>0</v>
      </c>
      <c r="CF117" s="2">
        <v>0</v>
      </c>
      <c r="CG117" s="2">
        <v>0</v>
      </c>
      <c r="CH117" s="2"/>
      <c r="CI117" s="2"/>
      <c r="CJ117" s="2"/>
      <c r="CK117" s="2"/>
      <c r="CL117" s="2"/>
      <c r="CM117" s="2">
        <v>0</v>
      </c>
      <c r="CN117" s="2" t="s">
        <v>127</v>
      </c>
      <c r="CO117" s="2">
        <v>0</v>
      </c>
      <c r="CP117" s="2">
        <f t="shared" si="135"/>
        <v>126.17</v>
      </c>
      <c r="CQ117" s="2">
        <f t="shared" si="136"/>
        <v>2936</v>
      </c>
      <c r="CR117" s="2">
        <f t="shared" si="137"/>
        <v>38.46</v>
      </c>
      <c r="CS117" s="2">
        <f t="shared" si="138"/>
        <v>6.01</v>
      </c>
      <c r="CT117" s="2">
        <f t="shared" si="139"/>
        <v>179.83</v>
      </c>
      <c r="CU117" s="2">
        <f t="shared" si="140"/>
        <v>0</v>
      </c>
      <c r="CV117" s="2">
        <f t="shared" si="141"/>
        <v>22.011</v>
      </c>
      <c r="CW117" s="2">
        <f t="shared" si="142"/>
        <v>0.44999999999999996</v>
      </c>
      <c r="CX117" s="2">
        <f t="shared" si="143"/>
        <v>0</v>
      </c>
      <c r="CY117" s="2">
        <f t="shared" si="144"/>
        <v>8.098700000000001</v>
      </c>
      <c r="CZ117" s="2">
        <f t="shared" si="145"/>
        <v>4.2351</v>
      </c>
      <c r="DA117" s="2"/>
      <c r="DB117" s="2"/>
      <c r="DC117" s="2" t="s">
        <v>3</v>
      </c>
      <c r="DD117" s="2" t="s">
        <v>3</v>
      </c>
      <c r="DE117" s="2" t="s">
        <v>128</v>
      </c>
      <c r="DF117" s="2" t="s">
        <v>128</v>
      </c>
      <c r="DG117" s="2" t="s">
        <v>129</v>
      </c>
      <c r="DH117" s="2" t="s">
        <v>3</v>
      </c>
      <c r="DI117" s="2" t="s">
        <v>129</v>
      </c>
      <c r="DJ117" s="2" t="s">
        <v>128</v>
      </c>
      <c r="DK117" s="2" t="s">
        <v>3</v>
      </c>
      <c r="DL117" s="2" t="s">
        <v>3</v>
      </c>
      <c r="DM117" s="2" t="s">
        <v>3</v>
      </c>
      <c r="DN117" s="2">
        <v>0</v>
      </c>
      <c r="DO117" s="2">
        <v>0</v>
      </c>
      <c r="DP117" s="2">
        <v>1</v>
      </c>
      <c r="DQ117" s="2">
        <v>1</v>
      </c>
      <c r="DR117" s="2"/>
      <c r="DS117" s="2"/>
      <c r="DT117" s="2"/>
      <c r="DU117" s="2">
        <v>1005</v>
      </c>
      <c r="DV117" s="2" t="s">
        <v>38</v>
      </c>
      <c r="DW117" s="2" t="s">
        <v>38</v>
      </c>
      <c r="DX117" s="2">
        <v>100</v>
      </c>
      <c r="DY117" s="2"/>
      <c r="DZ117" s="2" t="s">
        <v>3</v>
      </c>
      <c r="EA117" s="2" t="s">
        <v>3</v>
      </c>
      <c r="EB117" s="2" t="s">
        <v>3</v>
      </c>
      <c r="EC117" s="2" t="s">
        <v>3</v>
      </c>
      <c r="ED117" s="2"/>
      <c r="EE117" s="2">
        <v>55238189</v>
      </c>
      <c r="EF117" s="2">
        <v>2</v>
      </c>
      <c r="EG117" s="2" t="s">
        <v>40</v>
      </c>
      <c r="EH117" s="2">
        <v>12</v>
      </c>
      <c r="EI117" s="2" t="s">
        <v>225</v>
      </c>
      <c r="EJ117" s="2">
        <v>1</v>
      </c>
      <c r="EK117" s="2">
        <v>12001</v>
      </c>
      <c r="EL117" s="2" t="s">
        <v>225</v>
      </c>
      <c r="EM117" s="2" t="s">
        <v>226</v>
      </c>
      <c r="EN117" s="2"/>
      <c r="EO117" s="2" t="s">
        <v>133</v>
      </c>
      <c r="EP117" s="2"/>
      <c r="EQ117" s="2">
        <v>0</v>
      </c>
      <c r="ER117" s="2">
        <v>3123.14</v>
      </c>
      <c r="ES117" s="2">
        <v>2936</v>
      </c>
      <c r="ET117" s="2">
        <v>30.77</v>
      </c>
      <c r="EU117" s="2">
        <v>4.81</v>
      </c>
      <c r="EV117" s="2">
        <v>156.37</v>
      </c>
      <c r="EW117" s="2">
        <v>19.14</v>
      </c>
      <c r="EX117" s="2">
        <v>0.36</v>
      </c>
      <c r="EY117" s="2">
        <v>0</v>
      </c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>
        <v>0</v>
      </c>
      <c r="FR117" s="2">
        <f t="shared" si="146"/>
        <v>0</v>
      </c>
      <c r="FS117" s="2">
        <v>0</v>
      </c>
      <c r="FT117" s="2"/>
      <c r="FU117" s="2"/>
      <c r="FV117" s="2"/>
      <c r="FW117" s="2"/>
      <c r="FX117" s="2">
        <v>109</v>
      </c>
      <c r="FY117" s="2">
        <v>57</v>
      </c>
      <c r="FZ117" s="2"/>
      <c r="GA117" s="2" t="s">
        <v>3</v>
      </c>
      <c r="GB117" s="2"/>
      <c r="GC117" s="2"/>
      <c r="GD117" s="2">
        <v>1</v>
      </c>
      <c r="GE117" s="2"/>
      <c r="GF117" s="2">
        <v>1519264397</v>
      </c>
      <c r="GG117" s="2">
        <v>2</v>
      </c>
      <c r="GH117" s="2">
        <v>1</v>
      </c>
      <c r="GI117" s="2">
        <v>-2</v>
      </c>
      <c r="GJ117" s="2">
        <v>0</v>
      </c>
      <c r="GK117" s="2">
        <v>0</v>
      </c>
      <c r="GL117" s="2">
        <f t="shared" si="147"/>
        <v>0</v>
      </c>
      <c r="GM117" s="2">
        <f t="shared" si="148"/>
        <v>138.51</v>
      </c>
      <c r="GN117" s="2">
        <f t="shared" si="149"/>
        <v>138.51</v>
      </c>
      <c r="GO117" s="2">
        <f t="shared" si="150"/>
        <v>0</v>
      </c>
      <c r="GP117" s="2">
        <f t="shared" si="151"/>
        <v>0</v>
      </c>
      <c r="GQ117" s="2"/>
      <c r="GR117" s="2">
        <v>0</v>
      </c>
      <c r="GS117" s="2">
        <v>3</v>
      </c>
      <c r="GT117" s="2">
        <v>0</v>
      </c>
      <c r="GU117" s="2" t="s">
        <v>3</v>
      </c>
      <c r="GV117" s="2">
        <f t="shared" si="152"/>
        <v>0</v>
      </c>
      <c r="GW117" s="2">
        <v>1</v>
      </c>
      <c r="GX117" s="2">
        <f t="shared" si="153"/>
        <v>0</v>
      </c>
      <c r="GY117" s="2"/>
      <c r="GZ117" s="2"/>
      <c r="HA117" s="2">
        <v>0</v>
      </c>
      <c r="HB117" s="2">
        <v>0</v>
      </c>
      <c r="HC117" s="2">
        <f t="shared" si="154"/>
        <v>0</v>
      </c>
      <c r="HD117" s="2"/>
      <c r="HE117" s="2" t="s">
        <v>3</v>
      </c>
      <c r="HF117" s="2" t="s">
        <v>3</v>
      </c>
      <c r="HG117" s="2"/>
      <c r="HH117" s="2"/>
      <c r="HI117" s="2"/>
      <c r="HJ117" s="2"/>
      <c r="HK117" s="2"/>
      <c r="HL117" s="2"/>
      <c r="HM117" s="2" t="s">
        <v>3</v>
      </c>
      <c r="HN117" s="2" t="s">
        <v>227</v>
      </c>
      <c r="HO117" s="2" t="s">
        <v>228</v>
      </c>
      <c r="HP117" s="2" t="s">
        <v>225</v>
      </c>
      <c r="HQ117" s="2" t="s">
        <v>225</v>
      </c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>
        <v>0</v>
      </c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45" ht="12.75">
      <c r="A118">
        <v>17</v>
      </c>
      <c r="B118">
        <v>1</v>
      </c>
      <c r="C118">
        <f>ROW(SmtRes!A260)</f>
        <v>260</v>
      </c>
      <c r="D118">
        <f>ROW(EtalonRes!A258)</f>
        <v>258</v>
      </c>
      <c r="E118" t="s">
        <v>229</v>
      </c>
      <c r="F118" t="s">
        <v>230</v>
      </c>
      <c r="G118" t="s">
        <v>231</v>
      </c>
      <c r="H118" t="s">
        <v>38</v>
      </c>
      <c r="I118">
        <f>ROUND(4/100,7)</f>
        <v>0.04</v>
      </c>
      <c r="J118">
        <v>0</v>
      </c>
      <c r="K118">
        <f>ROUND(4/100,7)</f>
        <v>0.04</v>
      </c>
      <c r="O118">
        <f t="shared" si="120"/>
        <v>1239.91</v>
      </c>
      <c r="P118">
        <f t="shared" si="121"/>
        <v>946.57</v>
      </c>
      <c r="Q118">
        <f t="shared" si="122"/>
        <v>17.41</v>
      </c>
      <c r="R118">
        <f t="shared" si="123"/>
        <v>9.22</v>
      </c>
      <c r="S118">
        <f t="shared" si="124"/>
        <v>275.93</v>
      </c>
      <c r="T118">
        <f t="shared" si="125"/>
        <v>0</v>
      </c>
      <c r="U118">
        <f t="shared" si="126"/>
        <v>0.88044</v>
      </c>
      <c r="V118">
        <f t="shared" si="127"/>
        <v>0.018</v>
      </c>
      <c r="W118">
        <f t="shared" si="128"/>
        <v>0</v>
      </c>
      <c r="X118">
        <f t="shared" si="129"/>
        <v>310.81</v>
      </c>
      <c r="Y118">
        <f t="shared" si="130"/>
        <v>162.54</v>
      </c>
      <c r="AA118">
        <v>55113218</v>
      </c>
      <c r="AB118">
        <f t="shared" si="131"/>
        <v>3154.29</v>
      </c>
      <c r="AC118">
        <f t="shared" si="132"/>
        <v>2936</v>
      </c>
      <c r="AD118">
        <f t="shared" si="113"/>
        <v>38.46</v>
      </c>
      <c r="AE118">
        <f t="shared" si="114"/>
        <v>6.01</v>
      </c>
      <c r="AF118">
        <f t="shared" si="115"/>
        <v>179.83</v>
      </c>
      <c r="AG118">
        <f t="shared" si="133"/>
        <v>0</v>
      </c>
      <c r="AH118">
        <f t="shared" si="116"/>
        <v>22.011</v>
      </c>
      <c r="AI118">
        <f t="shared" si="117"/>
        <v>0.44999999999999996</v>
      </c>
      <c r="AJ118">
        <f t="shared" si="134"/>
        <v>0</v>
      </c>
      <c r="AK118">
        <v>3123.14</v>
      </c>
      <c r="AL118">
        <v>2936</v>
      </c>
      <c r="AM118">
        <v>30.77</v>
      </c>
      <c r="AN118">
        <v>4.81</v>
      </c>
      <c r="AO118">
        <v>156.37</v>
      </c>
      <c r="AP118">
        <v>0</v>
      </c>
      <c r="AQ118">
        <v>19.14</v>
      </c>
      <c r="AR118">
        <v>0.36</v>
      </c>
      <c r="AS118">
        <v>0</v>
      </c>
      <c r="AT118">
        <v>109</v>
      </c>
      <c r="AU118">
        <v>57</v>
      </c>
      <c r="AV118">
        <v>1</v>
      </c>
      <c r="AW118">
        <v>1</v>
      </c>
      <c r="AZ118">
        <v>1</v>
      </c>
      <c r="BA118">
        <v>38.36</v>
      </c>
      <c r="BB118">
        <v>11.32</v>
      </c>
      <c r="BC118">
        <v>8.06</v>
      </c>
      <c r="BH118">
        <v>0</v>
      </c>
      <c r="BI118">
        <v>1</v>
      </c>
      <c r="BJ118" t="s">
        <v>232</v>
      </c>
      <c r="BM118">
        <v>12001</v>
      </c>
      <c r="BN118">
        <v>0</v>
      </c>
      <c r="BO118" t="s">
        <v>230</v>
      </c>
      <c r="BP118">
        <v>1</v>
      </c>
      <c r="BQ118">
        <v>2</v>
      </c>
      <c r="BR118">
        <v>0</v>
      </c>
      <c r="BS118">
        <v>38.36</v>
      </c>
      <c r="BT118">
        <v>1</v>
      </c>
      <c r="BU118">
        <v>1</v>
      </c>
      <c r="BV118">
        <v>1</v>
      </c>
      <c r="BW118">
        <v>1</v>
      </c>
      <c r="BX118">
        <v>1</v>
      </c>
      <c r="BZ118">
        <v>109</v>
      </c>
      <c r="CA118">
        <v>57</v>
      </c>
      <c r="CE118">
        <v>0</v>
      </c>
      <c r="CF118">
        <v>0</v>
      </c>
      <c r="CG118">
        <v>0</v>
      </c>
      <c r="CM118">
        <v>0</v>
      </c>
      <c r="CN118" t="s">
        <v>127</v>
      </c>
      <c r="CO118">
        <v>0</v>
      </c>
      <c r="CP118">
        <f t="shared" si="135"/>
        <v>1239.91</v>
      </c>
      <c r="CQ118">
        <f t="shared" si="136"/>
        <v>23664.16</v>
      </c>
      <c r="CR118">
        <f t="shared" si="137"/>
        <v>435.3672</v>
      </c>
      <c r="CS118">
        <f t="shared" si="138"/>
        <v>230.5436</v>
      </c>
      <c r="CT118">
        <f t="shared" si="139"/>
        <v>6898.2788</v>
      </c>
      <c r="CU118">
        <f t="shared" si="140"/>
        <v>0</v>
      </c>
      <c r="CV118">
        <f t="shared" si="141"/>
        <v>22.011</v>
      </c>
      <c r="CW118">
        <f t="shared" si="142"/>
        <v>0.44999999999999996</v>
      </c>
      <c r="CX118">
        <f t="shared" si="143"/>
        <v>0</v>
      </c>
      <c r="CY118">
        <f t="shared" si="144"/>
        <v>310.81350000000003</v>
      </c>
      <c r="CZ118">
        <f t="shared" si="145"/>
        <v>162.5355</v>
      </c>
      <c r="DE118" t="s">
        <v>128</v>
      </c>
      <c r="DF118" t="s">
        <v>128</v>
      </c>
      <c r="DG118" t="s">
        <v>129</v>
      </c>
      <c r="DI118" t="s">
        <v>129</v>
      </c>
      <c r="DJ118" t="s">
        <v>128</v>
      </c>
      <c r="DN118">
        <v>0</v>
      </c>
      <c r="DO118">
        <v>0</v>
      </c>
      <c r="DP118">
        <v>1</v>
      </c>
      <c r="DQ118">
        <v>1</v>
      </c>
      <c r="DU118">
        <v>1005</v>
      </c>
      <c r="DV118" t="s">
        <v>38</v>
      </c>
      <c r="DW118" t="s">
        <v>38</v>
      </c>
      <c r="DX118">
        <v>100</v>
      </c>
      <c r="EE118">
        <v>55238189</v>
      </c>
      <c r="EF118">
        <v>2</v>
      </c>
      <c r="EG118" t="s">
        <v>40</v>
      </c>
      <c r="EH118">
        <v>12</v>
      </c>
      <c r="EI118" t="s">
        <v>225</v>
      </c>
      <c r="EJ118">
        <v>1</v>
      </c>
      <c r="EK118">
        <v>12001</v>
      </c>
      <c r="EL118" t="s">
        <v>225</v>
      </c>
      <c r="EM118" t="s">
        <v>226</v>
      </c>
      <c r="EO118" t="s">
        <v>133</v>
      </c>
      <c r="EQ118">
        <v>0</v>
      </c>
      <c r="ER118">
        <v>3123.14</v>
      </c>
      <c r="ES118">
        <v>2936</v>
      </c>
      <c r="ET118">
        <v>30.77</v>
      </c>
      <c r="EU118">
        <v>4.81</v>
      </c>
      <c r="EV118">
        <v>156.37</v>
      </c>
      <c r="EW118">
        <v>19.14</v>
      </c>
      <c r="EX118">
        <v>0.36</v>
      </c>
      <c r="EY118">
        <v>0</v>
      </c>
      <c r="FQ118">
        <v>0</v>
      </c>
      <c r="FR118">
        <f t="shared" si="146"/>
        <v>0</v>
      </c>
      <c r="FS118">
        <v>0</v>
      </c>
      <c r="FX118">
        <v>109</v>
      </c>
      <c r="FY118">
        <v>57</v>
      </c>
      <c r="GD118">
        <v>1</v>
      </c>
      <c r="GF118">
        <v>1519264397</v>
      </c>
      <c r="GG118">
        <v>2</v>
      </c>
      <c r="GH118">
        <v>1</v>
      </c>
      <c r="GI118">
        <v>2</v>
      </c>
      <c r="GJ118">
        <v>0</v>
      </c>
      <c r="GK118">
        <v>0</v>
      </c>
      <c r="GL118">
        <f t="shared" si="147"/>
        <v>0</v>
      </c>
      <c r="GM118">
        <f t="shared" si="148"/>
        <v>1713.26</v>
      </c>
      <c r="GN118">
        <f t="shared" si="149"/>
        <v>1713.26</v>
      </c>
      <c r="GO118">
        <f t="shared" si="150"/>
        <v>0</v>
      </c>
      <c r="GP118">
        <f t="shared" si="151"/>
        <v>0</v>
      </c>
      <c r="GR118">
        <v>0</v>
      </c>
      <c r="GS118">
        <v>3</v>
      </c>
      <c r="GT118">
        <v>0</v>
      </c>
      <c r="GV118">
        <f t="shared" si="152"/>
        <v>0</v>
      </c>
      <c r="GW118">
        <v>1</v>
      </c>
      <c r="GX118">
        <f t="shared" si="153"/>
        <v>0</v>
      </c>
      <c r="HA118">
        <v>0</v>
      </c>
      <c r="HB118">
        <v>0</v>
      </c>
      <c r="HC118">
        <f t="shared" si="154"/>
        <v>0</v>
      </c>
      <c r="HN118" t="s">
        <v>227</v>
      </c>
      <c r="HO118" t="s">
        <v>228</v>
      </c>
      <c r="HP118" t="s">
        <v>225</v>
      </c>
      <c r="HQ118" t="s">
        <v>225</v>
      </c>
      <c r="IK118">
        <v>0</v>
      </c>
    </row>
    <row r="119" spans="1:255" ht="12.75">
      <c r="A119" s="2">
        <v>17</v>
      </c>
      <c r="B119" s="2">
        <v>1</v>
      </c>
      <c r="C119" s="2">
        <f>ROW(SmtRes!A269)</f>
        <v>269</v>
      </c>
      <c r="D119" s="2">
        <f>ROW(EtalonRes!A268)</f>
        <v>268</v>
      </c>
      <c r="E119" s="2" t="s">
        <v>233</v>
      </c>
      <c r="F119" s="2" t="s">
        <v>234</v>
      </c>
      <c r="G119" s="2" t="s">
        <v>235</v>
      </c>
      <c r="H119" s="2" t="s">
        <v>38</v>
      </c>
      <c r="I119" s="2">
        <f>ROUND(4/100,7)</f>
        <v>0.04</v>
      </c>
      <c r="J119" s="2">
        <v>0</v>
      </c>
      <c r="K119" s="2">
        <f>ROUND(4/100,7)</f>
        <v>0.04</v>
      </c>
      <c r="L119" s="2"/>
      <c r="M119" s="2"/>
      <c r="N119" s="2"/>
      <c r="O119" s="2">
        <f t="shared" si="120"/>
        <v>16.72</v>
      </c>
      <c r="P119" s="2">
        <f t="shared" si="121"/>
        <v>2.29</v>
      </c>
      <c r="Q119" s="2">
        <f t="shared" si="122"/>
        <v>1.4</v>
      </c>
      <c r="R119" s="2">
        <f t="shared" si="123"/>
        <v>0.2</v>
      </c>
      <c r="S119" s="2">
        <f t="shared" si="124"/>
        <v>13.03</v>
      </c>
      <c r="T119" s="2">
        <f t="shared" si="125"/>
        <v>0</v>
      </c>
      <c r="U119" s="2">
        <f t="shared" si="126"/>
        <v>1.4904</v>
      </c>
      <c r="V119" s="2">
        <f t="shared" si="127"/>
        <v>0.016</v>
      </c>
      <c r="W119" s="2">
        <f t="shared" si="128"/>
        <v>0</v>
      </c>
      <c r="X119" s="2">
        <f t="shared" si="129"/>
        <v>14.42</v>
      </c>
      <c r="Y119" s="2">
        <f t="shared" si="130"/>
        <v>7.54</v>
      </c>
      <c r="Z119" s="2"/>
      <c r="AA119" s="2">
        <v>55113220</v>
      </c>
      <c r="AB119" s="2">
        <f t="shared" si="131"/>
        <v>417.98</v>
      </c>
      <c r="AC119" s="2">
        <f t="shared" si="132"/>
        <v>57.28</v>
      </c>
      <c r="AD119" s="2">
        <f t="shared" si="113"/>
        <v>35.04</v>
      </c>
      <c r="AE119" s="2">
        <f t="shared" si="114"/>
        <v>5.05</v>
      </c>
      <c r="AF119" s="2">
        <f t="shared" si="115"/>
        <v>325.66</v>
      </c>
      <c r="AG119" s="2">
        <f t="shared" si="133"/>
        <v>0</v>
      </c>
      <c r="AH119" s="2">
        <f t="shared" si="116"/>
        <v>37.26</v>
      </c>
      <c r="AI119" s="2">
        <f t="shared" si="117"/>
        <v>0.4</v>
      </c>
      <c r="AJ119" s="2">
        <f t="shared" si="134"/>
        <v>0</v>
      </c>
      <c r="AK119" s="2">
        <v>368.49</v>
      </c>
      <c r="AL119" s="2">
        <v>57.28</v>
      </c>
      <c r="AM119" s="2">
        <v>28.03</v>
      </c>
      <c r="AN119" s="2">
        <v>4.04</v>
      </c>
      <c r="AO119" s="2">
        <v>283.18</v>
      </c>
      <c r="AP119" s="2">
        <v>0</v>
      </c>
      <c r="AQ119" s="2">
        <v>32.4</v>
      </c>
      <c r="AR119" s="2">
        <v>0.32</v>
      </c>
      <c r="AS119" s="2">
        <v>0</v>
      </c>
      <c r="AT119" s="2">
        <v>109</v>
      </c>
      <c r="AU119" s="2">
        <v>57</v>
      </c>
      <c r="AV119" s="2">
        <v>1</v>
      </c>
      <c r="AW119" s="2">
        <v>1</v>
      </c>
      <c r="AX119" s="2"/>
      <c r="AY119" s="2"/>
      <c r="AZ119" s="2">
        <v>1</v>
      </c>
      <c r="BA119" s="2">
        <v>1</v>
      </c>
      <c r="BB119" s="2">
        <v>1</v>
      </c>
      <c r="BC119" s="2">
        <v>1</v>
      </c>
      <c r="BD119" s="2" t="s">
        <v>3</v>
      </c>
      <c r="BE119" s="2" t="s">
        <v>3</v>
      </c>
      <c r="BF119" s="2" t="s">
        <v>3</v>
      </c>
      <c r="BG119" s="2" t="s">
        <v>3</v>
      </c>
      <c r="BH119" s="2">
        <v>0</v>
      </c>
      <c r="BI119" s="2">
        <v>1</v>
      </c>
      <c r="BJ119" s="2" t="s">
        <v>236</v>
      </c>
      <c r="BK119" s="2"/>
      <c r="BL119" s="2"/>
      <c r="BM119" s="2">
        <v>12001</v>
      </c>
      <c r="BN119" s="2">
        <v>0</v>
      </c>
      <c r="BO119" s="2" t="s">
        <v>3</v>
      </c>
      <c r="BP119" s="2">
        <v>0</v>
      </c>
      <c r="BQ119" s="2">
        <v>2</v>
      </c>
      <c r="BR119" s="2">
        <v>0</v>
      </c>
      <c r="BS119" s="2">
        <v>1</v>
      </c>
      <c r="BT119" s="2">
        <v>1</v>
      </c>
      <c r="BU119" s="2">
        <v>1</v>
      </c>
      <c r="BV119" s="2">
        <v>1</v>
      </c>
      <c r="BW119" s="2">
        <v>1</v>
      </c>
      <c r="BX119" s="2">
        <v>1</v>
      </c>
      <c r="BY119" s="2" t="s">
        <v>3</v>
      </c>
      <c r="BZ119" s="2">
        <v>109</v>
      </c>
      <c r="CA119" s="2">
        <v>57</v>
      </c>
      <c r="CB119" s="2" t="s">
        <v>3</v>
      </c>
      <c r="CC119" s="2"/>
      <c r="CD119" s="2"/>
      <c r="CE119" s="2">
        <v>0</v>
      </c>
      <c r="CF119" s="2">
        <v>0</v>
      </c>
      <c r="CG119" s="2">
        <v>0</v>
      </c>
      <c r="CH119" s="2"/>
      <c r="CI119" s="2"/>
      <c r="CJ119" s="2"/>
      <c r="CK119" s="2"/>
      <c r="CL119" s="2"/>
      <c r="CM119" s="2">
        <v>0</v>
      </c>
      <c r="CN119" s="2" t="s">
        <v>127</v>
      </c>
      <c r="CO119" s="2">
        <v>0</v>
      </c>
      <c r="CP119" s="2">
        <f t="shared" si="135"/>
        <v>16.72</v>
      </c>
      <c r="CQ119" s="2">
        <f t="shared" si="136"/>
        <v>57.28</v>
      </c>
      <c r="CR119" s="2">
        <f t="shared" si="137"/>
        <v>35.04</v>
      </c>
      <c r="CS119" s="2">
        <f t="shared" si="138"/>
        <v>5.05</v>
      </c>
      <c r="CT119" s="2">
        <f t="shared" si="139"/>
        <v>325.66</v>
      </c>
      <c r="CU119" s="2">
        <f t="shared" si="140"/>
        <v>0</v>
      </c>
      <c r="CV119" s="2">
        <f t="shared" si="141"/>
        <v>37.26</v>
      </c>
      <c r="CW119" s="2">
        <f t="shared" si="142"/>
        <v>0.4</v>
      </c>
      <c r="CX119" s="2">
        <f t="shared" si="143"/>
        <v>0</v>
      </c>
      <c r="CY119" s="2">
        <f t="shared" si="144"/>
        <v>14.4207</v>
      </c>
      <c r="CZ119" s="2">
        <f t="shared" si="145"/>
        <v>7.541099999999999</v>
      </c>
      <c r="DA119" s="2"/>
      <c r="DB119" s="2"/>
      <c r="DC119" s="2" t="s">
        <v>3</v>
      </c>
      <c r="DD119" s="2" t="s">
        <v>3</v>
      </c>
      <c r="DE119" s="2" t="s">
        <v>128</v>
      </c>
      <c r="DF119" s="2" t="s">
        <v>128</v>
      </c>
      <c r="DG119" s="2" t="s">
        <v>129</v>
      </c>
      <c r="DH119" s="2" t="s">
        <v>3</v>
      </c>
      <c r="DI119" s="2" t="s">
        <v>129</v>
      </c>
      <c r="DJ119" s="2" t="s">
        <v>128</v>
      </c>
      <c r="DK119" s="2" t="s">
        <v>3</v>
      </c>
      <c r="DL119" s="2" t="s">
        <v>3</v>
      </c>
      <c r="DM119" s="2" t="s">
        <v>3</v>
      </c>
      <c r="DN119" s="2">
        <v>0</v>
      </c>
      <c r="DO119" s="2">
        <v>0</v>
      </c>
      <c r="DP119" s="2">
        <v>1</v>
      </c>
      <c r="DQ119" s="2">
        <v>1</v>
      </c>
      <c r="DR119" s="2"/>
      <c r="DS119" s="2"/>
      <c r="DT119" s="2"/>
      <c r="DU119" s="2">
        <v>1005</v>
      </c>
      <c r="DV119" s="2" t="s">
        <v>38</v>
      </c>
      <c r="DW119" s="2" t="s">
        <v>38</v>
      </c>
      <c r="DX119" s="2">
        <v>100</v>
      </c>
      <c r="DY119" s="2"/>
      <c r="DZ119" s="2" t="s">
        <v>3</v>
      </c>
      <c r="EA119" s="2" t="s">
        <v>3</v>
      </c>
      <c r="EB119" s="2" t="s">
        <v>3</v>
      </c>
      <c r="EC119" s="2" t="s">
        <v>3</v>
      </c>
      <c r="ED119" s="2"/>
      <c r="EE119" s="2">
        <v>55238189</v>
      </c>
      <c r="EF119" s="2">
        <v>2</v>
      </c>
      <c r="EG119" s="2" t="s">
        <v>40</v>
      </c>
      <c r="EH119" s="2">
        <v>12</v>
      </c>
      <c r="EI119" s="2" t="s">
        <v>225</v>
      </c>
      <c r="EJ119" s="2">
        <v>1</v>
      </c>
      <c r="EK119" s="2">
        <v>12001</v>
      </c>
      <c r="EL119" s="2" t="s">
        <v>225</v>
      </c>
      <c r="EM119" s="2" t="s">
        <v>226</v>
      </c>
      <c r="EN119" s="2"/>
      <c r="EO119" s="2" t="s">
        <v>133</v>
      </c>
      <c r="EP119" s="2"/>
      <c r="EQ119" s="2">
        <v>0</v>
      </c>
      <c r="ER119" s="2">
        <v>368.49</v>
      </c>
      <c r="ES119" s="2">
        <v>57.28</v>
      </c>
      <c r="ET119" s="2">
        <v>28.03</v>
      </c>
      <c r="EU119" s="2">
        <v>4.04</v>
      </c>
      <c r="EV119" s="2">
        <v>283.18</v>
      </c>
      <c r="EW119" s="2">
        <v>32.4</v>
      </c>
      <c r="EX119" s="2">
        <v>0.32</v>
      </c>
      <c r="EY119" s="2">
        <v>0</v>
      </c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>
        <v>0</v>
      </c>
      <c r="FR119" s="2">
        <f t="shared" si="146"/>
        <v>0</v>
      </c>
      <c r="FS119" s="2">
        <v>0</v>
      </c>
      <c r="FT119" s="2"/>
      <c r="FU119" s="2"/>
      <c r="FV119" s="2"/>
      <c r="FW119" s="2"/>
      <c r="FX119" s="2">
        <v>109</v>
      </c>
      <c r="FY119" s="2">
        <v>57</v>
      </c>
      <c r="FZ119" s="2"/>
      <c r="GA119" s="2" t="s">
        <v>3</v>
      </c>
      <c r="GB119" s="2"/>
      <c r="GC119" s="2"/>
      <c r="GD119" s="2">
        <v>1</v>
      </c>
      <c r="GE119" s="2"/>
      <c r="GF119" s="2">
        <v>697172287</v>
      </c>
      <c r="GG119" s="2">
        <v>2</v>
      </c>
      <c r="GH119" s="2">
        <v>1</v>
      </c>
      <c r="GI119" s="2">
        <v>-2</v>
      </c>
      <c r="GJ119" s="2">
        <v>0</v>
      </c>
      <c r="GK119" s="2">
        <v>0</v>
      </c>
      <c r="GL119" s="2">
        <f t="shared" si="147"/>
        <v>0</v>
      </c>
      <c r="GM119" s="2">
        <f t="shared" si="148"/>
        <v>38.68</v>
      </c>
      <c r="GN119" s="2">
        <f t="shared" si="149"/>
        <v>38.68</v>
      </c>
      <c r="GO119" s="2">
        <f t="shared" si="150"/>
        <v>0</v>
      </c>
      <c r="GP119" s="2">
        <f t="shared" si="151"/>
        <v>0</v>
      </c>
      <c r="GQ119" s="2"/>
      <c r="GR119" s="2">
        <v>0</v>
      </c>
      <c r="GS119" s="2">
        <v>3</v>
      </c>
      <c r="GT119" s="2">
        <v>0</v>
      </c>
      <c r="GU119" s="2" t="s">
        <v>3</v>
      </c>
      <c r="GV119" s="2">
        <f t="shared" si="152"/>
        <v>0</v>
      </c>
      <c r="GW119" s="2">
        <v>1</v>
      </c>
      <c r="GX119" s="2">
        <f t="shared" si="153"/>
        <v>0</v>
      </c>
      <c r="GY119" s="2"/>
      <c r="GZ119" s="2"/>
      <c r="HA119" s="2">
        <v>0</v>
      </c>
      <c r="HB119" s="2">
        <v>0</v>
      </c>
      <c r="HC119" s="2">
        <f t="shared" si="154"/>
        <v>0</v>
      </c>
      <c r="HD119" s="2"/>
      <c r="HE119" s="2" t="s">
        <v>3</v>
      </c>
      <c r="HF119" s="2" t="s">
        <v>3</v>
      </c>
      <c r="HG119" s="2"/>
      <c r="HH119" s="2"/>
      <c r="HI119" s="2"/>
      <c r="HJ119" s="2"/>
      <c r="HK119" s="2"/>
      <c r="HL119" s="2"/>
      <c r="HM119" s="2" t="s">
        <v>3</v>
      </c>
      <c r="HN119" s="2" t="s">
        <v>227</v>
      </c>
      <c r="HO119" s="2" t="s">
        <v>228</v>
      </c>
      <c r="HP119" s="2" t="s">
        <v>225</v>
      </c>
      <c r="HQ119" s="2" t="s">
        <v>225</v>
      </c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>
        <v>0</v>
      </c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45" ht="12.75">
      <c r="A120">
        <v>17</v>
      </c>
      <c r="B120">
        <v>1</v>
      </c>
      <c r="C120">
        <f>ROW(SmtRes!A278)</f>
        <v>278</v>
      </c>
      <c r="D120">
        <f>ROW(EtalonRes!A278)</f>
        <v>278</v>
      </c>
      <c r="E120" t="s">
        <v>233</v>
      </c>
      <c r="F120" t="s">
        <v>234</v>
      </c>
      <c r="G120" t="s">
        <v>235</v>
      </c>
      <c r="H120" t="s">
        <v>38</v>
      </c>
      <c r="I120">
        <f>ROUND(4/100,7)</f>
        <v>0.04</v>
      </c>
      <c r="J120">
        <v>0</v>
      </c>
      <c r="K120">
        <f>ROUND(4/100,7)</f>
        <v>0.04</v>
      </c>
      <c r="O120">
        <f t="shared" si="120"/>
        <v>529.12</v>
      </c>
      <c r="P120">
        <f t="shared" si="121"/>
        <v>12.65</v>
      </c>
      <c r="Q120">
        <f t="shared" si="122"/>
        <v>16.78</v>
      </c>
      <c r="R120">
        <f t="shared" si="123"/>
        <v>7.75</v>
      </c>
      <c r="S120">
        <f t="shared" si="124"/>
        <v>499.69</v>
      </c>
      <c r="T120">
        <f t="shared" si="125"/>
        <v>0</v>
      </c>
      <c r="U120">
        <f t="shared" si="126"/>
        <v>1.4904</v>
      </c>
      <c r="V120">
        <f t="shared" si="127"/>
        <v>0.016</v>
      </c>
      <c r="W120">
        <f t="shared" si="128"/>
        <v>0</v>
      </c>
      <c r="X120">
        <f t="shared" si="129"/>
        <v>553.11</v>
      </c>
      <c r="Y120">
        <f t="shared" si="130"/>
        <v>289.24</v>
      </c>
      <c r="AA120">
        <v>55113218</v>
      </c>
      <c r="AB120">
        <f t="shared" si="131"/>
        <v>417.98</v>
      </c>
      <c r="AC120">
        <f t="shared" si="132"/>
        <v>57.28</v>
      </c>
      <c r="AD120">
        <f t="shared" si="113"/>
        <v>35.04</v>
      </c>
      <c r="AE120">
        <f t="shared" si="114"/>
        <v>5.05</v>
      </c>
      <c r="AF120">
        <f t="shared" si="115"/>
        <v>325.66</v>
      </c>
      <c r="AG120">
        <f t="shared" si="133"/>
        <v>0</v>
      </c>
      <c r="AH120">
        <f t="shared" si="116"/>
        <v>37.26</v>
      </c>
      <c r="AI120">
        <f t="shared" si="117"/>
        <v>0.4</v>
      </c>
      <c r="AJ120">
        <f t="shared" si="134"/>
        <v>0</v>
      </c>
      <c r="AK120">
        <v>368.49</v>
      </c>
      <c r="AL120">
        <v>57.28</v>
      </c>
      <c r="AM120">
        <v>28.03</v>
      </c>
      <c r="AN120">
        <v>4.04</v>
      </c>
      <c r="AO120">
        <v>283.18</v>
      </c>
      <c r="AP120">
        <v>0</v>
      </c>
      <c r="AQ120">
        <v>32.4</v>
      </c>
      <c r="AR120">
        <v>0.32</v>
      </c>
      <c r="AS120">
        <v>0</v>
      </c>
      <c r="AT120">
        <v>109</v>
      </c>
      <c r="AU120">
        <v>57</v>
      </c>
      <c r="AV120">
        <v>1</v>
      </c>
      <c r="AW120">
        <v>1</v>
      </c>
      <c r="AZ120">
        <v>1</v>
      </c>
      <c r="BA120">
        <v>38.36</v>
      </c>
      <c r="BB120">
        <v>11.97</v>
      </c>
      <c r="BC120">
        <v>5.52</v>
      </c>
      <c r="BH120">
        <v>0</v>
      </c>
      <c r="BI120">
        <v>1</v>
      </c>
      <c r="BJ120" t="s">
        <v>236</v>
      </c>
      <c r="BM120">
        <v>12001</v>
      </c>
      <c r="BN120">
        <v>0</v>
      </c>
      <c r="BO120" t="s">
        <v>234</v>
      </c>
      <c r="BP120">
        <v>1</v>
      </c>
      <c r="BQ120">
        <v>2</v>
      </c>
      <c r="BR120">
        <v>0</v>
      </c>
      <c r="BS120">
        <v>38.36</v>
      </c>
      <c r="BT120">
        <v>1</v>
      </c>
      <c r="BU120">
        <v>1</v>
      </c>
      <c r="BV120">
        <v>1</v>
      </c>
      <c r="BW120">
        <v>1</v>
      </c>
      <c r="BX120">
        <v>1</v>
      </c>
      <c r="BZ120">
        <v>109</v>
      </c>
      <c r="CA120">
        <v>57</v>
      </c>
      <c r="CE120">
        <v>0</v>
      </c>
      <c r="CF120">
        <v>0</v>
      </c>
      <c r="CG120">
        <v>0</v>
      </c>
      <c r="CM120">
        <v>0</v>
      </c>
      <c r="CN120" t="s">
        <v>127</v>
      </c>
      <c r="CO120">
        <v>0</v>
      </c>
      <c r="CP120">
        <f t="shared" si="135"/>
        <v>529.12</v>
      </c>
      <c r="CQ120">
        <f t="shared" si="136"/>
        <v>316.18559999999997</v>
      </c>
      <c r="CR120">
        <f t="shared" si="137"/>
        <v>419.4288</v>
      </c>
      <c r="CS120">
        <f t="shared" si="138"/>
        <v>193.718</v>
      </c>
      <c r="CT120">
        <f t="shared" si="139"/>
        <v>12492.3176</v>
      </c>
      <c r="CU120">
        <f t="shared" si="140"/>
        <v>0</v>
      </c>
      <c r="CV120">
        <f t="shared" si="141"/>
        <v>37.26</v>
      </c>
      <c r="CW120">
        <f t="shared" si="142"/>
        <v>0.4</v>
      </c>
      <c r="CX120">
        <f t="shared" si="143"/>
        <v>0</v>
      </c>
      <c r="CY120">
        <f t="shared" si="144"/>
        <v>553.1096</v>
      </c>
      <c r="CZ120">
        <f t="shared" si="145"/>
        <v>289.2408</v>
      </c>
      <c r="DE120" t="s">
        <v>128</v>
      </c>
      <c r="DF120" t="s">
        <v>128</v>
      </c>
      <c r="DG120" t="s">
        <v>129</v>
      </c>
      <c r="DI120" t="s">
        <v>129</v>
      </c>
      <c r="DJ120" t="s">
        <v>128</v>
      </c>
      <c r="DN120">
        <v>0</v>
      </c>
      <c r="DO120">
        <v>0</v>
      </c>
      <c r="DP120">
        <v>1</v>
      </c>
      <c r="DQ120">
        <v>1</v>
      </c>
      <c r="DU120">
        <v>1005</v>
      </c>
      <c r="DV120" t="s">
        <v>38</v>
      </c>
      <c r="DW120" t="s">
        <v>38</v>
      </c>
      <c r="DX120">
        <v>100</v>
      </c>
      <c r="EE120">
        <v>55238189</v>
      </c>
      <c r="EF120">
        <v>2</v>
      </c>
      <c r="EG120" t="s">
        <v>40</v>
      </c>
      <c r="EH120">
        <v>12</v>
      </c>
      <c r="EI120" t="s">
        <v>225</v>
      </c>
      <c r="EJ120">
        <v>1</v>
      </c>
      <c r="EK120">
        <v>12001</v>
      </c>
      <c r="EL120" t="s">
        <v>225</v>
      </c>
      <c r="EM120" t="s">
        <v>226</v>
      </c>
      <c r="EO120" t="s">
        <v>133</v>
      </c>
      <c r="EQ120">
        <v>0</v>
      </c>
      <c r="ER120">
        <v>368.49</v>
      </c>
      <c r="ES120">
        <v>57.28</v>
      </c>
      <c r="ET120">
        <v>28.03</v>
      </c>
      <c r="EU120">
        <v>4.04</v>
      </c>
      <c r="EV120">
        <v>283.18</v>
      </c>
      <c r="EW120">
        <v>32.4</v>
      </c>
      <c r="EX120">
        <v>0.32</v>
      </c>
      <c r="EY120">
        <v>0</v>
      </c>
      <c r="FQ120">
        <v>0</v>
      </c>
      <c r="FR120">
        <f t="shared" si="146"/>
        <v>0</v>
      </c>
      <c r="FS120">
        <v>0</v>
      </c>
      <c r="FX120">
        <v>109</v>
      </c>
      <c r="FY120">
        <v>57</v>
      </c>
      <c r="GD120">
        <v>1</v>
      </c>
      <c r="GF120">
        <v>697172287</v>
      </c>
      <c r="GG120">
        <v>2</v>
      </c>
      <c r="GH120">
        <v>1</v>
      </c>
      <c r="GI120">
        <v>2</v>
      </c>
      <c r="GJ120">
        <v>0</v>
      </c>
      <c r="GK120">
        <v>0</v>
      </c>
      <c r="GL120">
        <f t="shared" si="147"/>
        <v>0</v>
      </c>
      <c r="GM120">
        <f t="shared" si="148"/>
        <v>1371.47</v>
      </c>
      <c r="GN120">
        <f t="shared" si="149"/>
        <v>1371.47</v>
      </c>
      <c r="GO120">
        <f t="shared" si="150"/>
        <v>0</v>
      </c>
      <c r="GP120">
        <f t="shared" si="151"/>
        <v>0</v>
      </c>
      <c r="GR120">
        <v>0</v>
      </c>
      <c r="GS120">
        <v>3</v>
      </c>
      <c r="GT120">
        <v>0</v>
      </c>
      <c r="GV120">
        <f t="shared" si="152"/>
        <v>0</v>
      </c>
      <c r="GW120">
        <v>1</v>
      </c>
      <c r="GX120">
        <f t="shared" si="153"/>
        <v>0</v>
      </c>
      <c r="HA120">
        <v>0</v>
      </c>
      <c r="HB120">
        <v>0</v>
      </c>
      <c r="HC120">
        <f t="shared" si="154"/>
        <v>0</v>
      </c>
      <c r="HN120" t="s">
        <v>227</v>
      </c>
      <c r="HO120" t="s">
        <v>228</v>
      </c>
      <c r="HP120" t="s">
        <v>225</v>
      </c>
      <c r="HQ120" t="s">
        <v>225</v>
      </c>
      <c r="IK120">
        <v>0</v>
      </c>
    </row>
    <row r="121" spans="1:255" ht="12.75">
      <c r="A121" s="2">
        <v>18</v>
      </c>
      <c r="B121" s="2">
        <v>1</v>
      </c>
      <c r="C121" s="2">
        <v>266</v>
      </c>
      <c r="D121" s="2"/>
      <c r="E121" s="2" t="s">
        <v>237</v>
      </c>
      <c r="F121" s="2" t="s">
        <v>238</v>
      </c>
      <c r="G121" s="2" t="s">
        <v>239</v>
      </c>
      <c r="H121" s="2" t="s">
        <v>160</v>
      </c>
      <c r="I121" s="2">
        <f>I119*J121</f>
        <v>0.11319999999999998</v>
      </c>
      <c r="J121" s="2">
        <v>2.8299999999999996</v>
      </c>
      <c r="K121" s="2">
        <v>2.83</v>
      </c>
      <c r="L121" s="2"/>
      <c r="M121" s="2"/>
      <c r="N121" s="2"/>
      <c r="O121" s="2">
        <f t="shared" si="120"/>
        <v>0.11</v>
      </c>
      <c r="P121" s="2">
        <f t="shared" si="121"/>
        <v>0.11</v>
      </c>
      <c r="Q121" s="2">
        <f t="shared" si="122"/>
        <v>0</v>
      </c>
      <c r="R121" s="2">
        <f t="shared" si="123"/>
        <v>0</v>
      </c>
      <c r="S121" s="2">
        <f t="shared" si="124"/>
        <v>0</v>
      </c>
      <c r="T121" s="2">
        <f t="shared" si="125"/>
        <v>0</v>
      </c>
      <c r="U121" s="2">
        <f t="shared" si="126"/>
        <v>0</v>
      </c>
      <c r="V121" s="2">
        <f t="shared" si="127"/>
        <v>0</v>
      </c>
      <c r="W121" s="2">
        <f t="shared" si="128"/>
        <v>0</v>
      </c>
      <c r="X121" s="2">
        <f t="shared" si="129"/>
        <v>0</v>
      </c>
      <c r="Y121" s="2">
        <f t="shared" si="130"/>
        <v>0</v>
      </c>
      <c r="Z121" s="2"/>
      <c r="AA121" s="2">
        <v>55113220</v>
      </c>
      <c r="AB121" s="2">
        <f t="shared" si="131"/>
        <v>1</v>
      </c>
      <c r="AC121" s="2">
        <f t="shared" si="132"/>
        <v>1</v>
      </c>
      <c r="AD121" s="2">
        <f>ROUND((((ET121)-(EU121))+AE121),2)</f>
        <v>0</v>
      </c>
      <c r="AE121" s="2">
        <f aca="true" t="shared" si="155" ref="AE121:AF124">ROUND((EU121),2)</f>
        <v>0</v>
      </c>
      <c r="AF121" s="2">
        <f t="shared" si="155"/>
        <v>0</v>
      </c>
      <c r="AG121" s="2">
        <f t="shared" si="133"/>
        <v>0</v>
      </c>
      <c r="AH121" s="2">
        <f aca="true" t="shared" si="156" ref="AH121:AI124">(EW121)</f>
        <v>0</v>
      </c>
      <c r="AI121" s="2">
        <f t="shared" si="156"/>
        <v>0</v>
      </c>
      <c r="AJ121" s="2">
        <f t="shared" si="134"/>
        <v>0</v>
      </c>
      <c r="AK121" s="2">
        <v>1</v>
      </c>
      <c r="AL121" s="2">
        <v>1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109</v>
      </c>
      <c r="AU121" s="2">
        <v>57</v>
      </c>
      <c r="AV121" s="2">
        <v>1</v>
      </c>
      <c r="AW121" s="2">
        <v>1</v>
      </c>
      <c r="AX121" s="2"/>
      <c r="AY121" s="2"/>
      <c r="AZ121" s="2">
        <v>1</v>
      </c>
      <c r="BA121" s="2">
        <v>1</v>
      </c>
      <c r="BB121" s="2">
        <v>1</v>
      </c>
      <c r="BC121" s="2">
        <v>1</v>
      </c>
      <c r="BD121" s="2" t="s">
        <v>3</v>
      </c>
      <c r="BE121" s="2" t="s">
        <v>3</v>
      </c>
      <c r="BF121" s="2" t="s">
        <v>3</v>
      </c>
      <c r="BG121" s="2" t="s">
        <v>3</v>
      </c>
      <c r="BH121" s="2">
        <v>3</v>
      </c>
      <c r="BI121" s="2">
        <v>1</v>
      </c>
      <c r="BJ121" s="2" t="s">
        <v>240</v>
      </c>
      <c r="BK121" s="2"/>
      <c r="BL121" s="2"/>
      <c r="BM121" s="2">
        <v>12001</v>
      </c>
      <c r="BN121" s="2">
        <v>0</v>
      </c>
      <c r="BO121" s="2" t="s">
        <v>3</v>
      </c>
      <c r="BP121" s="2">
        <v>0</v>
      </c>
      <c r="BQ121" s="2">
        <v>2</v>
      </c>
      <c r="BR121" s="2">
        <v>0</v>
      </c>
      <c r="BS121" s="2">
        <v>1</v>
      </c>
      <c r="BT121" s="2">
        <v>1</v>
      </c>
      <c r="BU121" s="2">
        <v>1</v>
      </c>
      <c r="BV121" s="2">
        <v>1</v>
      </c>
      <c r="BW121" s="2">
        <v>1</v>
      </c>
      <c r="BX121" s="2">
        <v>1</v>
      </c>
      <c r="BY121" s="2" t="s">
        <v>3</v>
      </c>
      <c r="BZ121" s="2">
        <v>109</v>
      </c>
      <c r="CA121" s="2">
        <v>57</v>
      </c>
      <c r="CB121" s="2" t="s">
        <v>3</v>
      </c>
      <c r="CC121" s="2"/>
      <c r="CD121" s="2"/>
      <c r="CE121" s="2">
        <v>0</v>
      </c>
      <c r="CF121" s="2">
        <v>0</v>
      </c>
      <c r="CG121" s="2">
        <v>0</v>
      </c>
      <c r="CH121" s="2"/>
      <c r="CI121" s="2"/>
      <c r="CJ121" s="2"/>
      <c r="CK121" s="2"/>
      <c r="CL121" s="2"/>
      <c r="CM121" s="2">
        <v>0</v>
      </c>
      <c r="CN121" s="2" t="s">
        <v>3</v>
      </c>
      <c r="CO121" s="2">
        <v>0</v>
      </c>
      <c r="CP121" s="2">
        <f t="shared" si="135"/>
        <v>0.11</v>
      </c>
      <c r="CQ121" s="2">
        <f t="shared" si="136"/>
        <v>1</v>
      </c>
      <c r="CR121" s="2">
        <f t="shared" si="137"/>
        <v>0</v>
      </c>
      <c r="CS121" s="2">
        <f t="shared" si="138"/>
        <v>0</v>
      </c>
      <c r="CT121" s="2">
        <f t="shared" si="139"/>
        <v>0</v>
      </c>
      <c r="CU121" s="2">
        <f t="shared" si="140"/>
        <v>0</v>
      </c>
      <c r="CV121" s="2">
        <f t="shared" si="141"/>
        <v>0</v>
      </c>
      <c r="CW121" s="2">
        <f t="shared" si="142"/>
        <v>0</v>
      </c>
      <c r="CX121" s="2">
        <f t="shared" si="143"/>
        <v>0</v>
      </c>
      <c r="CY121" s="2">
        <f t="shared" si="144"/>
        <v>0</v>
      </c>
      <c r="CZ121" s="2">
        <f t="shared" si="145"/>
        <v>0</v>
      </c>
      <c r="DA121" s="2"/>
      <c r="DB121" s="2"/>
      <c r="DC121" s="2" t="s">
        <v>3</v>
      </c>
      <c r="DD121" s="2" t="s">
        <v>3</v>
      </c>
      <c r="DE121" s="2" t="s">
        <v>3</v>
      </c>
      <c r="DF121" s="2" t="s">
        <v>3</v>
      </c>
      <c r="DG121" s="2" t="s">
        <v>3</v>
      </c>
      <c r="DH121" s="2" t="s">
        <v>3</v>
      </c>
      <c r="DI121" s="2" t="s">
        <v>3</v>
      </c>
      <c r="DJ121" s="2" t="s">
        <v>3</v>
      </c>
      <c r="DK121" s="2" t="s">
        <v>3</v>
      </c>
      <c r="DL121" s="2" t="s">
        <v>3</v>
      </c>
      <c r="DM121" s="2" t="s">
        <v>3</v>
      </c>
      <c r="DN121" s="2">
        <v>0</v>
      </c>
      <c r="DO121" s="2">
        <v>0</v>
      </c>
      <c r="DP121" s="2">
        <v>1</v>
      </c>
      <c r="DQ121" s="2">
        <v>1</v>
      </c>
      <c r="DR121" s="2"/>
      <c r="DS121" s="2"/>
      <c r="DT121" s="2"/>
      <c r="DU121" s="2">
        <v>1013</v>
      </c>
      <c r="DV121" s="2" t="s">
        <v>160</v>
      </c>
      <c r="DW121" s="2" t="s">
        <v>160</v>
      </c>
      <c r="DX121" s="2">
        <v>1</v>
      </c>
      <c r="DY121" s="2"/>
      <c r="DZ121" s="2" t="s">
        <v>3</v>
      </c>
      <c r="EA121" s="2" t="s">
        <v>3</v>
      </c>
      <c r="EB121" s="2" t="s">
        <v>3</v>
      </c>
      <c r="EC121" s="2" t="s">
        <v>3</v>
      </c>
      <c r="ED121" s="2"/>
      <c r="EE121" s="2">
        <v>55238189</v>
      </c>
      <c r="EF121" s="2">
        <v>2</v>
      </c>
      <c r="EG121" s="2" t="s">
        <v>40</v>
      </c>
      <c r="EH121" s="2">
        <v>12</v>
      </c>
      <c r="EI121" s="2" t="s">
        <v>225</v>
      </c>
      <c r="EJ121" s="2">
        <v>1</v>
      </c>
      <c r="EK121" s="2">
        <v>12001</v>
      </c>
      <c r="EL121" s="2" t="s">
        <v>225</v>
      </c>
      <c r="EM121" s="2" t="s">
        <v>226</v>
      </c>
      <c r="EN121" s="2"/>
      <c r="EO121" s="2" t="s">
        <v>3</v>
      </c>
      <c r="EP121" s="2"/>
      <c r="EQ121" s="2">
        <v>0</v>
      </c>
      <c r="ER121" s="2">
        <v>1</v>
      </c>
      <c r="ES121" s="2">
        <v>1</v>
      </c>
      <c r="ET121" s="2">
        <v>0</v>
      </c>
      <c r="EU121" s="2">
        <v>0</v>
      </c>
      <c r="EV121" s="2">
        <v>0</v>
      </c>
      <c r="EW121" s="2">
        <v>0</v>
      </c>
      <c r="EX121" s="2">
        <v>0</v>
      </c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>
        <v>0</v>
      </c>
      <c r="FR121" s="2">
        <f t="shared" si="146"/>
        <v>0</v>
      </c>
      <c r="FS121" s="2">
        <v>0</v>
      </c>
      <c r="FT121" s="2"/>
      <c r="FU121" s="2"/>
      <c r="FV121" s="2"/>
      <c r="FW121" s="2"/>
      <c r="FX121" s="2">
        <v>109</v>
      </c>
      <c r="FY121" s="2">
        <v>57</v>
      </c>
      <c r="FZ121" s="2"/>
      <c r="GA121" s="2" t="s">
        <v>3</v>
      </c>
      <c r="GB121" s="2"/>
      <c r="GC121" s="2"/>
      <c r="GD121" s="2">
        <v>1</v>
      </c>
      <c r="GE121" s="2"/>
      <c r="GF121" s="2">
        <v>-1743999360</v>
      </c>
      <c r="GG121" s="2">
        <v>2</v>
      </c>
      <c r="GH121" s="2">
        <v>1</v>
      </c>
      <c r="GI121" s="2">
        <v>-2</v>
      </c>
      <c r="GJ121" s="2">
        <v>0</v>
      </c>
      <c r="GK121" s="2">
        <v>0</v>
      </c>
      <c r="GL121" s="2">
        <f t="shared" si="147"/>
        <v>0</v>
      </c>
      <c r="GM121" s="2">
        <f t="shared" si="148"/>
        <v>0.11</v>
      </c>
      <c r="GN121" s="2">
        <f t="shared" si="149"/>
        <v>0.11</v>
      </c>
      <c r="GO121" s="2">
        <f t="shared" si="150"/>
        <v>0</v>
      </c>
      <c r="GP121" s="2">
        <f t="shared" si="151"/>
        <v>0</v>
      </c>
      <c r="GQ121" s="2"/>
      <c r="GR121" s="2">
        <v>0</v>
      </c>
      <c r="GS121" s="2">
        <v>3</v>
      </c>
      <c r="GT121" s="2">
        <v>0</v>
      </c>
      <c r="GU121" s="2" t="s">
        <v>3</v>
      </c>
      <c r="GV121" s="2">
        <f t="shared" si="152"/>
        <v>0</v>
      </c>
      <c r="GW121" s="2">
        <v>1</v>
      </c>
      <c r="GX121" s="2">
        <f t="shared" si="153"/>
        <v>0</v>
      </c>
      <c r="GY121" s="2"/>
      <c r="GZ121" s="2"/>
      <c r="HA121" s="2">
        <v>0</v>
      </c>
      <c r="HB121" s="2">
        <v>0</v>
      </c>
      <c r="HC121" s="2">
        <f t="shared" si="154"/>
        <v>0</v>
      </c>
      <c r="HD121" s="2"/>
      <c r="HE121" s="2" t="s">
        <v>3</v>
      </c>
      <c r="HF121" s="2" t="s">
        <v>3</v>
      </c>
      <c r="HG121" s="2"/>
      <c r="HH121" s="2"/>
      <c r="HI121" s="2"/>
      <c r="HJ121" s="2"/>
      <c r="HK121" s="2"/>
      <c r="HL121" s="2"/>
      <c r="HM121" s="2" t="s">
        <v>3</v>
      </c>
      <c r="HN121" s="2" t="s">
        <v>227</v>
      </c>
      <c r="HO121" s="2" t="s">
        <v>228</v>
      </c>
      <c r="HP121" s="2" t="s">
        <v>225</v>
      </c>
      <c r="HQ121" s="2" t="s">
        <v>225</v>
      </c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>
        <v>0</v>
      </c>
      <c r="IL121" s="2"/>
      <c r="IM121" s="2"/>
      <c r="IN121" s="2"/>
      <c r="IO121" s="2"/>
      <c r="IP121" s="2"/>
      <c r="IQ121" s="2"/>
      <c r="IR121" s="2"/>
      <c r="IS121" s="2"/>
      <c r="IT121" s="2"/>
      <c r="IU121" s="2"/>
    </row>
    <row r="122" spans="1:245" ht="12.75">
      <c r="A122">
        <v>18</v>
      </c>
      <c r="B122">
        <v>1</v>
      </c>
      <c r="C122">
        <v>275</v>
      </c>
      <c r="E122" t="s">
        <v>237</v>
      </c>
      <c r="F122" t="s">
        <v>238</v>
      </c>
      <c r="G122" t="s">
        <v>239</v>
      </c>
      <c r="H122" t="s">
        <v>160</v>
      </c>
      <c r="I122">
        <f>I120*J122</f>
        <v>0.11319999999999998</v>
      </c>
      <c r="J122">
        <v>2.8299999999999996</v>
      </c>
      <c r="K122">
        <v>2.83</v>
      </c>
      <c r="O122">
        <f t="shared" si="120"/>
        <v>1.36</v>
      </c>
      <c r="P122">
        <f t="shared" si="121"/>
        <v>1.36</v>
      </c>
      <c r="Q122">
        <f t="shared" si="122"/>
        <v>0</v>
      </c>
      <c r="R122">
        <f t="shared" si="123"/>
        <v>0</v>
      </c>
      <c r="S122">
        <f t="shared" si="124"/>
        <v>0</v>
      </c>
      <c r="T122">
        <f t="shared" si="125"/>
        <v>0</v>
      </c>
      <c r="U122">
        <f t="shared" si="126"/>
        <v>0</v>
      </c>
      <c r="V122">
        <f t="shared" si="127"/>
        <v>0</v>
      </c>
      <c r="W122">
        <f t="shared" si="128"/>
        <v>0</v>
      </c>
      <c r="X122">
        <f t="shared" si="129"/>
        <v>0</v>
      </c>
      <c r="Y122">
        <f t="shared" si="130"/>
        <v>0</v>
      </c>
      <c r="AA122">
        <v>55113218</v>
      </c>
      <c r="AB122">
        <f t="shared" si="131"/>
        <v>1</v>
      </c>
      <c r="AC122">
        <f t="shared" si="132"/>
        <v>1</v>
      </c>
      <c r="AD122">
        <f>ROUND((((ET122)-(EU122))+AE122),2)</f>
        <v>0</v>
      </c>
      <c r="AE122">
        <f t="shared" si="155"/>
        <v>0</v>
      </c>
      <c r="AF122">
        <f t="shared" si="155"/>
        <v>0</v>
      </c>
      <c r="AG122">
        <f t="shared" si="133"/>
        <v>0</v>
      </c>
      <c r="AH122">
        <f t="shared" si="156"/>
        <v>0</v>
      </c>
      <c r="AI122">
        <f t="shared" si="156"/>
        <v>0</v>
      </c>
      <c r="AJ122">
        <f t="shared" si="134"/>
        <v>0</v>
      </c>
      <c r="AK122">
        <v>1</v>
      </c>
      <c r="AL122">
        <v>1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109</v>
      </c>
      <c r="AU122">
        <v>57</v>
      </c>
      <c r="AV122">
        <v>1</v>
      </c>
      <c r="AW122">
        <v>1</v>
      </c>
      <c r="AZ122">
        <v>1</v>
      </c>
      <c r="BA122">
        <v>1</v>
      </c>
      <c r="BB122">
        <v>1</v>
      </c>
      <c r="BC122">
        <v>12.05</v>
      </c>
      <c r="BH122">
        <v>3</v>
      </c>
      <c r="BI122">
        <v>1</v>
      </c>
      <c r="BJ122" t="s">
        <v>240</v>
      </c>
      <c r="BM122">
        <v>12001</v>
      </c>
      <c r="BN122">
        <v>0</v>
      </c>
      <c r="BO122" t="s">
        <v>238</v>
      </c>
      <c r="BP122">
        <v>1</v>
      </c>
      <c r="BQ122">
        <v>2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Z122">
        <v>109</v>
      </c>
      <c r="CA122">
        <v>57</v>
      </c>
      <c r="CE122">
        <v>0</v>
      </c>
      <c r="CF122">
        <v>0</v>
      </c>
      <c r="CG122">
        <v>0</v>
      </c>
      <c r="CM122">
        <v>0</v>
      </c>
      <c r="CO122">
        <v>0</v>
      </c>
      <c r="CP122">
        <f t="shared" si="135"/>
        <v>1.36</v>
      </c>
      <c r="CQ122">
        <f t="shared" si="136"/>
        <v>12.05</v>
      </c>
      <c r="CR122">
        <f t="shared" si="137"/>
        <v>0</v>
      </c>
      <c r="CS122">
        <f t="shared" si="138"/>
        <v>0</v>
      </c>
      <c r="CT122">
        <f t="shared" si="139"/>
        <v>0</v>
      </c>
      <c r="CU122">
        <f t="shared" si="140"/>
        <v>0</v>
      </c>
      <c r="CV122">
        <f t="shared" si="141"/>
        <v>0</v>
      </c>
      <c r="CW122">
        <f t="shared" si="142"/>
        <v>0</v>
      </c>
      <c r="CX122">
        <f t="shared" si="143"/>
        <v>0</v>
      </c>
      <c r="CY122">
        <f t="shared" si="144"/>
        <v>0</v>
      </c>
      <c r="CZ122">
        <f t="shared" si="145"/>
        <v>0</v>
      </c>
      <c r="DN122">
        <v>0</v>
      </c>
      <c r="DO122">
        <v>0</v>
      </c>
      <c r="DP122">
        <v>1</v>
      </c>
      <c r="DQ122">
        <v>1</v>
      </c>
      <c r="DU122">
        <v>1013</v>
      </c>
      <c r="DV122" t="s">
        <v>160</v>
      </c>
      <c r="DW122" t="s">
        <v>160</v>
      </c>
      <c r="DX122">
        <v>1</v>
      </c>
      <c r="EE122">
        <v>55238189</v>
      </c>
      <c r="EF122">
        <v>2</v>
      </c>
      <c r="EG122" t="s">
        <v>40</v>
      </c>
      <c r="EH122">
        <v>12</v>
      </c>
      <c r="EI122" t="s">
        <v>225</v>
      </c>
      <c r="EJ122">
        <v>1</v>
      </c>
      <c r="EK122">
        <v>12001</v>
      </c>
      <c r="EL122" t="s">
        <v>225</v>
      </c>
      <c r="EM122" t="s">
        <v>226</v>
      </c>
      <c r="EQ122">
        <v>0</v>
      </c>
      <c r="ER122">
        <v>1</v>
      </c>
      <c r="ES122">
        <v>1</v>
      </c>
      <c r="ET122">
        <v>0</v>
      </c>
      <c r="EU122">
        <v>0</v>
      </c>
      <c r="EV122">
        <v>0</v>
      </c>
      <c r="EW122">
        <v>0</v>
      </c>
      <c r="EX122">
        <v>0</v>
      </c>
      <c r="FQ122">
        <v>0</v>
      </c>
      <c r="FR122">
        <f t="shared" si="146"/>
        <v>0</v>
      </c>
      <c r="FS122">
        <v>0</v>
      </c>
      <c r="FX122">
        <v>109</v>
      </c>
      <c r="FY122">
        <v>57</v>
      </c>
      <c r="GD122">
        <v>1</v>
      </c>
      <c r="GF122">
        <v>-1743999360</v>
      </c>
      <c r="GG122">
        <v>2</v>
      </c>
      <c r="GH122">
        <v>1</v>
      </c>
      <c r="GI122">
        <v>2</v>
      </c>
      <c r="GJ122">
        <v>0</v>
      </c>
      <c r="GK122">
        <v>0</v>
      </c>
      <c r="GL122">
        <f t="shared" si="147"/>
        <v>0</v>
      </c>
      <c r="GM122">
        <f t="shared" si="148"/>
        <v>1.36</v>
      </c>
      <c r="GN122">
        <f t="shared" si="149"/>
        <v>1.36</v>
      </c>
      <c r="GO122">
        <f t="shared" si="150"/>
        <v>0</v>
      </c>
      <c r="GP122">
        <f t="shared" si="151"/>
        <v>0</v>
      </c>
      <c r="GR122">
        <v>0</v>
      </c>
      <c r="GS122">
        <v>3</v>
      </c>
      <c r="GT122">
        <v>0</v>
      </c>
      <c r="GV122">
        <f t="shared" si="152"/>
        <v>0</v>
      </c>
      <c r="GW122">
        <v>1</v>
      </c>
      <c r="GX122">
        <f t="shared" si="153"/>
        <v>0</v>
      </c>
      <c r="HA122">
        <v>0</v>
      </c>
      <c r="HB122">
        <v>0</v>
      </c>
      <c r="HC122">
        <f t="shared" si="154"/>
        <v>0</v>
      </c>
      <c r="HN122" t="s">
        <v>227</v>
      </c>
      <c r="HO122" t="s">
        <v>228</v>
      </c>
      <c r="HP122" t="s">
        <v>225</v>
      </c>
      <c r="HQ122" t="s">
        <v>225</v>
      </c>
      <c r="IK122">
        <v>0</v>
      </c>
    </row>
    <row r="123" spans="1:255" ht="12.75">
      <c r="A123" s="2">
        <v>18</v>
      </c>
      <c r="B123" s="2">
        <v>1</v>
      </c>
      <c r="C123" s="2">
        <v>269</v>
      </c>
      <c r="D123" s="2"/>
      <c r="E123" s="2" t="s">
        <v>241</v>
      </c>
      <c r="F123" s="2" t="s">
        <v>242</v>
      </c>
      <c r="G123" s="2" t="s">
        <v>243</v>
      </c>
      <c r="H123" s="2" t="s">
        <v>58</v>
      </c>
      <c r="I123" s="2">
        <f>I119*J123</f>
        <v>0.027999999999999997</v>
      </c>
      <c r="J123" s="2">
        <v>0.7</v>
      </c>
      <c r="K123" s="2">
        <v>0.7</v>
      </c>
      <c r="L123" s="2"/>
      <c r="M123" s="2"/>
      <c r="N123" s="2"/>
      <c r="O123" s="2">
        <f t="shared" si="120"/>
        <v>278.26</v>
      </c>
      <c r="P123" s="2">
        <f t="shared" si="121"/>
        <v>278.26</v>
      </c>
      <c r="Q123" s="2">
        <f t="shared" si="122"/>
        <v>0</v>
      </c>
      <c r="R123" s="2">
        <f t="shared" si="123"/>
        <v>0</v>
      </c>
      <c r="S123" s="2">
        <f t="shared" si="124"/>
        <v>0</v>
      </c>
      <c r="T123" s="2">
        <f t="shared" si="125"/>
        <v>0</v>
      </c>
      <c r="U123" s="2">
        <f t="shared" si="126"/>
        <v>0</v>
      </c>
      <c r="V123" s="2">
        <f t="shared" si="127"/>
        <v>0</v>
      </c>
      <c r="W123" s="2">
        <f t="shared" si="128"/>
        <v>0</v>
      </c>
      <c r="X123" s="2">
        <f t="shared" si="129"/>
        <v>0</v>
      </c>
      <c r="Y123" s="2">
        <f t="shared" si="130"/>
        <v>0</v>
      </c>
      <c r="Z123" s="2"/>
      <c r="AA123" s="2">
        <v>55113220</v>
      </c>
      <c r="AB123" s="2">
        <f t="shared" si="131"/>
        <v>9937.86</v>
      </c>
      <c r="AC123" s="2">
        <f t="shared" si="132"/>
        <v>9937.86</v>
      </c>
      <c r="AD123" s="2">
        <f>ROUND((((ET123)-(EU123))+AE123),2)</f>
        <v>0</v>
      </c>
      <c r="AE123" s="2">
        <f t="shared" si="155"/>
        <v>0</v>
      </c>
      <c r="AF123" s="2">
        <f t="shared" si="155"/>
        <v>0</v>
      </c>
      <c r="AG123" s="2">
        <f t="shared" si="133"/>
        <v>0</v>
      </c>
      <c r="AH123" s="2">
        <f t="shared" si="156"/>
        <v>0</v>
      </c>
      <c r="AI123" s="2">
        <f t="shared" si="156"/>
        <v>0</v>
      </c>
      <c r="AJ123" s="2">
        <f t="shared" si="134"/>
        <v>0</v>
      </c>
      <c r="AK123" s="2">
        <v>9937.86</v>
      </c>
      <c r="AL123" s="2">
        <v>9937.86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109</v>
      </c>
      <c r="AU123" s="2">
        <v>57</v>
      </c>
      <c r="AV123" s="2">
        <v>1</v>
      </c>
      <c r="AW123" s="2">
        <v>1</v>
      </c>
      <c r="AX123" s="2"/>
      <c r="AY123" s="2"/>
      <c r="AZ123" s="2">
        <v>1</v>
      </c>
      <c r="BA123" s="2">
        <v>1</v>
      </c>
      <c r="BB123" s="2">
        <v>1</v>
      </c>
      <c r="BC123" s="2">
        <v>1</v>
      </c>
      <c r="BD123" s="2" t="s">
        <v>3</v>
      </c>
      <c r="BE123" s="2" t="s">
        <v>3</v>
      </c>
      <c r="BF123" s="2" t="s">
        <v>3</v>
      </c>
      <c r="BG123" s="2" t="s">
        <v>3</v>
      </c>
      <c r="BH123" s="2">
        <v>3</v>
      </c>
      <c r="BI123" s="2">
        <v>1</v>
      </c>
      <c r="BJ123" s="2" t="s">
        <v>244</v>
      </c>
      <c r="BK123" s="2"/>
      <c r="BL123" s="2"/>
      <c r="BM123" s="2">
        <v>12001</v>
      </c>
      <c r="BN123" s="2">
        <v>0</v>
      </c>
      <c r="BO123" s="2" t="s">
        <v>3</v>
      </c>
      <c r="BP123" s="2">
        <v>0</v>
      </c>
      <c r="BQ123" s="2">
        <v>2</v>
      </c>
      <c r="BR123" s="2">
        <v>0</v>
      </c>
      <c r="BS123" s="2">
        <v>1</v>
      </c>
      <c r="BT123" s="2">
        <v>1</v>
      </c>
      <c r="BU123" s="2">
        <v>1</v>
      </c>
      <c r="BV123" s="2">
        <v>1</v>
      </c>
      <c r="BW123" s="2">
        <v>1</v>
      </c>
      <c r="BX123" s="2">
        <v>1</v>
      </c>
      <c r="BY123" s="2" t="s">
        <v>3</v>
      </c>
      <c r="BZ123" s="2">
        <v>109</v>
      </c>
      <c r="CA123" s="2">
        <v>57</v>
      </c>
      <c r="CB123" s="2" t="s">
        <v>3</v>
      </c>
      <c r="CC123" s="2"/>
      <c r="CD123" s="2"/>
      <c r="CE123" s="2">
        <v>0</v>
      </c>
      <c r="CF123" s="2">
        <v>0</v>
      </c>
      <c r="CG123" s="2">
        <v>0</v>
      </c>
      <c r="CH123" s="2"/>
      <c r="CI123" s="2"/>
      <c r="CJ123" s="2"/>
      <c r="CK123" s="2"/>
      <c r="CL123" s="2"/>
      <c r="CM123" s="2">
        <v>0</v>
      </c>
      <c r="CN123" s="2" t="s">
        <v>3</v>
      </c>
      <c r="CO123" s="2">
        <v>0</v>
      </c>
      <c r="CP123" s="2">
        <f t="shared" si="135"/>
        <v>278.26</v>
      </c>
      <c r="CQ123" s="2">
        <f t="shared" si="136"/>
        <v>9937.86</v>
      </c>
      <c r="CR123" s="2">
        <f t="shared" si="137"/>
        <v>0</v>
      </c>
      <c r="CS123" s="2">
        <f t="shared" si="138"/>
        <v>0</v>
      </c>
      <c r="CT123" s="2">
        <f t="shared" si="139"/>
        <v>0</v>
      </c>
      <c r="CU123" s="2">
        <f t="shared" si="140"/>
        <v>0</v>
      </c>
      <c r="CV123" s="2">
        <f t="shared" si="141"/>
        <v>0</v>
      </c>
      <c r="CW123" s="2">
        <f t="shared" si="142"/>
        <v>0</v>
      </c>
      <c r="CX123" s="2">
        <f t="shared" si="143"/>
        <v>0</v>
      </c>
      <c r="CY123" s="2">
        <f t="shared" si="144"/>
        <v>0</v>
      </c>
      <c r="CZ123" s="2">
        <f t="shared" si="145"/>
        <v>0</v>
      </c>
      <c r="DA123" s="2"/>
      <c r="DB123" s="2"/>
      <c r="DC123" s="2" t="s">
        <v>3</v>
      </c>
      <c r="DD123" s="2" t="s">
        <v>3</v>
      </c>
      <c r="DE123" s="2" t="s">
        <v>3</v>
      </c>
      <c r="DF123" s="2" t="s">
        <v>3</v>
      </c>
      <c r="DG123" s="2" t="s">
        <v>3</v>
      </c>
      <c r="DH123" s="2" t="s">
        <v>3</v>
      </c>
      <c r="DI123" s="2" t="s">
        <v>3</v>
      </c>
      <c r="DJ123" s="2" t="s">
        <v>3</v>
      </c>
      <c r="DK123" s="2" t="s">
        <v>3</v>
      </c>
      <c r="DL123" s="2" t="s">
        <v>3</v>
      </c>
      <c r="DM123" s="2" t="s">
        <v>3</v>
      </c>
      <c r="DN123" s="2">
        <v>0</v>
      </c>
      <c r="DO123" s="2">
        <v>0</v>
      </c>
      <c r="DP123" s="2">
        <v>1</v>
      </c>
      <c r="DQ123" s="2">
        <v>1</v>
      </c>
      <c r="DR123" s="2"/>
      <c r="DS123" s="2"/>
      <c r="DT123" s="2"/>
      <c r="DU123" s="2">
        <v>1009</v>
      </c>
      <c r="DV123" s="2" t="s">
        <v>58</v>
      </c>
      <c r="DW123" s="2" t="s">
        <v>58</v>
      </c>
      <c r="DX123" s="2">
        <v>1000</v>
      </c>
      <c r="DY123" s="2"/>
      <c r="DZ123" s="2" t="s">
        <v>3</v>
      </c>
      <c r="EA123" s="2" t="s">
        <v>3</v>
      </c>
      <c r="EB123" s="2" t="s">
        <v>3</v>
      </c>
      <c r="EC123" s="2" t="s">
        <v>3</v>
      </c>
      <c r="ED123" s="2"/>
      <c r="EE123" s="2">
        <v>55238189</v>
      </c>
      <c r="EF123" s="2">
        <v>2</v>
      </c>
      <c r="EG123" s="2" t="s">
        <v>40</v>
      </c>
      <c r="EH123" s="2">
        <v>12</v>
      </c>
      <c r="EI123" s="2" t="s">
        <v>225</v>
      </c>
      <c r="EJ123" s="2">
        <v>1</v>
      </c>
      <c r="EK123" s="2">
        <v>12001</v>
      </c>
      <c r="EL123" s="2" t="s">
        <v>225</v>
      </c>
      <c r="EM123" s="2" t="s">
        <v>226</v>
      </c>
      <c r="EN123" s="2"/>
      <c r="EO123" s="2" t="s">
        <v>3</v>
      </c>
      <c r="EP123" s="2"/>
      <c r="EQ123" s="2">
        <v>0</v>
      </c>
      <c r="ER123" s="2">
        <v>9937.86</v>
      </c>
      <c r="ES123" s="2">
        <v>9937.86</v>
      </c>
      <c r="ET123" s="2">
        <v>0</v>
      </c>
      <c r="EU123" s="2">
        <v>0</v>
      </c>
      <c r="EV123" s="2">
        <v>0</v>
      </c>
      <c r="EW123" s="2">
        <v>0</v>
      </c>
      <c r="EX123" s="2">
        <v>0</v>
      </c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>
        <v>0</v>
      </c>
      <c r="FR123" s="2">
        <f t="shared" si="146"/>
        <v>0</v>
      </c>
      <c r="FS123" s="2">
        <v>0</v>
      </c>
      <c r="FT123" s="2"/>
      <c r="FU123" s="2"/>
      <c r="FV123" s="2"/>
      <c r="FW123" s="2"/>
      <c r="FX123" s="2">
        <v>109</v>
      </c>
      <c r="FY123" s="2">
        <v>57</v>
      </c>
      <c r="FZ123" s="2"/>
      <c r="GA123" s="2" t="s">
        <v>3</v>
      </c>
      <c r="GB123" s="2"/>
      <c r="GC123" s="2"/>
      <c r="GD123" s="2">
        <v>1</v>
      </c>
      <c r="GE123" s="2"/>
      <c r="GF123" s="2">
        <v>-734911174</v>
      </c>
      <c r="GG123" s="2">
        <v>2</v>
      </c>
      <c r="GH123" s="2">
        <v>1</v>
      </c>
      <c r="GI123" s="2">
        <v>-2</v>
      </c>
      <c r="GJ123" s="2">
        <v>0</v>
      </c>
      <c r="GK123" s="2">
        <v>0</v>
      </c>
      <c r="GL123" s="2">
        <f t="shared" si="147"/>
        <v>0</v>
      </c>
      <c r="GM123" s="2">
        <f t="shared" si="148"/>
        <v>278.26</v>
      </c>
      <c r="GN123" s="2">
        <f t="shared" si="149"/>
        <v>278.26</v>
      </c>
      <c r="GO123" s="2">
        <f t="shared" si="150"/>
        <v>0</v>
      </c>
      <c r="GP123" s="2">
        <f t="shared" si="151"/>
        <v>0</v>
      </c>
      <c r="GQ123" s="2"/>
      <c r="GR123" s="2">
        <v>0</v>
      </c>
      <c r="GS123" s="2">
        <v>3</v>
      </c>
      <c r="GT123" s="2">
        <v>0</v>
      </c>
      <c r="GU123" s="2" t="s">
        <v>3</v>
      </c>
      <c r="GV123" s="2">
        <f t="shared" si="152"/>
        <v>0</v>
      </c>
      <c r="GW123" s="2">
        <v>1</v>
      </c>
      <c r="GX123" s="2">
        <f t="shared" si="153"/>
        <v>0</v>
      </c>
      <c r="GY123" s="2"/>
      <c r="GZ123" s="2"/>
      <c r="HA123" s="2">
        <v>0</v>
      </c>
      <c r="HB123" s="2">
        <v>0</v>
      </c>
      <c r="HC123" s="2">
        <f t="shared" si="154"/>
        <v>0</v>
      </c>
      <c r="HD123" s="2"/>
      <c r="HE123" s="2" t="s">
        <v>3</v>
      </c>
      <c r="HF123" s="2" t="s">
        <v>3</v>
      </c>
      <c r="HG123" s="2"/>
      <c r="HH123" s="2"/>
      <c r="HI123" s="2"/>
      <c r="HJ123" s="2"/>
      <c r="HK123" s="2"/>
      <c r="HL123" s="2"/>
      <c r="HM123" s="2" t="s">
        <v>3</v>
      </c>
      <c r="HN123" s="2" t="s">
        <v>227</v>
      </c>
      <c r="HO123" s="2" t="s">
        <v>228</v>
      </c>
      <c r="HP123" s="2" t="s">
        <v>225</v>
      </c>
      <c r="HQ123" s="2" t="s">
        <v>225</v>
      </c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>
        <v>0</v>
      </c>
      <c r="IL123" s="2"/>
      <c r="IM123" s="2"/>
      <c r="IN123" s="2"/>
      <c r="IO123" s="2"/>
      <c r="IP123" s="2"/>
      <c r="IQ123" s="2"/>
      <c r="IR123" s="2"/>
      <c r="IS123" s="2"/>
      <c r="IT123" s="2"/>
      <c r="IU123" s="2"/>
    </row>
    <row r="124" spans="1:245" ht="12.75">
      <c r="A124">
        <v>18</v>
      </c>
      <c r="B124">
        <v>1</v>
      </c>
      <c r="C124">
        <v>278</v>
      </c>
      <c r="E124" t="s">
        <v>241</v>
      </c>
      <c r="F124" t="s">
        <v>242</v>
      </c>
      <c r="G124" t="s">
        <v>243</v>
      </c>
      <c r="H124" t="s">
        <v>58</v>
      </c>
      <c r="I124">
        <f>I120*J124</f>
        <v>0.027999999999999997</v>
      </c>
      <c r="J124">
        <v>0.7</v>
      </c>
      <c r="K124">
        <v>0.7</v>
      </c>
      <c r="O124">
        <f t="shared" si="120"/>
        <v>3386.43</v>
      </c>
      <c r="P124">
        <f t="shared" si="121"/>
        <v>3386.43</v>
      </c>
      <c r="Q124">
        <f t="shared" si="122"/>
        <v>0</v>
      </c>
      <c r="R124">
        <f t="shared" si="123"/>
        <v>0</v>
      </c>
      <c r="S124">
        <f t="shared" si="124"/>
        <v>0</v>
      </c>
      <c r="T124">
        <f t="shared" si="125"/>
        <v>0</v>
      </c>
      <c r="U124">
        <f t="shared" si="126"/>
        <v>0</v>
      </c>
      <c r="V124">
        <f t="shared" si="127"/>
        <v>0</v>
      </c>
      <c r="W124">
        <f t="shared" si="128"/>
        <v>0</v>
      </c>
      <c r="X124">
        <f t="shared" si="129"/>
        <v>0</v>
      </c>
      <c r="Y124">
        <f t="shared" si="130"/>
        <v>0</v>
      </c>
      <c r="AA124">
        <v>55113218</v>
      </c>
      <c r="AB124">
        <f t="shared" si="131"/>
        <v>9937.86</v>
      </c>
      <c r="AC124">
        <f t="shared" si="132"/>
        <v>9937.86</v>
      </c>
      <c r="AD124">
        <f>ROUND((((ET124)-(EU124))+AE124),2)</f>
        <v>0</v>
      </c>
      <c r="AE124">
        <f t="shared" si="155"/>
        <v>0</v>
      </c>
      <c r="AF124">
        <f t="shared" si="155"/>
        <v>0</v>
      </c>
      <c r="AG124">
        <f t="shared" si="133"/>
        <v>0</v>
      </c>
      <c r="AH124">
        <f t="shared" si="156"/>
        <v>0</v>
      </c>
      <c r="AI124">
        <f t="shared" si="156"/>
        <v>0</v>
      </c>
      <c r="AJ124">
        <f t="shared" si="134"/>
        <v>0</v>
      </c>
      <c r="AK124">
        <v>9937.86</v>
      </c>
      <c r="AL124">
        <v>9937.86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109</v>
      </c>
      <c r="AU124">
        <v>57</v>
      </c>
      <c r="AV124">
        <v>1</v>
      </c>
      <c r="AW124">
        <v>1</v>
      </c>
      <c r="AZ124">
        <v>1</v>
      </c>
      <c r="BA124">
        <v>1</v>
      </c>
      <c r="BB124">
        <v>1</v>
      </c>
      <c r="BC124">
        <v>12.17</v>
      </c>
      <c r="BH124">
        <v>3</v>
      </c>
      <c r="BI124">
        <v>1</v>
      </c>
      <c r="BJ124" t="s">
        <v>244</v>
      </c>
      <c r="BM124">
        <v>12001</v>
      </c>
      <c r="BN124">
        <v>0</v>
      </c>
      <c r="BO124" t="s">
        <v>242</v>
      </c>
      <c r="BP124">
        <v>1</v>
      </c>
      <c r="BQ124">
        <v>2</v>
      </c>
      <c r="BR124">
        <v>0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Z124">
        <v>109</v>
      </c>
      <c r="CA124">
        <v>57</v>
      </c>
      <c r="CE124">
        <v>0</v>
      </c>
      <c r="CF124">
        <v>0</v>
      </c>
      <c r="CG124">
        <v>0</v>
      </c>
      <c r="CM124">
        <v>0</v>
      </c>
      <c r="CO124">
        <v>0</v>
      </c>
      <c r="CP124">
        <f t="shared" si="135"/>
        <v>3386.43</v>
      </c>
      <c r="CQ124">
        <f t="shared" si="136"/>
        <v>120943.7562</v>
      </c>
      <c r="CR124">
        <f t="shared" si="137"/>
        <v>0</v>
      </c>
      <c r="CS124">
        <f t="shared" si="138"/>
        <v>0</v>
      </c>
      <c r="CT124">
        <f t="shared" si="139"/>
        <v>0</v>
      </c>
      <c r="CU124">
        <f t="shared" si="140"/>
        <v>0</v>
      </c>
      <c r="CV124">
        <f t="shared" si="141"/>
        <v>0</v>
      </c>
      <c r="CW124">
        <f t="shared" si="142"/>
        <v>0</v>
      </c>
      <c r="CX124">
        <f t="shared" si="143"/>
        <v>0</v>
      </c>
      <c r="CY124">
        <f t="shared" si="144"/>
        <v>0</v>
      </c>
      <c r="CZ124">
        <f t="shared" si="145"/>
        <v>0</v>
      </c>
      <c r="DN124">
        <v>0</v>
      </c>
      <c r="DO124">
        <v>0</v>
      </c>
      <c r="DP124">
        <v>1</v>
      </c>
      <c r="DQ124">
        <v>1</v>
      </c>
      <c r="DU124">
        <v>1009</v>
      </c>
      <c r="DV124" t="s">
        <v>58</v>
      </c>
      <c r="DW124" t="s">
        <v>58</v>
      </c>
      <c r="DX124">
        <v>1000</v>
      </c>
      <c r="EE124">
        <v>55238189</v>
      </c>
      <c r="EF124">
        <v>2</v>
      </c>
      <c r="EG124" t="s">
        <v>40</v>
      </c>
      <c r="EH124">
        <v>12</v>
      </c>
      <c r="EI124" t="s">
        <v>225</v>
      </c>
      <c r="EJ124">
        <v>1</v>
      </c>
      <c r="EK124">
        <v>12001</v>
      </c>
      <c r="EL124" t="s">
        <v>225</v>
      </c>
      <c r="EM124" t="s">
        <v>226</v>
      </c>
      <c r="EQ124">
        <v>0</v>
      </c>
      <c r="ER124">
        <v>9937.86</v>
      </c>
      <c r="ES124">
        <v>9937.86</v>
      </c>
      <c r="ET124">
        <v>0</v>
      </c>
      <c r="EU124">
        <v>0</v>
      </c>
      <c r="EV124">
        <v>0</v>
      </c>
      <c r="EW124">
        <v>0</v>
      </c>
      <c r="EX124">
        <v>0</v>
      </c>
      <c r="FQ124">
        <v>0</v>
      </c>
      <c r="FR124">
        <f t="shared" si="146"/>
        <v>0</v>
      </c>
      <c r="FS124">
        <v>0</v>
      </c>
      <c r="FX124">
        <v>109</v>
      </c>
      <c r="FY124">
        <v>57</v>
      </c>
      <c r="GD124">
        <v>1</v>
      </c>
      <c r="GF124">
        <v>-734911174</v>
      </c>
      <c r="GG124">
        <v>2</v>
      </c>
      <c r="GH124">
        <v>1</v>
      </c>
      <c r="GI124">
        <v>2</v>
      </c>
      <c r="GJ124">
        <v>0</v>
      </c>
      <c r="GK124">
        <v>0</v>
      </c>
      <c r="GL124">
        <f t="shared" si="147"/>
        <v>0</v>
      </c>
      <c r="GM124">
        <f t="shared" si="148"/>
        <v>3386.43</v>
      </c>
      <c r="GN124">
        <f t="shared" si="149"/>
        <v>3386.43</v>
      </c>
      <c r="GO124">
        <f t="shared" si="150"/>
        <v>0</v>
      </c>
      <c r="GP124">
        <f t="shared" si="151"/>
        <v>0</v>
      </c>
      <c r="GR124">
        <v>0</v>
      </c>
      <c r="GS124">
        <v>3</v>
      </c>
      <c r="GT124">
        <v>0</v>
      </c>
      <c r="GV124">
        <f t="shared" si="152"/>
        <v>0</v>
      </c>
      <c r="GW124">
        <v>1</v>
      </c>
      <c r="GX124">
        <f t="shared" si="153"/>
        <v>0</v>
      </c>
      <c r="HA124">
        <v>0</v>
      </c>
      <c r="HB124">
        <v>0</v>
      </c>
      <c r="HC124">
        <f t="shared" si="154"/>
        <v>0</v>
      </c>
      <c r="HN124" t="s">
        <v>227</v>
      </c>
      <c r="HO124" t="s">
        <v>228</v>
      </c>
      <c r="HP124" t="s">
        <v>225</v>
      </c>
      <c r="HQ124" t="s">
        <v>225</v>
      </c>
      <c r="IK124">
        <v>0</v>
      </c>
    </row>
    <row r="125" spans="1:255" ht="12.75">
      <c r="A125" s="2">
        <v>17</v>
      </c>
      <c r="B125" s="2">
        <v>1</v>
      </c>
      <c r="C125" s="2">
        <f>ROW(SmtRes!A290)</f>
        <v>290</v>
      </c>
      <c r="D125" s="2">
        <f>ROW(EtalonRes!A291)</f>
        <v>291</v>
      </c>
      <c r="E125" s="2" t="s">
        <v>245</v>
      </c>
      <c r="F125" s="2" t="s">
        <v>246</v>
      </c>
      <c r="G125" s="2" t="s">
        <v>247</v>
      </c>
      <c r="H125" s="2" t="s">
        <v>24</v>
      </c>
      <c r="I125" s="2">
        <f>ROUND(2.4/100,7)</f>
        <v>0.024</v>
      </c>
      <c r="J125" s="2">
        <v>0</v>
      </c>
      <c r="K125" s="2">
        <f>ROUND(2.4/100,7)</f>
        <v>0.024</v>
      </c>
      <c r="L125" s="2"/>
      <c r="M125" s="2"/>
      <c r="N125" s="2"/>
      <c r="O125" s="2">
        <f t="shared" si="120"/>
        <v>94.73</v>
      </c>
      <c r="P125" s="2">
        <f t="shared" si="121"/>
        <v>79.26</v>
      </c>
      <c r="Q125" s="2">
        <f t="shared" si="122"/>
        <v>2.24</v>
      </c>
      <c r="R125" s="2">
        <f t="shared" si="123"/>
        <v>0.34</v>
      </c>
      <c r="S125" s="2">
        <f t="shared" si="124"/>
        <v>13.23</v>
      </c>
      <c r="T125" s="2">
        <f t="shared" si="125"/>
        <v>0</v>
      </c>
      <c r="U125" s="2">
        <f t="shared" si="126"/>
        <v>1.440996</v>
      </c>
      <c r="V125" s="2">
        <f t="shared" si="127"/>
        <v>0.026099999999999998</v>
      </c>
      <c r="W125" s="2">
        <f t="shared" si="128"/>
        <v>0</v>
      </c>
      <c r="X125" s="2">
        <f t="shared" si="129"/>
        <v>14.79</v>
      </c>
      <c r="Y125" s="2">
        <f t="shared" si="130"/>
        <v>7.73</v>
      </c>
      <c r="Z125" s="2"/>
      <c r="AA125" s="2">
        <v>55113220</v>
      </c>
      <c r="AB125" s="2">
        <f t="shared" si="131"/>
        <v>3947.13</v>
      </c>
      <c r="AC125" s="2">
        <f t="shared" si="132"/>
        <v>3302.45</v>
      </c>
      <c r="AD125" s="2">
        <f>ROUND(((((ET125*ROUND(1.25,7)))-((EU125*ROUND(1.25,7))))+AE125),2)</f>
        <v>93.5</v>
      </c>
      <c r="AE125" s="2">
        <f>ROUND(((EU125*ROUND(1.25,7))),2)</f>
        <v>14.21</v>
      </c>
      <c r="AF125" s="2">
        <f>ROUND(((EV125*ROUND(1.15,7))),2)</f>
        <v>551.18</v>
      </c>
      <c r="AG125" s="2">
        <f t="shared" si="133"/>
        <v>0</v>
      </c>
      <c r="AH125" s="2">
        <f>((EW125*ROUND(1.15,7)))</f>
        <v>60.0415</v>
      </c>
      <c r="AI125" s="2">
        <f>((EX125*ROUND(1.25,7)))</f>
        <v>1.0875</v>
      </c>
      <c r="AJ125" s="2">
        <f t="shared" si="134"/>
        <v>0</v>
      </c>
      <c r="AK125" s="2">
        <v>3856.54</v>
      </c>
      <c r="AL125" s="2">
        <v>3302.45</v>
      </c>
      <c r="AM125" s="2">
        <v>74.8</v>
      </c>
      <c r="AN125" s="2">
        <v>11.37</v>
      </c>
      <c r="AO125" s="2">
        <v>479.29</v>
      </c>
      <c r="AP125" s="2">
        <v>0</v>
      </c>
      <c r="AQ125" s="2">
        <v>52.21</v>
      </c>
      <c r="AR125" s="2">
        <v>0.87</v>
      </c>
      <c r="AS125" s="2">
        <v>0</v>
      </c>
      <c r="AT125" s="2">
        <v>109</v>
      </c>
      <c r="AU125" s="2">
        <v>57</v>
      </c>
      <c r="AV125" s="2">
        <v>1</v>
      </c>
      <c r="AW125" s="2">
        <v>1</v>
      </c>
      <c r="AX125" s="2"/>
      <c r="AY125" s="2"/>
      <c r="AZ125" s="2">
        <v>1</v>
      </c>
      <c r="BA125" s="2">
        <v>1</v>
      </c>
      <c r="BB125" s="2">
        <v>1</v>
      </c>
      <c r="BC125" s="2">
        <v>1</v>
      </c>
      <c r="BD125" s="2" t="s">
        <v>3</v>
      </c>
      <c r="BE125" s="2" t="s">
        <v>3</v>
      </c>
      <c r="BF125" s="2" t="s">
        <v>3</v>
      </c>
      <c r="BG125" s="2" t="s">
        <v>3</v>
      </c>
      <c r="BH125" s="2">
        <v>0</v>
      </c>
      <c r="BI125" s="2">
        <v>1</v>
      </c>
      <c r="BJ125" s="2" t="s">
        <v>248</v>
      </c>
      <c r="BK125" s="2"/>
      <c r="BL125" s="2"/>
      <c r="BM125" s="2">
        <v>12001</v>
      </c>
      <c r="BN125" s="2">
        <v>0</v>
      </c>
      <c r="BO125" s="2" t="s">
        <v>3</v>
      </c>
      <c r="BP125" s="2">
        <v>0</v>
      </c>
      <c r="BQ125" s="2">
        <v>2</v>
      </c>
      <c r="BR125" s="2">
        <v>0</v>
      </c>
      <c r="BS125" s="2">
        <v>1</v>
      </c>
      <c r="BT125" s="2">
        <v>1</v>
      </c>
      <c r="BU125" s="2">
        <v>1</v>
      </c>
      <c r="BV125" s="2">
        <v>1</v>
      </c>
      <c r="BW125" s="2">
        <v>1</v>
      </c>
      <c r="BX125" s="2">
        <v>1</v>
      </c>
      <c r="BY125" s="2" t="s">
        <v>3</v>
      </c>
      <c r="BZ125" s="2">
        <v>109</v>
      </c>
      <c r="CA125" s="2">
        <v>57</v>
      </c>
      <c r="CB125" s="2" t="s">
        <v>3</v>
      </c>
      <c r="CC125" s="2"/>
      <c r="CD125" s="2"/>
      <c r="CE125" s="2">
        <v>0</v>
      </c>
      <c r="CF125" s="2">
        <v>0</v>
      </c>
      <c r="CG125" s="2">
        <v>0</v>
      </c>
      <c r="CH125" s="2"/>
      <c r="CI125" s="2"/>
      <c r="CJ125" s="2"/>
      <c r="CK125" s="2"/>
      <c r="CL125" s="2"/>
      <c r="CM125" s="2">
        <v>0</v>
      </c>
      <c r="CN125" s="2" t="s">
        <v>127</v>
      </c>
      <c r="CO125" s="2">
        <v>0</v>
      </c>
      <c r="CP125" s="2">
        <f t="shared" si="135"/>
        <v>94.73</v>
      </c>
      <c r="CQ125" s="2">
        <f t="shared" si="136"/>
        <v>3302.45</v>
      </c>
      <c r="CR125" s="2">
        <f t="shared" si="137"/>
        <v>93.5</v>
      </c>
      <c r="CS125" s="2">
        <f t="shared" si="138"/>
        <v>14.21</v>
      </c>
      <c r="CT125" s="2">
        <f t="shared" si="139"/>
        <v>551.18</v>
      </c>
      <c r="CU125" s="2">
        <f t="shared" si="140"/>
        <v>0</v>
      </c>
      <c r="CV125" s="2">
        <f t="shared" si="141"/>
        <v>60.0415</v>
      </c>
      <c r="CW125" s="2">
        <f t="shared" si="142"/>
        <v>1.0875</v>
      </c>
      <c r="CX125" s="2">
        <f t="shared" si="143"/>
        <v>0</v>
      </c>
      <c r="CY125" s="2">
        <f t="shared" si="144"/>
        <v>14.791300000000001</v>
      </c>
      <c r="CZ125" s="2">
        <f t="shared" si="145"/>
        <v>7.7349</v>
      </c>
      <c r="DA125" s="2"/>
      <c r="DB125" s="2"/>
      <c r="DC125" s="2" t="s">
        <v>3</v>
      </c>
      <c r="DD125" s="2" t="s">
        <v>3</v>
      </c>
      <c r="DE125" s="2" t="s">
        <v>128</v>
      </c>
      <c r="DF125" s="2" t="s">
        <v>128</v>
      </c>
      <c r="DG125" s="2" t="s">
        <v>129</v>
      </c>
      <c r="DH125" s="2" t="s">
        <v>3</v>
      </c>
      <c r="DI125" s="2" t="s">
        <v>129</v>
      </c>
      <c r="DJ125" s="2" t="s">
        <v>128</v>
      </c>
      <c r="DK125" s="2" t="s">
        <v>3</v>
      </c>
      <c r="DL125" s="2" t="s">
        <v>3</v>
      </c>
      <c r="DM125" s="2" t="s">
        <v>3</v>
      </c>
      <c r="DN125" s="2">
        <v>0</v>
      </c>
      <c r="DO125" s="2">
        <v>0</v>
      </c>
      <c r="DP125" s="2">
        <v>1</v>
      </c>
      <c r="DQ125" s="2">
        <v>1</v>
      </c>
      <c r="DR125" s="2"/>
      <c r="DS125" s="2"/>
      <c r="DT125" s="2"/>
      <c r="DU125" s="2">
        <v>1003</v>
      </c>
      <c r="DV125" s="2" t="s">
        <v>24</v>
      </c>
      <c r="DW125" s="2" t="s">
        <v>24</v>
      </c>
      <c r="DX125" s="2">
        <v>100</v>
      </c>
      <c r="DY125" s="2"/>
      <c r="DZ125" s="2" t="s">
        <v>3</v>
      </c>
      <c r="EA125" s="2" t="s">
        <v>3</v>
      </c>
      <c r="EB125" s="2" t="s">
        <v>3</v>
      </c>
      <c r="EC125" s="2" t="s">
        <v>3</v>
      </c>
      <c r="ED125" s="2"/>
      <c r="EE125" s="2">
        <v>55238189</v>
      </c>
      <c r="EF125" s="2">
        <v>2</v>
      </c>
      <c r="EG125" s="2" t="s">
        <v>40</v>
      </c>
      <c r="EH125" s="2">
        <v>12</v>
      </c>
      <c r="EI125" s="2" t="s">
        <v>225</v>
      </c>
      <c r="EJ125" s="2">
        <v>1</v>
      </c>
      <c r="EK125" s="2">
        <v>12001</v>
      </c>
      <c r="EL125" s="2" t="s">
        <v>225</v>
      </c>
      <c r="EM125" s="2" t="s">
        <v>226</v>
      </c>
      <c r="EN125" s="2"/>
      <c r="EO125" s="2" t="s">
        <v>133</v>
      </c>
      <c r="EP125" s="2"/>
      <c r="EQ125" s="2">
        <v>0</v>
      </c>
      <c r="ER125" s="2">
        <v>3856.54</v>
      </c>
      <c r="ES125" s="2">
        <v>3302.45</v>
      </c>
      <c r="ET125" s="2">
        <v>74.8</v>
      </c>
      <c r="EU125" s="2">
        <v>11.37</v>
      </c>
      <c r="EV125" s="2">
        <v>479.29</v>
      </c>
      <c r="EW125" s="2">
        <v>52.21</v>
      </c>
      <c r="EX125" s="2">
        <v>0.87</v>
      </c>
      <c r="EY125" s="2">
        <v>0</v>
      </c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>
        <v>0</v>
      </c>
      <c r="FR125" s="2">
        <f t="shared" si="146"/>
        <v>0</v>
      </c>
      <c r="FS125" s="2">
        <v>0</v>
      </c>
      <c r="FT125" s="2"/>
      <c r="FU125" s="2"/>
      <c r="FV125" s="2"/>
      <c r="FW125" s="2"/>
      <c r="FX125" s="2">
        <v>109</v>
      </c>
      <c r="FY125" s="2">
        <v>57</v>
      </c>
      <c r="FZ125" s="2"/>
      <c r="GA125" s="2" t="s">
        <v>3</v>
      </c>
      <c r="GB125" s="2"/>
      <c r="GC125" s="2"/>
      <c r="GD125" s="2">
        <v>1</v>
      </c>
      <c r="GE125" s="2"/>
      <c r="GF125" s="2">
        <v>-263424767</v>
      </c>
      <c r="GG125" s="2">
        <v>2</v>
      </c>
      <c r="GH125" s="2">
        <v>1</v>
      </c>
      <c r="GI125" s="2">
        <v>-2</v>
      </c>
      <c r="GJ125" s="2">
        <v>0</v>
      </c>
      <c r="GK125" s="2">
        <v>0</v>
      </c>
      <c r="GL125" s="2">
        <f t="shared" si="147"/>
        <v>0</v>
      </c>
      <c r="GM125" s="2">
        <f t="shared" si="148"/>
        <v>117.25</v>
      </c>
      <c r="GN125" s="2">
        <f t="shared" si="149"/>
        <v>117.25</v>
      </c>
      <c r="GO125" s="2">
        <f t="shared" si="150"/>
        <v>0</v>
      </c>
      <c r="GP125" s="2">
        <f t="shared" si="151"/>
        <v>0</v>
      </c>
      <c r="GQ125" s="2"/>
      <c r="GR125" s="2">
        <v>0</v>
      </c>
      <c r="GS125" s="2">
        <v>3</v>
      </c>
      <c r="GT125" s="2">
        <v>0</v>
      </c>
      <c r="GU125" s="2" t="s">
        <v>3</v>
      </c>
      <c r="GV125" s="2">
        <f t="shared" si="152"/>
        <v>0</v>
      </c>
      <c r="GW125" s="2">
        <v>1</v>
      </c>
      <c r="GX125" s="2">
        <f t="shared" si="153"/>
        <v>0</v>
      </c>
      <c r="GY125" s="2"/>
      <c r="GZ125" s="2"/>
      <c r="HA125" s="2">
        <v>0</v>
      </c>
      <c r="HB125" s="2">
        <v>0</v>
      </c>
      <c r="HC125" s="2">
        <f t="shared" si="154"/>
        <v>0</v>
      </c>
      <c r="HD125" s="2"/>
      <c r="HE125" s="2" t="s">
        <v>3</v>
      </c>
      <c r="HF125" s="2" t="s">
        <v>3</v>
      </c>
      <c r="HG125" s="2"/>
      <c r="HH125" s="2"/>
      <c r="HI125" s="2"/>
      <c r="HJ125" s="2"/>
      <c r="HK125" s="2"/>
      <c r="HL125" s="2"/>
      <c r="HM125" s="2" t="s">
        <v>3</v>
      </c>
      <c r="HN125" s="2" t="s">
        <v>227</v>
      </c>
      <c r="HO125" s="2" t="s">
        <v>228</v>
      </c>
      <c r="HP125" s="2" t="s">
        <v>225</v>
      </c>
      <c r="HQ125" s="2" t="s">
        <v>225</v>
      </c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>
        <v>0</v>
      </c>
      <c r="IL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45" ht="12.75">
      <c r="A126">
        <v>17</v>
      </c>
      <c r="B126">
        <v>1</v>
      </c>
      <c r="C126">
        <f>ROW(SmtRes!A302)</f>
        <v>302</v>
      </c>
      <c r="D126">
        <f>ROW(EtalonRes!A304)</f>
        <v>304</v>
      </c>
      <c r="E126" t="s">
        <v>245</v>
      </c>
      <c r="F126" t="s">
        <v>246</v>
      </c>
      <c r="G126" t="s">
        <v>247</v>
      </c>
      <c r="H126" t="s">
        <v>24</v>
      </c>
      <c r="I126">
        <f>ROUND(2.4/100,7)</f>
        <v>0.024</v>
      </c>
      <c r="J126">
        <v>0</v>
      </c>
      <c r="K126">
        <f>ROUND(2.4/100,7)</f>
        <v>0.024</v>
      </c>
      <c r="O126">
        <f t="shared" si="120"/>
        <v>1190.44</v>
      </c>
      <c r="P126">
        <f t="shared" si="121"/>
        <v>657.06</v>
      </c>
      <c r="Q126">
        <f t="shared" si="122"/>
        <v>25.94</v>
      </c>
      <c r="R126">
        <f t="shared" si="123"/>
        <v>13.08</v>
      </c>
      <c r="S126">
        <f t="shared" si="124"/>
        <v>507.44</v>
      </c>
      <c r="T126">
        <f t="shared" si="125"/>
        <v>0</v>
      </c>
      <c r="U126">
        <f t="shared" si="126"/>
        <v>1.440996</v>
      </c>
      <c r="V126">
        <f t="shared" si="127"/>
        <v>0.026099999999999998</v>
      </c>
      <c r="W126">
        <f t="shared" si="128"/>
        <v>0</v>
      </c>
      <c r="X126">
        <f t="shared" si="129"/>
        <v>567.37</v>
      </c>
      <c r="Y126">
        <f t="shared" si="130"/>
        <v>296.7</v>
      </c>
      <c r="AA126">
        <v>55113218</v>
      </c>
      <c r="AB126">
        <f t="shared" si="131"/>
        <v>3947.13</v>
      </c>
      <c r="AC126">
        <f t="shared" si="132"/>
        <v>3302.45</v>
      </c>
      <c r="AD126">
        <f>ROUND(((((ET126*ROUND(1.25,7)))-((EU126*ROUND(1.25,7))))+AE126),2)</f>
        <v>93.5</v>
      </c>
      <c r="AE126">
        <f>ROUND(((EU126*ROUND(1.25,7))),2)</f>
        <v>14.21</v>
      </c>
      <c r="AF126">
        <f>ROUND(((EV126*ROUND(1.15,7))),2)</f>
        <v>551.18</v>
      </c>
      <c r="AG126">
        <f t="shared" si="133"/>
        <v>0</v>
      </c>
      <c r="AH126">
        <f>((EW126*ROUND(1.15,7)))</f>
        <v>60.0415</v>
      </c>
      <c r="AI126">
        <f>((EX126*ROUND(1.25,7)))</f>
        <v>1.0875</v>
      </c>
      <c r="AJ126">
        <f t="shared" si="134"/>
        <v>0</v>
      </c>
      <c r="AK126">
        <v>3856.54</v>
      </c>
      <c r="AL126">
        <v>3302.45</v>
      </c>
      <c r="AM126">
        <v>74.8</v>
      </c>
      <c r="AN126">
        <v>11.37</v>
      </c>
      <c r="AO126">
        <v>479.29</v>
      </c>
      <c r="AP126">
        <v>0</v>
      </c>
      <c r="AQ126">
        <v>52.21</v>
      </c>
      <c r="AR126">
        <v>0.87</v>
      </c>
      <c r="AS126">
        <v>0</v>
      </c>
      <c r="AT126">
        <v>109</v>
      </c>
      <c r="AU126">
        <v>57</v>
      </c>
      <c r="AV126">
        <v>1</v>
      </c>
      <c r="AW126">
        <v>1</v>
      </c>
      <c r="AZ126">
        <v>1</v>
      </c>
      <c r="BA126">
        <v>38.36</v>
      </c>
      <c r="BB126">
        <v>11.56</v>
      </c>
      <c r="BC126">
        <v>8.29</v>
      </c>
      <c r="BH126">
        <v>0</v>
      </c>
      <c r="BI126">
        <v>1</v>
      </c>
      <c r="BJ126" t="s">
        <v>248</v>
      </c>
      <c r="BM126">
        <v>12001</v>
      </c>
      <c r="BN126">
        <v>0</v>
      </c>
      <c r="BO126" t="s">
        <v>246</v>
      </c>
      <c r="BP126">
        <v>1</v>
      </c>
      <c r="BQ126">
        <v>2</v>
      </c>
      <c r="BR126">
        <v>0</v>
      </c>
      <c r="BS126">
        <v>38.36</v>
      </c>
      <c r="BT126">
        <v>1</v>
      </c>
      <c r="BU126">
        <v>1</v>
      </c>
      <c r="BV126">
        <v>1</v>
      </c>
      <c r="BW126">
        <v>1</v>
      </c>
      <c r="BX126">
        <v>1</v>
      </c>
      <c r="BZ126">
        <v>109</v>
      </c>
      <c r="CA126">
        <v>57</v>
      </c>
      <c r="CE126">
        <v>0</v>
      </c>
      <c r="CF126">
        <v>0</v>
      </c>
      <c r="CG126">
        <v>0</v>
      </c>
      <c r="CM126">
        <v>0</v>
      </c>
      <c r="CN126" t="s">
        <v>127</v>
      </c>
      <c r="CO126">
        <v>0</v>
      </c>
      <c r="CP126">
        <f t="shared" si="135"/>
        <v>1190.44</v>
      </c>
      <c r="CQ126">
        <f t="shared" si="136"/>
        <v>27377.310499999996</v>
      </c>
      <c r="CR126">
        <f t="shared" si="137"/>
        <v>1080.8600000000001</v>
      </c>
      <c r="CS126">
        <f t="shared" si="138"/>
        <v>545.0956</v>
      </c>
      <c r="CT126">
        <f t="shared" si="139"/>
        <v>21143.264799999997</v>
      </c>
      <c r="CU126">
        <f t="shared" si="140"/>
        <v>0</v>
      </c>
      <c r="CV126">
        <f t="shared" si="141"/>
        <v>60.0415</v>
      </c>
      <c r="CW126">
        <f t="shared" si="142"/>
        <v>1.0875</v>
      </c>
      <c r="CX126">
        <f t="shared" si="143"/>
        <v>0</v>
      </c>
      <c r="CY126">
        <f t="shared" si="144"/>
        <v>567.3668</v>
      </c>
      <c r="CZ126">
        <f t="shared" si="145"/>
        <v>296.6964</v>
      </c>
      <c r="DE126" t="s">
        <v>128</v>
      </c>
      <c r="DF126" t="s">
        <v>128</v>
      </c>
      <c r="DG126" t="s">
        <v>129</v>
      </c>
      <c r="DI126" t="s">
        <v>129</v>
      </c>
      <c r="DJ126" t="s">
        <v>128</v>
      </c>
      <c r="DN126">
        <v>0</v>
      </c>
      <c r="DO126">
        <v>0</v>
      </c>
      <c r="DP126">
        <v>1</v>
      </c>
      <c r="DQ126">
        <v>1</v>
      </c>
      <c r="DU126">
        <v>1003</v>
      </c>
      <c r="DV126" t="s">
        <v>24</v>
      </c>
      <c r="DW126" t="s">
        <v>24</v>
      </c>
      <c r="DX126">
        <v>100</v>
      </c>
      <c r="EE126">
        <v>55238189</v>
      </c>
      <c r="EF126">
        <v>2</v>
      </c>
      <c r="EG126" t="s">
        <v>40</v>
      </c>
      <c r="EH126">
        <v>12</v>
      </c>
      <c r="EI126" t="s">
        <v>225</v>
      </c>
      <c r="EJ126">
        <v>1</v>
      </c>
      <c r="EK126">
        <v>12001</v>
      </c>
      <c r="EL126" t="s">
        <v>225</v>
      </c>
      <c r="EM126" t="s">
        <v>226</v>
      </c>
      <c r="EO126" t="s">
        <v>133</v>
      </c>
      <c r="EQ126">
        <v>0</v>
      </c>
      <c r="ER126">
        <v>3856.54</v>
      </c>
      <c r="ES126">
        <v>3302.45</v>
      </c>
      <c r="ET126">
        <v>74.8</v>
      </c>
      <c r="EU126">
        <v>11.37</v>
      </c>
      <c r="EV126">
        <v>479.29</v>
      </c>
      <c r="EW126">
        <v>52.21</v>
      </c>
      <c r="EX126">
        <v>0.87</v>
      </c>
      <c r="EY126">
        <v>0</v>
      </c>
      <c r="FQ126">
        <v>0</v>
      </c>
      <c r="FR126">
        <f t="shared" si="146"/>
        <v>0</v>
      </c>
      <c r="FS126">
        <v>0</v>
      </c>
      <c r="FX126">
        <v>109</v>
      </c>
      <c r="FY126">
        <v>57</v>
      </c>
      <c r="GD126">
        <v>1</v>
      </c>
      <c r="GF126">
        <v>-263424767</v>
      </c>
      <c r="GG126">
        <v>2</v>
      </c>
      <c r="GH126">
        <v>1</v>
      </c>
      <c r="GI126">
        <v>2</v>
      </c>
      <c r="GJ126">
        <v>0</v>
      </c>
      <c r="GK126">
        <v>0</v>
      </c>
      <c r="GL126">
        <f t="shared" si="147"/>
        <v>0</v>
      </c>
      <c r="GM126">
        <f t="shared" si="148"/>
        <v>2054.51</v>
      </c>
      <c r="GN126">
        <f t="shared" si="149"/>
        <v>2054.51</v>
      </c>
      <c r="GO126">
        <f t="shared" si="150"/>
        <v>0</v>
      </c>
      <c r="GP126">
        <f t="shared" si="151"/>
        <v>0</v>
      </c>
      <c r="GR126">
        <v>0</v>
      </c>
      <c r="GS126">
        <v>3</v>
      </c>
      <c r="GT126">
        <v>0</v>
      </c>
      <c r="GV126">
        <f t="shared" si="152"/>
        <v>0</v>
      </c>
      <c r="GW126">
        <v>1</v>
      </c>
      <c r="GX126">
        <f t="shared" si="153"/>
        <v>0</v>
      </c>
      <c r="HA126">
        <v>0</v>
      </c>
      <c r="HB126">
        <v>0</v>
      </c>
      <c r="HC126">
        <f t="shared" si="154"/>
        <v>0</v>
      </c>
      <c r="HN126" t="s">
        <v>227</v>
      </c>
      <c r="HO126" t="s">
        <v>228</v>
      </c>
      <c r="HP126" t="s">
        <v>225</v>
      </c>
      <c r="HQ126" t="s">
        <v>225</v>
      </c>
      <c r="IK126">
        <v>0</v>
      </c>
    </row>
    <row r="127" spans="1:255" ht="12.75">
      <c r="A127" s="2">
        <v>17</v>
      </c>
      <c r="B127" s="2">
        <v>1</v>
      </c>
      <c r="C127" s="2">
        <f>ROW(SmtRes!A306)</f>
        <v>306</v>
      </c>
      <c r="D127" s="2">
        <f>ROW(EtalonRes!A307)</f>
        <v>307</v>
      </c>
      <c r="E127" s="2" t="s">
        <v>249</v>
      </c>
      <c r="F127" s="2" t="s">
        <v>250</v>
      </c>
      <c r="G127" s="2" t="s">
        <v>251</v>
      </c>
      <c r="H127" s="2" t="s">
        <v>24</v>
      </c>
      <c r="I127" s="2">
        <f>ROUND(2.4/100,7)</f>
        <v>0.024</v>
      </c>
      <c r="J127" s="2">
        <v>0</v>
      </c>
      <c r="K127" s="2">
        <f>ROUND(2.4/100,7)</f>
        <v>0.024</v>
      </c>
      <c r="L127" s="2"/>
      <c r="M127" s="2"/>
      <c r="N127" s="2"/>
      <c r="O127" s="2">
        <f t="shared" si="120"/>
        <v>33.24</v>
      </c>
      <c r="P127" s="2">
        <f t="shared" si="121"/>
        <v>17.69</v>
      </c>
      <c r="Q127" s="2">
        <f t="shared" si="122"/>
        <v>11.57</v>
      </c>
      <c r="R127" s="2">
        <f t="shared" si="123"/>
        <v>0</v>
      </c>
      <c r="S127" s="2">
        <f t="shared" si="124"/>
        <v>3.98</v>
      </c>
      <c r="T127" s="2">
        <f t="shared" si="125"/>
        <v>0</v>
      </c>
      <c r="U127" s="2">
        <f t="shared" si="126"/>
        <v>0.43884</v>
      </c>
      <c r="V127" s="2">
        <f t="shared" si="127"/>
        <v>0</v>
      </c>
      <c r="W127" s="2">
        <f t="shared" si="128"/>
        <v>0</v>
      </c>
      <c r="X127" s="2">
        <f t="shared" si="129"/>
        <v>4.38</v>
      </c>
      <c r="Y127" s="2">
        <f t="shared" si="130"/>
        <v>2.91</v>
      </c>
      <c r="Z127" s="2"/>
      <c r="AA127" s="2">
        <v>55113220</v>
      </c>
      <c r="AB127" s="2">
        <f t="shared" si="131"/>
        <v>1385.23</v>
      </c>
      <c r="AC127" s="2">
        <f t="shared" si="132"/>
        <v>737.25</v>
      </c>
      <c r="AD127" s="2">
        <f>ROUND(((((ET127*ROUND(1.25,7)))-((EU127*ROUND(1.25,7))))+AE127),2)</f>
        <v>482.14</v>
      </c>
      <c r="AE127" s="2">
        <f>ROUND(((EU127*ROUND(1.25,7))),2)</f>
        <v>0</v>
      </c>
      <c r="AF127" s="2">
        <f>ROUND(((EV127*ROUND(1.15,7))),2)</f>
        <v>165.84</v>
      </c>
      <c r="AG127" s="2">
        <f t="shared" si="133"/>
        <v>0</v>
      </c>
      <c r="AH127" s="2">
        <f>((EW127*ROUND(1.15,7)))</f>
        <v>18.285</v>
      </c>
      <c r="AI127" s="2">
        <f>((EX127*ROUND(1.25,7)))</f>
        <v>0</v>
      </c>
      <c r="AJ127" s="2">
        <f t="shared" si="134"/>
        <v>0</v>
      </c>
      <c r="AK127" s="2">
        <v>1267.17</v>
      </c>
      <c r="AL127" s="2">
        <v>737.25</v>
      </c>
      <c r="AM127" s="2">
        <v>385.71</v>
      </c>
      <c r="AN127" s="2">
        <v>0</v>
      </c>
      <c r="AO127" s="2">
        <v>144.21</v>
      </c>
      <c r="AP127" s="2">
        <v>0</v>
      </c>
      <c r="AQ127" s="2">
        <v>15.9</v>
      </c>
      <c r="AR127" s="2">
        <v>0</v>
      </c>
      <c r="AS127" s="2">
        <v>0</v>
      </c>
      <c r="AT127" s="2">
        <v>110</v>
      </c>
      <c r="AU127" s="2">
        <v>73</v>
      </c>
      <c r="AV127" s="2">
        <v>1</v>
      </c>
      <c r="AW127" s="2">
        <v>1</v>
      </c>
      <c r="AX127" s="2"/>
      <c r="AY127" s="2"/>
      <c r="AZ127" s="2">
        <v>1</v>
      </c>
      <c r="BA127" s="2">
        <v>1</v>
      </c>
      <c r="BB127" s="2">
        <v>1</v>
      </c>
      <c r="BC127" s="2">
        <v>1</v>
      </c>
      <c r="BD127" s="2" t="s">
        <v>3</v>
      </c>
      <c r="BE127" s="2" t="s">
        <v>3</v>
      </c>
      <c r="BF127" s="2" t="s">
        <v>3</v>
      </c>
      <c r="BG127" s="2" t="s">
        <v>3</v>
      </c>
      <c r="BH127" s="2">
        <v>0</v>
      </c>
      <c r="BI127" s="2">
        <v>1</v>
      </c>
      <c r="BJ127" s="2" t="s">
        <v>252</v>
      </c>
      <c r="BK127" s="2"/>
      <c r="BL127" s="2"/>
      <c r="BM127" s="2">
        <v>7001</v>
      </c>
      <c r="BN127" s="2">
        <v>0</v>
      </c>
      <c r="BO127" s="2" t="s">
        <v>3</v>
      </c>
      <c r="BP127" s="2">
        <v>0</v>
      </c>
      <c r="BQ127" s="2">
        <v>2</v>
      </c>
      <c r="BR127" s="2">
        <v>0</v>
      </c>
      <c r="BS127" s="2">
        <v>1</v>
      </c>
      <c r="BT127" s="2">
        <v>1</v>
      </c>
      <c r="BU127" s="2">
        <v>1</v>
      </c>
      <c r="BV127" s="2">
        <v>1</v>
      </c>
      <c r="BW127" s="2">
        <v>1</v>
      </c>
      <c r="BX127" s="2">
        <v>1</v>
      </c>
      <c r="BY127" s="2" t="s">
        <v>3</v>
      </c>
      <c r="BZ127" s="2">
        <v>110</v>
      </c>
      <c r="CA127" s="2">
        <v>73</v>
      </c>
      <c r="CB127" s="2" t="s">
        <v>3</v>
      </c>
      <c r="CC127" s="2"/>
      <c r="CD127" s="2"/>
      <c r="CE127" s="2">
        <v>0</v>
      </c>
      <c r="CF127" s="2">
        <v>0</v>
      </c>
      <c r="CG127" s="2">
        <v>0</v>
      </c>
      <c r="CH127" s="2"/>
      <c r="CI127" s="2"/>
      <c r="CJ127" s="2"/>
      <c r="CK127" s="2"/>
      <c r="CL127" s="2"/>
      <c r="CM127" s="2">
        <v>0</v>
      </c>
      <c r="CN127" s="2" t="s">
        <v>127</v>
      </c>
      <c r="CO127" s="2">
        <v>0</v>
      </c>
      <c r="CP127" s="2">
        <f t="shared" si="135"/>
        <v>33.24</v>
      </c>
      <c r="CQ127" s="2">
        <f t="shared" si="136"/>
        <v>737.25</v>
      </c>
      <c r="CR127" s="2">
        <f t="shared" si="137"/>
        <v>482.14</v>
      </c>
      <c r="CS127" s="2">
        <f t="shared" si="138"/>
        <v>0</v>
      </c>
      <c r="CT127" s="2">
        <f t="shared" si="139"/>
        <v>165.84</v>
      </c>
      <c r="CU127" s="2">
        <f t="shared" si="140"/>
        <v>0</v>
      </c>
      <c r="CV127" s="2">
        <f t="shared" si="141"/>
        <v>18.285</v>
      </c>
      <c r="CW127" s="2">
        <f t="shared" si="142"/>
        <v>0</v>
      </c>
      <c r="CX127" s="2">
        <f t="shared" si="143"/>
        <v>0</v>
      </c>
      <c r="CY127" s="2">
        <f t="shared" si="144"/>
        <v>4.378</v>
      </c>
      <c r="CZ127" s="2">
        <f t="shared" si="145"/>
        <v>2.9054</v>
      </c>
      <c r="DA127" s="2"/>
      <c r="DB127" s="2"/>
      <c r="DC127" s="2" t="s">
        <v>3</v>
      </c>
      <c r="DD127" s="2" t="s">
        <v>3</v>
      </c>
      <c r="DE127" s="2" t="s">
        <v>128</v>
      </c>
      <c r="DF127" s="2" t="s">
        <v>128</v>
      </c>
      <c r="DG127" s="2" t="s">
        <v>129</v>
      </c>
      <c r="DH127" s="2" t="s">
        <v>3</v>
      </c>
      <c r="DI127" s="2" t="s">
        <v>129</v>
      </c>
      <c r="DJ127" s="2" t="s">
        <v>128</v>
      </c>
      <c r="DK127" s="2" t="s">
        <v>3</v>
      </c>
      <c r="DL127" s="2" t="s">
        <v>3</v>
      </c>
      <c r="DM127" s="2" t="s">
        <v>3</v>
      </c>
      <c r="DN127" s="2">
        <v>0</v>
      </c>
      <c r="DO127" s="2">
        <v>0</v>
      </c>
      <c r="DP127" s="2">
        <v>1</v>
      </c>
      <c r="DQ127" s="2">
        <v>1</v>
      </c>
      <c r="DR127" s="2"/>
      <c r="DS127" s="2"/>
      <c r="DT127" s="2"/>
      <c r="DU127" s="2">
        <v>1003</v>
      </c>
      <c r="DV127" s="2" t="s">
        <v>24</v>
      </c>
      <c r="DW127" s="2" t="s">
        <v>24</v>
      </c>
      <c r="DX127" s="2">
        <v>100</v>
      </c>
      <c r="DY127" s="2"/>
      <c r="DZ127" s="2" t="s">
        <v>3</v>
      </c>
      <c r="EA127" s="2" t="s">
        <v>3</v>
      </c>
      <c r="EB127" s="2" t="s">
        <v>3</v>
      </c>
      <c r="EC127" s="2" t="s">
        <v>3</v>
      </c>
      <c r="ED127" s="2"/>
      <c r="EE127" s="2">
        <v>55238177</v>
      </c>
      <c r="EF127" s="2">
        <v>2</v>
      </c>
      <c r="EG127" s="2" t="s">
        <v>40</v>
      </c>
      <c r="EH127" s="2">
        <v>7</v>
      </c>
      <c r="EI127" s="2" t="s">
        <v>253</v>
      </c>
      <c r="EJ127" s="2">
        <v>1</v>
      </c>
      <c r="EK127" s="2">
        <v>7001</v>
      </c>
      <c r="EL127" s="2" t="s">
        <v>253</v>
      </c>
      <c r="EM127" s="2" t="s">
        <v>254</v>
      </c>
      <c r="EN127" s="2"/>
      <c r="EO127" s="2" t="s">
        <v>133</v>
      </c>
      <c r="EP127" s="2"/>
      <c r="EQ127" s="2">
        <v>0</v>
      </c>
      <c r="ER127" s="2">
        <v>1267.17</v>
      </c>
      <c r="ES127" s="2">
        <v>737.25</v>
      </c>
      <c r="ET127" s="2">
        <v>385.71</v>
      </c>
      <c r="EU127" s="2">
        <v>0</v>
      </c>
      <c r="EV127" s="2">
        <v>144.21</v>
      </c>
      <c r="EW127" s="2">
        <v>15.9</v>
      </c>
      <c r="EX127" s="2">
        <v>0</v>
      </c>
      <c r="EY127" s="2">
        <v>0</v>
      </c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>
        <v>0</v>
      </c>
      <c r="FR127" s="2">
        <f t="shared" si="146"/>
        <v>0</v>
      </c>
      <c r="FS127" s="2">
        <v>0</v>
      </c>
      <c r="FT127" s="2"/>
      <c r="FU127" s="2"/>
      <c r="FV127" s="2"/>
      <c r="FW127" s="2"/>
      <c r="FX127" s="2">
        <v>110</v>
      </c>
      <c r="FY127" s="2">
        <v>73</v>
      </c>
      <c r="FZ127" s="2"/>
      <c r="GA127" s="2" t="s">
        <v>3</v>
      </c>
      <c r="GB127" s="2"/>
      <c r="GC127" s="2"/>
      <c r="GD127" s="2">
        <v>1</v>
      </c>
      <c r="GE127" s="2"/>
      <c r="GF127" s="2">
        <v>879018493</v>
      </c>
      <c r="GG127" s="2">
        <v>2</v>
      </c>
      <c r="GH127" s="2">
        <v>1</v>
      </c>
      <c r="GI127" s="2">
        <v>-2</v>
      </c>
      <c r="GJ127" s="2">
        <v>0</v>
      </c>
      <c r="GK127" s="2">
        <v>0</v>
      </c>
      <c r="GL127" s="2">
        <f t="shared" si="147"/>
        <v>0</v>
      </c>
      <c r="GM127" s="2">
        <f t="shared" si="148"/>
        <v>40.53</v>
      </c>
      <c r="GN127" s="2">
        <f t="shared" si="149"/>
        <v>40.53</v>
      </c>
      <c r="GO127" s="2">
        <f t="shared" si="150"/>
        <v>0</v>
      </c>
      <c r="GP127" s="2">
        <f t="shared" si="151"/>
        <v>0</v>
      </c>
      <c r="GQ127" s="2"/>
      <c r="GR127" s="2">
        <v>0</v>
      </c>
      <c r="GS127" s="2">
        <v>0</v>
      </c>
      <c r="GT127" s="2">
        <v>0</v>
      </c>
      <c r="GU127" s="2" t="s">
        <v>3</v>
      </c>
      <c r="GV127" s="2">
        <f t="shared" si="152"/>
        <v>0</v>
      </c>
      <c r="GW127" s="2">
        <v>1</v>
      </c>
      <c r="GX127" s="2">
        <f t="shared" si="153"/>
        <v>0</v>
      </c>
      <c r="GY127" s="2"/>
      <c r="GZ127" s="2"/>
      <c r="HA127" s="2">
        <v>0</v>
      </c>
      <c r="HB127" s="2">
        <v>0</v>
      </c>
      <c r="HC127" s="2">
        <f t="shared" si="154"/>
        <v>0</v>
      </c>
      <c r="HD127" s="2"/>
      <c r="HE127" s="2" t="s">
        <v>3</v>
      </c>
      <c r="HF127" s="2" t="s">
        <v>3</v>
      </c>
      <c r="HG127" s="2"/>
      <c r="HH127" s="2"/>
      <c r="HI127" s="2"/>
      <c r="HJ127" s="2"/>
      <c r="HK127" s="2"/>
      <c r="HL127" s="2"/>
      <c r="HM127" s="2" t="s">
        <v>3</v>
      </c>
      <c r="HN127" s="2" t="s">
        <v>255</v>
      </c>
      <c r="HO127" s="2" t="s">
        <v>256</v>
      </c>
      <c r="HP127" s="2" t="s">
        <v>253</v>
      </c>
      <c r="HQ127" s="2" t="s">
        <v>253</v>
      </c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>
        <v>0</v>
      </c>
      <c r="IL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245" ht="12.75">
      <c r="A128">
        <v>17</v>
      </c>
      <c r="B128">
        <v>1</v>
      </c>
      <c r="C128">
        <f>ROW(SmtRes!A310)</f>
        <v>310</v>
      </c>
      <c r="D128">
        <f>ROW(EtalonRes!A310)</f>
        <v>310</v>
      </c>
      <c r="E128" t="s">
        <v>249</v>
      </c>
      <c r="F128" t="s">
        <v>250</v>
      </c>
      <c r="G128" t="s">
        <v>251</v>
      </c>
      <c r="H128" t="s">
        <v>24</v>
      </c>
      <c r="I128">
        <f>ROUND(2.4/100,7)</f>
        <v>0.024</v>
      </c>
      <c r="J128">
        <v>0</v>
      </c>
      <c r="K128">
        <f>ROUND(2.4/100,7)</f>
        <v>0.024</v>
      </c>
      <c r="O128">
        <f t="shared" si="120"/>
        <v>375.33</v>
      </c>
      <c r="P128">
        <f t="shared" si="121"/>
        <v>164.91</v>
      </c>
      <c r="Q128">
        <f t="shared" si="122"/>
        <v>57.74</v>
      </c>
      <c r="R128">
        <f t="shared" si="123"/>
        <v>0</v>
      </c>
      <c r="S128">
        <f t="shared" si="124"/>
        <v>152.68</v>
      </c>
      <c r="T128">
        <f t="shared" si="125"/>
        <v>0</v>
      </c>
      <c r="U128">
        <f t="shared" si="126"/>
        <v>0.43884</v>
      </c>
      <c r="V128">
        <f t="shared" si="127"/>
        <v>0</v>
      </c>
      <c r="W128">
        <f t="shared" si="128"/>
        <v>0</v>
      </c>
      <c r="X128">
        <f t="shared" si="129"/>
        <v>167.95</v>
      </c>
      <c r="Y128">
        <f t="shared" si="130"/>
        <v>111.46</v>
      </c>
      <c r="AA128">
        <v>55113218</v>
      </c>
      <c r="AB128">
        <f t="shared" si="131"/>
        <v>1385.23</v>
      </c>
      <c r="AC128">
        <f t="shared" si="132"/>
        <v>737.25</v>
      </c>
      <c r="AD128">
        <f>ROUND(((((ET128*ROUND(1.25,7)))-((EU128*ROUND(1.25,7))))+AE128),2)</f>
        <v>482.14</v>
      </c>
      <c r="AE128">
        <f>ROUND(((EU128*ROUND(1.25,7))),2)</f>
        <v>0</v>
      </c>
      <c r="AF128">
        <f>ROUND(((EV128*ROUND(1.15,7))),2)</f>
        <v>165.84</v>
      </c>
      <c r="AG128">
        <f t="shared" si="133"/>
        <v>0</v>
      </c>
      <c r="AH128">
        <f>((EW128*ROUND(1.15,7)))</f>
        <v>18.285</v>
      </c>
      <c r="AI128">
        <f>((EX128*ROUND(1.25,7)))</f>
        <v>0</v>
      </c>
      <c r="AJ128">
        <f t="shared" si="134"/>
        <v>0</v>
      </c>
      <c r="AK128">
        <v>1267.17</v>
      </c>
      <c r="AL128">
        <v>737.25</v>
      </c>
      <c r="AM128">
        <v>385.71</v>
      </c>
      <c r="AN128">
        <v>0</v>
      </c>
      <c r="AO128">
        <v>144.21</v>
      </c>
      <c r="AP128">
        <v>0</v>
      </c>
      <c r="AQ128">
        <v>15.9</v>
      </c>
      <c r="AR128">
        <v>0</v>
      </c>
      <c r="AS128">
        <v>0</v>
      </c>
      <c r="AT128">
        <v>110</v>
      </c>
      <c r="AU128">
        <v>73</v>
      </c>
      <c r="AV128">
        <v>1</v>
      </c>
      <c r="AW128">
        <v>1</v>
      </c>
      <c r="AZ128">
        <v>1</v>
      </c>
      <c r="BA128">
        <v>38.36</v>
      </c>
      <c r="BB128">
        <v>4.99</v>
      </c>
      <c r="BC128">
        <v>9.32</v>
      </c>
      <c r="BH128">
        <v>0</v>
      </c>
      <c r="BI128">
        <v>1</v>
      </c>
      <c r="BJ128" t="s">
        <v>252</v>
      </c>
      <c r="BM128">
        <v>7001</v>
      </c>
      <c r="BN128">
        <v>0</v>
      </c>
      <c r="BO128" t="s">
        <v>250</v>
      </c>
      <c r="BP128">
        <v>1</v>
      </c>
      <c r="BQ128">
        <v>2</v>
      </c>
      <c r="BR128">
        <v>0</v>
      </c>
      <c r="BS128">
        <v>38.36</v>
      </c>
      <c r="BT128">
        <v>1</v>
      </c>
      <c r="BU128">
        <v>1</v>
      </c>
      <c r="BV128">
        <v>1</v>
      </c>
      <c r="BW128">
        <v>1</v>
      </c>
      <c r="BX128">
        <v>1</v>
      </c>
      <c r="BZ128">
        <v>110</v>
      </c>
      <c r="CA128">
        <v>73</v>
      </c>
      <c r="CE128">
        <v>0</v>
      </c>
      <c r="CF128">
        <v>0</v>
      </c>
      <c r="CG128">
        <v>0</v>
      </c>
      <c r="CM128">
        <v>0</v>
      </c>
      <c r="CN128" t="s">
        <v>127</v>
      </c>
      <c r="CO128">
        <v>0</v>
      </c>
      <c r="CP128">
        <f t="shared" si="135"/>
        <v>375.33000000000004</v>
      </c>
      <c r="CQ128">
        <f t="shared" si="136"/>
        <v>6871.17</v>
      </c>
      <c r="CR128">
        <f t="shared" si="137"/>
        <v>2405.8786</v>
      </c>
      <c r="CS128">
        <f t="shared" si="138"/>
        <v>0</v>
      </c>
      <c r="CT128">
        <f t="shared" si="139"/>
        <v>6361.6224</v>
      </c>
      <c r="CU128">
        <f t="shared" si="140"/>
        <v>0</v>
      </c>
      <c r="CV128">
        <f t="shared" si="141"/>
        <v>18.285</v>
      </c>
      <c r="CW128">
        <f t="shared" si="142"/>
        <v>0</v>
      </c>
      <c r="CX128">
        <f t="shared" si="143"/>
        <v>0</v>
      </c>
      <c r="CY128">
        <f t="shared" si="144"/>
        <v>167.94799999999998</v>
      </c>
      <c r="CZ128">
        <f t="shared" si="145"/>
        <v>111.45640000000002</v>
      </c>
      <c r="DE128" t="s">
        <v>128</v>
      </c>
      <c r="DF128" t="s">
        <v>128</v>
      </c>
      <c r="DG128" t="s">
        <v>129</v>
      </c>
      <c r="DI128" t="s">
        <v>129</v>
      </c>
      <c r="DJ128" t="s">
        <v>128</v>
      </c>
      <c r="DN128">
        <v>0</v>
      </c>
      <c r="DO128">
        <v>0</v>
      </c>
      <c r="DP128">
        <v>1</v>
      </c>
      <c r="DQ128">
        <v>1</v>
      </c>
      <c r="DU128">
        <v>1003</v>
      </c>
      <c r="DV128" t="s">
        <v>24</v>
      </c>
      <c r="DW128" t="s">
        <v>24</v>
      </c>
      <c r="DX128">
        <v>100</v>
      </c>
      <c r="EE128">
        <v>55238177</v>
      </c>
      <c r="EF128">
        <v>2</v>
      </c>
      <c r="EG128" t="s">
        <v>40</v>
      </c>
      <c r="EH128">
        <v>7</v>
      </c>
      <c r="EI128" t="s">
        <v>253</v>
      </c>
      <c r="EJ128">
        <v>1</v>
      </c>
      <c r="EK128">
        <v>7001</v>
      </c>
      <c r="EL128" t="s">
        <v>253</v>
      </c>
      <c r="EM128" t="s">
        <v>254</v>
      </c>
      <c r="EO128" t="s">
        <v>133</v>
      </c>
      <c r="EQ128">
        <v>0</v>
      </c>
      <c r="ER128">
        <v>1267.17</v>
      </c>
      <c r="ES128">
        <v>737.25</v>
      </c>
      <c r="ET128">
        <v>385.71</v>
      </c>
      <c r="EU128">
        <v>0</v>
      </c>
      <c r="EV128">
        <v>144.21</v>
      </c>
      <c r="EW128">
        <v>15.9</v>
      </c>
      <c r="EX128">
        <v>0</v>
      </c>
      <c r="EY128">
        <v>0</v>
      </c>
      <c r="FQ128">
        <v>0</v>
      </c>
      <c r="FR128">
        <f t="shared" si="146"/>
        <v>0</v>
      </c>
      <c r="FS128">
        <v>0</v>
      </c>
      <c r="FX128">
        <v>110</v>
      </c>
      <c r="FY128">
        <v>73</v>
      </c>
      <c r="GD128">
        <v>1</v>
      </c>
      <c r="GF128">
        <v>879018493</v>
      </c>
      <c r="GG128">
        <v>2</v>
      </c>
      <c r="GH128">
        <v>1</v>
      </c>
      <c r="GI128">
        <v>2</v>
      </c>
      <c r="GJ128">
        <v>0</v>
      </c>
      <c r="GK128">
        <v>0</v>
      </c>
      <c r="GL128">
        <f t="shared" si="147"/>
        <v>0</v>
      </c>
      <c r="GM128">
        <f t="shared" si="148"/>
        <v>654.74</v>
      </c>
      <c r="GN128">
        <f t="shared" si="149"/>
        <v>654.74</v>
      </c>
      <c r="GO128">
        <f t="shared" si="150"/>
        <v>0</v>
      </c>
      <c r="GP128">
        <f t="shared" si="151"/>
        <v>0</v>
      </c>
      <c r="GR128">
        <v>0</v>
      </c>
      <c r="GS128">
        <v>0</v>
      </c>
      <c r="GT128">
        <v>0</v>
      </c>
      <c r="GV128">
        <f t="shared" si="152"/>
        <v>0</v>
      </c>
      <c r="GW128">
        <v>1</v>
      </c>
      <c r="GX128">
        <f t="shared" si="153"/>
        <v>0</v>
      </c>
      <c r="HA128">
        <v>0</v>
      </c>
      <c r="HB128">
        <v>0</v>
      </c>
      <c r="HC128">
        <f t="shared" si="154"/>
        <v>0</v>
      </c>
      <c r="HN128" t="s">
        <v>255</v>
      </c>
      <c r="HO128" t="s">
        <v>256</v>
      </c>
      <c r="HP128" t="s">
        <v>253</v>
      </c>
      <c r="HQ128" t="s">
        <v>253</v>
      </c>
      <c r="IK128">
        <v>0</v>
      </c>
    </row>
    <row r="129" spans="1:255" ht="12.75">
      <c r="A129" s="2">
        <v>18</v>
      </c>
      <c r="B129" s="2">
        <v>1</v>
      </c>
      <c r="C129" s="2">
        <v>305</v>
      </c>
      <c r="D129" s="2"/>
      <c r="E129" s="2" t="s">
        <v>257</v>
      </c>
      <c r="F129" s="2" t="s">
        <v>258</v>
      </c>
      <c r="G129" s="2" t="s">
        <v>259</v>
      </c>
      <c r="H129" s="2" t="s">
        <v>260</v>
      </c>
      <c r="I129" s="2">
        <f>I127*J129</f>
        <v>0.468</v>
      </c>
      <c r="J129" s="2">
        <v>19.5</v>
      </c>
      <c r="K129" s="2">
        <v>19.5</v>
      </c>
      <c r="L129" s="2"/>
      <c r="M129" s="2"/>
      <c r="N129" s="2"/>
      <c r="O129" s="2">
        <f t="shared" si="120"/>
        <v>14.55</v>
      </c>
      <c r="P129" s="2">
        <f t="shared" si="121"/>
        <v>14.55</v>
      </c>
      <c r="Q129" s="2">
        <f t="shared" si="122"/>
        <v>0</v>
      </c>
      <c r="R129" s="2">
        <f t="shared" si="123"/>
        <v>0</v>
      </c>
      <c r="S129" s="2">
        <f t="shared" si="124"/>
        <v>0</v>
      </c>
      <c r="T129" s="2">
        <f t="shared" si="125"/>
        <v>0</v>
      </c>
      <c r="U129" s="2">
        <f t="shared" si="126"/>
        <v>0</v>
      </c>
      <c r="V129" s="2">
        <f t="shared" si="127"/>
        <v>0</v>
      </c>
      <c r="W129" s="2">
        <f t="shared" si="128"/>
        <v>0</v>
      </c>
      <c r="X129" s="2">
        <f t="shared" si="129"/>
        <v>0</v>
      </c>
      <c r="Y129" s="2">
        <f t="shared" si="130"/>
        <v>0</v>
      </c>
      <c r="Z129" s="2"/>
      <c r="AA129" s="2">
        <v>55113220</v>
      </c>
      <c r="AB129" s="2">
        <f t="shared" si="131"/>
        <v>31.08</v>
      </c>
      <c r="AC129" s="2">
        <f t="shared" si="132"/>
        <v>31.08</v>
      </c>
      <c r="AD129" s="2">
        <f>ROUND((((ET129)-(EU129))+AE129),2)</f>
        <v>0</v>
      </c>
      <c r="AE129" s="2">
        <f aca="true" t="shared" si="157" ref="AE129:AF132">ROUND((EU129),2)</f>
        <v>0</v>
      </c>
      <c r="AF129" s="2">
        <f t="shared" si="157"/>
        <v>0</v>
      </c>
      <c r="AG129" s="2">
        <f t="shared" si="133"/>
        <v>0</v>
      </c>
      <c r="AH129" s="2">
        <f aca="true" t="shared" si="158" ref="AH129:AI132">(EW129)</f>
        <v>0</v>
      </c>
      <c r="AI129" s="2">
        <f t="shared" si="158"/>
        <v>0</v>
      </c>
      <c r="AJ129" s="2">
        <f t="shared" si="134"/>
        <v>0</v>
      </c>
      <c r="AK129" s="2">
        <v>31.08</v>
      </c>
      <c r="AL129" s="2">
        <v>31.08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110</v>
      </c>
      <c r="AU129" s="2">
        <v>73</v>
      </c>
      <c r="AV129" s="2">
        <v>1</v>
      </c>
      <c r="AW129" s="2">
        <v>1</v>
      </c>
      <c r="AX129" s="2"/>
      <c r="AY129" s="2"/>
      <c r="AZ129" s="2">
        <v>1</v>
      </c>
      <c r="BA129" s="2">
        <v>1</v>
      </c>
      <c r="BB129" s="2">
        <v>1</v>
      </c>
      <c r="BC129" s="2">
        <v>1</v>
      </c>
      <c r="BD129" s="2" t="s">
        <v>3</v>
      </c>
      <c r="BE129" s="2" t="s">
        <v>3</v>
      </c>
      <c r="BF129" s="2" t="s">
        <v>3</v>
      </c>
      <c r="BG129" s="2" t="s">
        <v>3</v>
      </c>
      <c r="BH129" s="2">
        <v>3</v>
      </c>
      <c r="BI129" s="2">
        <v>1</v>
      </c>
      <c r="BJ129" s="2" t="s">
        <v>261</v>
      </c>
      <c r="BK129" s="2"/>
      <c r="BL129" s="2"/>
      <c r="BM129" s="2">
        <v>7001</v>
      </c>
      <c r="BN129" s="2">
        <v>0</v>
      </c>
      <c r="BO129" s="2" t="s">
        <v>3</v>
      </c>
      <c r="BP129" s="2">
        <v>0</v>
      </c>
      <c r="BQ129" s="2">
        <v>2</v>
      </c>
      <c r="BR129" s="2">
        <v>0</v>
      </c>
      <c r="BS129" s="2">
        <v>1</v>
      </c>
      <c r="BT129" s="2">
        <v>1</v>
      </c>
      <c r="BU129" s="2">
        <v>1</v>
      </c>
      <c r="BV129" s="2">
        <v>1</v>
      </c>
      <c r="BW129" s="2">
        <v>1</v>
      </c>
      <c r="BX129" s="2">
        <v>1</v>
      </c>
      <c r="BY129" s="2" t="s">
        <v>3</v>
      </c>
      <c r="BZ129" s="2">
        <v>110</v>
      </c>
      <c r="CA129" s="2">
        <v>73</v>
      </c>
      <c r="CB129" s="2" t="s">
        <v>3</v>
      </c>
      <c r="CC129" s="2"/>
      <c r="CD129" s="2"/>
      <c r="CE129" s="2">
        <v>0</v>
      </c>
      <c r="CF129" s="2">
        <v>0</v>
      </c>
      <c r="CG129" s="2">
        <v>0</v>
      </c>
      <c r="CH129" s="2"/>
      <c r="CI129" s="2"/>
      <c r="CJ129" s="2"/>
      <c r="CK129" s="2"/>
      <c r="CL129" s="2"/>
      <c r="CM129" s="2">
        <v>0</v>
      </c>
      <c r="CN129" s="2" t="s">
        <v>3</v>
      </c>
      <c r="CO129" s="2">
        <v>0</v>
      </c>
      <c r="CP129" s="2">
        <f t="shared" si="135"/>
        <v>14.55</v>
      </c>
      <c r="CQ129" s="2">
        <f t="shared" si="136"/>
        <v>31.08</v>
      </c>
      <c r="CR129" s="2">
        <f t="shared" si="137"/>
        <v>0</v>
      </c>
      <c r="CS129" s="2">
        <f t="shared" si="138"/>
        <v>0</v>
      </c>
      <c r="CT129" s="2">
        <f t="shared" si="139"/>
        <v>0</v>
      </c>
      <c r="CU129" s="2">
        <f t="shared" si="140"/>
        <v>0</v>
      </c>
      <c r="CV129" s="2">
        <f t="shared" si="141"/>
        <v>0</v>
      </c>
      <c r="CW129" s="2">
        <f t="shared" si="142"/>
        <v>0</v>
      </c>
      <c r="CX129" s="2">
        <f t="shared" si="143"/>
        <v>0</v>
      </c>
      <c r="CY129" s="2">
        <f t="shared" si="144"/>
        <v>0</v>
      </c>
      <c r="CZ129" s="2">
        <f t="shared" si="145"/>
        <v>0</v>
      </c>
      <c r="DA129" s="2"/>
      <c r="DB129" s="2"/>
      <c r="DC129" s="2" t="s">
        <v>3</v>
      </c>
      <c r="DD129" s="2" t="s">
        <v>3</v>
      </c>
      <c r="DE129" s="2" t="s">
        <v>3</v>
      </c>
      <c r="DF129" s="2" t="s">
        <v>3</v>
      </c>
      <c r="DG129" s="2" t="s">
        <v>3</v>
      </c>
      <c r="DH129" s="2" t="s">
        <v>3</v>
      </c>
      <c r="DI129" s="2" t="s">
        <v>3</v>
      </c>
      <c r="DJ129" s="2" t="s">
        <v>3</v>
      </c>
      <c r="DK129" s="2" t="s">
        <v>3</v>
      </c>
      <c r="DL129" s="2" t="s">
        <v>3</v>
      </c>
      <c r="DM129" s="2" t="s">
        <v>3</v>
      </c>
      <c r="DN129" s="2">
        <v>0</v>
      </c>
      <c r="DO129" s="2">
        <v>0</v>
      </c>
      <c r="DP129" s="2">
        <v>1</v>
      </c>
      <c r="DQ129" s="2">
        <v>1</v>
      </c>
      <c r="DR129" s="2"/>
      <c r="DS129" s="2"/>
      <c r="DT129" s="2"/>
      <c r="DU129" s="2">
        <v>1009</v>
      </c>
      <c r="DV129" s="2" t="s">
        <v>260</v>
      </c>
      <c r="DW129" s="2" t="s">
        <v>260</v>
      </c>
      <c r="DX129" s="2">
        <v>1</v>
      </c>
      <c r="DY129" s="2"/>
      <c r="DZ129" s="2" t="s">
        <v>3</v>
      </c>
      <c r="EA129" s="2" t="s">
        <v>3</v>
      </c>
      <c r="EB129" s="2" t="s">
        <v>3</v>
      </c>
      <c r="EC129" s="2" t="s">
        <v>3</v>
      </c>
      <c r="ED129" s="2"/>
      <c r="EE129" s="2">
        <v>55238177</v>
      </c>
      <c r="EF129" s="2">
        <v>2</v>
      </c>
      <c r="EG129" s="2" t="s">
        <v>40</v>
      </c>
      <c r="EH129" s="2">
        <v>7</v>
      </c>
      <c r="EI129" s="2" t="s">
        <v>253</v>
      </c>
      <c r="EJ129" s="2">
        <v>1</v>
      </c>
      <c r="EK129" s="2">
        <v>7001</v>
      </c>
      <c r="EL129" s="2" t="s">
        <v>253</v>
      </c>
      <c r="EM129" s="2" t="s">
        <v>254</v>
      </c>
      <c r="EN129" s="2"/>
      <c r="EO129" s="2" t="s">
        <v>3</v>
      </c>
      <c r="EP129" s="2"/>
      <c r="EQ129" s="2">
        <v>0</v>
      </c>
      <c r="ER129" s="2">
        <v>31.08</v>
      </c>
      <c r="ES129" s="2">
        <v>31.08</v>
      </c>
      <c r="ET129" s="2">
        <v>0</v>
      </c>
      <c r="EU129" s="2">
        <v>0</v>
      </c>
      <c r="EV129" s="2">
        <v>0</v>
      </c>
      <c r="EW129" s="2">
        <v>0</v>
      </c>
      <c r="EX129" s="2">
        <v>0</v>
      </c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>
        <v>0</v>
      </c>
      <c r="FR129" s="2">
        <f t="shared" si="146"/>
        <v>0</v>
      </c>
      <c r="FS129" s="2">
        <v>0</v>
      </c>
      <c r="FT129" s="2"/>
      <c r="FU129" s="2"/>
      <c r="FV129" s="2"/>
      <c r="FW129" s="2"/>
      <c r="FX129" s="2">
        <v>110</v>
      </c>
      <c r="FY129" s="2">
        <v>73</v>
      </c>
      <c r="FZ129" s="2"/>
      <c r="GA129" s="2" t="s">
        <v>3</v>
      </c>
      <c r="GB129" s="2"/>
      <c r="GC129" s="2"/>
      <c r="GD129" s="2">
        <v>1</v>
      </c>
      <c r="GE129" s="2"/>
      <c r="GF129" s="2">
        <v>624972744</v>
      </c>
      <c r="GG129" s="2">
        <v>2</v>
      </c>
      <c r="GH129" s="2">
        <v>1</v>
      </c>
      <c r="GI129" s="2">
        <v>-2</v>
      </c>
      <c r="GJ129" s="2">
        <v>0</v>
      </c>
      <c r="GK129" s="2">
        <v>0</v>
      </c>
      <c r="GL129" s="2">
        <f t="shared" si="147"/>
        <v>0</v>
      </c>
      <c r="GM129" s="2">
        <f t="shared" si="148"/>
        <v>14.55</v>
      </c>
      <c r="GN129" s="2">
        <f t="shared" si="149"/>
        <v>14.55</v>
      </c>
      <c r="GO129" s="2">
        <f t="shared" si="150"/>
        <v>0</v>
      </c>
      <c r="GP129" s="2">
        <f t="shared" si="151"/>
        <v>0</v>
      </c>
      <c r="GQ129" s="2"/>
      <c r="GR129" s="2">
        <v>0</v>
      </c>
      <c r="GS129" s="2">
        <v>0</v>
      </c>
      <c r="GT129" s="2">
        <v>0</v>
      </c>
      <c r="GU129" s="2" t="s">
        <v>3</v>
      </c>
      <c r="GV129" s="2">
        <f t="shared" si="152"/>
        <v>0</v>
      </c>
      <c r="GW129" s="2">
        <v>1</v>
      </c>
      <c r="GX129" s="2">
        <f t="shared" si="153"/>
        <v>0</v>
      </c>
      <c r="GY129" s="2"/>
      <c r="GZ129" s="2"/>
      <c r="HA129" s="2">
        <v>0</v>
      </c>
      <c r="HB129" s="2">
        <v>0</v>
      </c>
      <c r="HC129" s="2">
        <f t="shared" si="154"/>
        <v>0</v>
      </c>
      <c r="HD129" s="2"/>
      <c r="HE129" s="2" t="s">
        <v>3</v>
      </c>
      <c r="HF129" s="2" t="s">
        <v>3</v>
      </c>
      <c r="HG129" s="2"/>
      <c r="HH129" s="2"/>
      <c r="HI129" s="2"/>
      <c r="HJ129" s="2"/>
      <c r="HK129" s="2"/>
      <c r="HL129" s="2"/>
      <c r="HM129" s="2" t="s">
        <v>3</v>
      </c>
      <c r="HN129" s="2" t="s">
        <v>255</v>
      </c>
      <c r="HO129" s="2" t="s">
        <v>256</v>
      </c>
      <c r="HP129" s="2" t="s">
        <v>253</v>
      </c>
      <c r="HQ129" s="2" t="s">
        <v>253</v>
      </c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>
        <v>0</v>
      </c>
      <c r="IL129" s="2"/>
      <c r="IM129" s="2"/>
      <c r="IN129" s="2"/>
      <c r="IO129" s="2"/>
      <c r="IP129" s="2"/>
      <c r="IQ129" s="2"/>
      <c r="IR129" s="2"/>
      <c r="IS129" s="2"/>
      <c r="IT129" s="2"/>
      <c r="IU129" s="2"/>
    </row>
    <row r="130" spans="1:245" ht="12.75">
      <c r="A130">
        <v>18</v>
      </c>
      <c r="B130">
        <v>1</v>
      </c>
      <c r="C130">
        <v>309</v>
      </c>
      <c r="E130" t="s">
        <v>257</v>
      </c>
      <c r="F130" t="s">
        <v>258</v>
      </c>
      <c r="G130" t="s">
        <v>259</v>
      </c>
      <c r="H130" t="s">
        <v>260</v>
      </c>
      <c r="I130">
        <f>I128*J130</f>
        <v>0.468</v>
      </c>
      <c r="J130">
        <v>19.5</v>
      </c>
      <c r="K130">
        <v>19.5</v>
      </c>
      <c r="O130">
        <f t="shared" si="120"/>
        <v>83.05</v>
      </c>
      <c r="P130">
        <f t="shared" si="121"/>
        <v>83.05</v>
      </c>
      <c r="Q130">
        <f t="shared" si="122"/>
        <v>0</v>
      </c>
      <c r="R130">
        <f t="shared" si="123"/>
        <v>0</v>
      </c>
      <c r="S130">
        <f t="shared" si="124"/>
        <v>0</v>
      </c>
      <c r="T130">
        <f t="shared" si="125"/>
        <v>0</v>
      </c>
      <c r="U130">
        <f t="shared" si="126"/>
        <v>0</v>
      </c>
      <c r="V130">
        <f t="shared" si="127"/>
        <v>0</v>
      </c>
      <c r="W130">
        <f t="shared" si="128"/>
        <v>0</v>
      </c>
      <c r="X130">
        <f t="shared" si="129"/>
        <v>0</v>
      </c>
      <c r="Y130">
        <f t="shared" si="130"/>
        <v>0</v>
      </c>
      <c r="AA130">
        <v>55113218</v>
      </c>
      <c r="AB130">
        <f t="shared" si="131"/>
        <v>31.08</v>
      </c>
      <c r="AC130">
        <f t="shared" si="132"/>
        <v>31.08</v>
      </c>
      <c r="AD130">
        <f>ROUND((((ET130)-(EU130))+AE130),2)</f>
        <v>0</v>
      </c>
      <c r="AE130">
        <f t="shared" si="157"/>
        <v>0</v>
      </c>
      <c r="AF130">
        <f t="shared" si="157"/>
        <v>0</v>
      </c>
      <c r="AG130">
        <f t="shared" si="133"/>
        <v>0</v>
      </c>
      <c r="AH130">
        <f t="shared" si="158"/>
        <v>0</v>
      </c>
      <c r="AI130">
        <f t="shared" si="158"/>
        <v>0</v>
      </c>
      <c r="AJ130">
        <f t="shared" si="134"/>
        <v>0</v>
      </c>
      <c r="AK130">
        <v>31.08</v>
      </c>
      <c r="AL130">
        <v>31.08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110</v>
      </c>
      <c r="AU130">
        <v>73</v>
      </c>
      <c r="AV130">
        <v>1</v>
      </c>
      <c r="AW130">
        <v>1</v>
      </c>
      <c r="AZ130">
        <v>1</v>
      </c>
      <c r="BA130">
        <v>1</v>
      </c>
      <c r="BB130">
        <v>1</v>
      </c>
      <c r="BC130">
        <v>5.71</v>
      </c>
      <c r="BH130">
        <v>3</v>
      </c>
      <c r="BI130">
        <v>1</v>
      </c>
      <c r="BJ130" t="s">
        <v>261</v>
      </c>
      <c r="BM130">
        <v>7001</v>
      </c>
      <c r="BN130">
        <v>0</v>
      </c>
      <c r="BO130" t="s">
        <v>258</v>
      </c>
      <c r="BP130">
        <v>1</v>
      </c>
      <c r="BQ130">
        <v>2</v>
      </c>
      <c r="BR130">
        <v>0</v>
      </c>
      <c r="BS130">
        <v>1</v>
      </c>
      <c r="BT130">
        <v>1</v>
      </c>
      <c r="BU130">
        <v>1</v>
      </c>
      <c r="BV130">
        <v>1</v>
      </c>
      <c r="BW130">
        <v>1</v>
      </c>
      <c r="BX130">
        <v>1</v>
      </c>
      <c r="BZ130">
        <v>110</v>
      </c>
      <c r="CA130">
        <v>73</v>
      </c>
      <c r="CE130">
        <v>0</v>
      </c>
      <c r="CF130">
        <v>0</v>
      </c>
      <c r="CG130">
        <v>0</v>
      </c>
      <c r="CM130">
        <v>0</v>
      </c>
      <c r="CO130">
        <v>0</v>
      </c>
      <c r="CP130">
        <f t="shared" si="135"/>
        <v>83.05</v>
      </c>
      <c r="CQ130">
        <f t="shared" si="136"/>
        <v>177.46679999999998</v>
      </c>
      <c r="CR130">
        <f t="shared" si="137"/>
        <v>0</v>
      </c>
      <c r="CS130">
        <f t="shared" si="138"/>
        <v>0</v>
      </c>
      <c r="CT130">
        <f t="shared" si="139"/>
        <v>0</v>
      </c>
      <c r="CU130">
        <f t="shared" si="140"/>
        <v>0</v>
      </c>
      <c r="CV130">
        <f t="shared" si="141"/>
        <v>0</v>
      </c>
      <c r="CW130">
        <f t="shared" si="142"/>
        <v>0</v>
      </c>
      <c r="CX130">
        <f t="shared" si="143"/>
        <v>0</v>
      </c>
      <c r="CY130">
        <f t="shared" si="144"/>
        <v>0</v>
      </c>
      <c r="CZ130">
        <f t="shared" si="145"/>
        <v>0</v>
      </c>
      <c r="DN130">
        <v>0</v>
      </c>
      <c r="DO130">
        <v>0</v>
      </c>
      <c r="DP130">
        <v>1</v>
      </c>
      <c r="DQ130">
        <v>1</v>
      </c>
      <c r="DU130">
        <v>1009</v>
      </c>
      <c r="DV130" t="s">
        <v>260</v>
      </c>
      <c r="DW130" t="s">
        <v>260</v>
      </c>
      <c r="DX130">
        <v>1</v>
      </c>
      <c r="EE130">
        <v>55238177</v>
      </c>
      <c r="EF130">
        <v>2</v>
      </c>
      <c r="EG130" t="s">
        <v>40</v>
      </c>
      <c r="EH130">
        <v>7</v>
      </c>
      <c r="EI130" t="s">
        <v>253</v>
      </c>
      <c r="EJ130">
        <v>1</v>
      </c>
      <c r="EK130">
        <v>7001</v>
      </c>
      <c r="EL130" t="s">
        <v>253</v>
      </c>
      <c r="EM130" t="s">
        <v>254</v>
      </c>
      <c r="EQ130">
        <v>0</v>
      </c>
      <c r="ER130">
        <v>31.08</v>
      </c>
      <c r="ES130">
        <v>31.08</v>
      </c>
      <c r="ET130">
        <v>0</v>
      </c>
      <c r="EU130">
        <v>0</v>
      </c>
      <c r="EV130">
        <v>0</v>
      </c>
      <c r="EW130">
        <v>0</v>
      </c>
      <c r="EX130">
        <v>0</v>
      </c>
      <c r="FQ130">
        <v>0</v>
      </c>
      <c r="FR130">
        <f t="shared" si="146"/>
        <v>0</v>
      </c>
      <c r="FS130">
        <v>0</v>
      </c>
      <c r="FX130">
        <v>110</v>
      </c>
      <c r="FY130">
        <v>73</v>
      </c>
      <c r="GD130">
        <v>1</v>
      </c>
      <c r="GF130">
        <v>624972744</v>
      </c>
      <c r="GG130">
        <v>2</v>
      </c>
      <c r="GH130">
        <v>1</v>
      </c>
      <c r="GI130">
        <v>2</v>
      </c>
      <c r="GJ130">
        <v>0</v>
      </c>
      <c r="GK130">
        <v>0</v>
      </c>
      <c r="GL130">
        <f t="shared" si="147"/>
        <v>0</v>
      </c>
      <c r="GM130">
        <f t="shared" si="148"/>
        <v>83.05</v>
      </c>
      <c r="GN130">
        <f t="shared" si="149"/>
        <v>83.05</v>
      </c>
      <c r="GO130">
        <f t="shared" si="150"/>
        <v>0</v>
      </c>
      <c r="GP130">
        <f t="shared" si="151"/>
        <v>0</v>
      </c>
      <c r="GR130">
        <v>0</v>
      </c>
      <c r="GS130">
        <v>0</v>
      </c>
      <c r="GT130">
        <v>0</v>
      </c>
      <c r="GV130">
        <f t="shared" si="152"/>
        <v>0</v>
      </c>
      <c r="GW130">
        <v>1</v>
      </c>
      <c r="GX130">
        <f t="shared" si="153"/>
        <v>0</v>
      </c>
      <c r="HA130">
        <v>0</v>
      </c>
      <c r="HB130">
        <v>0</v>
      </c>
      <c r="HC130">
        <f t="shared" si="154"/>
        <v>0</v>
      </c>
      <c r="HN130" t="s">
        <v>255</v>
      </c>
      <c r="HO130" t="s">
        <v>256</v>
      </c>
      <c r="HP130" t="s">
        <v>253</v>
      </c>
      <c r="HQ130" t="s">
        <v>253</v>
      </c>
      <c r="IK130">
        <v>0</v>
      </c>
    </row>
    <row r="131" spans="1:255" ht="12.75">
      <c r="A131" s="2">
        <v>18</v>
      </c>
      <c r="B131" s="2">
        <v>1</v>
      </c>
      <c r="C131" s="2">
        <v>306</v>
      </c>
      <c r="D131" s="2"/>
      <c r="E131" s="2" t="s">
        <v>262</v>
      </c>
      <c r="F131" s="2" t="s">
        <v>263</v>
      </c>
      <c r="G131" s="2" t="s">
        <v>264</v>
      </c>
      <c r="H131" s="2" t="s">
        <v>58</v>
      </c>
      <c r="I131" s="2">
        <f>I127*J131</f>
        <v>-0.0018</v>
      </c>
      <c r="J131" s="2">
        <v>-0.075</v>
      </c>
      <c r="K131" s="2">
        <v>-0.075</v>
      </c>
      <c r="L131" s="2"/>
      <c r="M131" s="2"/>
      <c r="N131" s="2"/>
      <c r="O131" s="2">
        <f t="shared" si="120"/>
        <v>-17.69</v>
      </c>
      <c r="P131" s="2">
        <f t="shared" si="121"/>
        <v>-17.69</v>
      </c>
      <c r="Q131" s="2">
        <f t="shared" si="122"/>
        <v>0</v>
      </c>
      <c r="R131" s="2">
        <f t="shared" si="123"/>
        <v>0</v>
      </c>
      <c r="S131" s="2">
        <f t="shared" si="124"/>
        <v>0</v>
      </c>
      <c r="T131" s="2">
        <f t="shared" si="125"/>
        <v>0</v>
      </c>
      <c r="U131" s="2">
        <f t="shared" si="126"/>
        <v>0</v>
      </c>
      <c r="V131" s="2">
        <f t="shared" si="127"/>
        <v>0</v>
      </c>
      <c r="W131" s="2">
        <f t="shared" si="128"/>
        <v>0</v>
      </c>
      <c r="X131" s="2">
        <f t="shared" si="129"/>
        <v>0</v>
      </c>
      <c r="Y131" s="2">
        <f t="shared" si="130"/>
        <v>0</v>
      </c>
      <c r="Z131" s="2"/>
      <c r="AA131" s="2">
        <v>55113220</v>
      </c>
      <c r="AB131" s="2">
        <f t="shared" si="131"/>
        <v>9830</v>
      </c>
      <c r="AC131" s="2">
        <f t="shared" si="132"/>
        <v>9830</v>
      </c>
      <c r="AD131" s="2">
        <f>ROUND((((ET131)-(EU131))+AE131),2)</f>
        <v>0</v>
      </c>
      <c r="AE131" s="2">
        <f t="shared" si="157"/>
        <v>0</v>
      </c>
      <c r="AF131" s="2">
        <f t="shared" si="157"/>
        <v>0</v>
      </c>
      <c r="AG131" s="2">
        <f t="shared" si="133"/>
        <v>0</v>
      </c>
      <c r="AH131" s="2">
        <f t="shared" si="158"/>
        <v>0</v>
      </c>
      <c r="AI131" s="2">
        <f t="shared" si="158"/>
        <v>0</v>
      </c>
      <c r="AJ131" s="2">
        <f t="shared" si="134"/>
        <v>0</v>
      </c>
      <c r="AK131" s="2">
        <v>9830</v>
      </c>
      <c r="AL131" s="2">
        <v>9830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110</v>
      </c>
      <c r="AU131" s="2">
        <v>73</v>
      </c>
      <c r="AV131" s="2">
        <v>1</v>
      </c>
      <c r="AW131" s="2">
        <v>1</v>
      </c>
      <c r="AX131" s="2"/>
      <c r="AY131" s="2"/>
      <c r="AZ131" s="2">
        <v>1</v>
      </c>
      <c r="BA131" s="2">
        <v>1</v>
      </c>
      <c r="BB131" s="2">
        <v>1</v>
      </c>
      <c r="BC131" s="2">
        <v>1</v>
      </c>
      <c r="BD131" s="2" t="s">
        <v>3</v>
      </c>
      <c r="BE131" s="2" t="s">
        <v>3</v>
      </c>
      <c r="BF131" s="2" t="s">
        <v>3</v>
      </c>
      <c r="BG131" s="2" t="s">
        <v>3</v>
      </c>
      <c r="BH131" s="2">
        <v>3</v>
      </c>
      <c r="BI131" s="2">
        <v>1</v>
      </c>
      <c r="BJ131" s="2" t="s">
        <v>265</v>
      </c>
      <c r="BK131" s="2"/>
      <c r="BL131" s="2"/>
      <c r="BM131" s="2">
        <v>7001</v>
      </c>
      <c r="BN131" s="2">
        <v>0</v>
      </c>
      <c r="BO131" s="2" t="s">
        <v>3</v>
      </c>
      <c r="BP131" s="2">
        <v>0</v>
      </c>
      <c r="BQ131" s="2">
        <v>2</v>
      </c>
      <c r="BR131" s="2">
        <v>1</v>
      </c>
      <c r="BS131" s="2">
        <v>1</v>
      </c>
      <c r="BT131" s="2">
        <v>1</v>
      </c>
      <c r="BU131" s="2">
        <v>1</v>
      </c>
      <c r="BV131" s="2">
        <v>1</v>
      </c>
      <c r="BW131" s="2">
        <v>1</v>
      </c>
      <c r="BX131" s="2">
        <v>1</v>
      </c>
      <c r="BY131" s="2" t="s">
        <v>3</v>
      </c>
      <c r="BZ131" s="2">
        <v>110</v>
      </c>
      <c r="CA131" s="2">
        <v>73</v>
      </c>
      <c r="CB131" s="2" t="s">
        <v>3</v>
      </c>
      <c r="CC131" s="2"/>
      <c r="CD131" s="2"/>
      <c r="CE131" s="2">
        <v>0</v>
      </c>
      <c r="CF131" s="2">
        <v>0</v>
      </c>
      <c r="CG131" s="2">
        <v>0</v>
      </c>
      <c r="CH131" s="2"/>
      <c r="CI131" s="2"/>
      <c r="CJ131" s="2"/>
      <c r="CK131" s="2"/>
      <c r="CL131" s="2"/>
      <c r="CM131" s="2">
        <v>0</v>
      </c>
      <c r="CN131" s="2" t="s">
        <v>3</v>
      </c>
      <c r="CO131" s="2">
        <v>0</v>
      </c>
      <c r="CP131" s="2">
        <f t="shared" si="135"/>
        <v>-17.69</v>
      </c>
      <c r="CQ131" s="2">
        <f t="shared" si="136"/>
        <v>9830</v>
      </c>
      <c r="CR131" s="2">
        <f t="shared" si="137"/>
        <v>0</v>
      </c>
      <c r="CS131" s="2">
        <f t="shared" si="138"/>
        <v>0</v>
      </c>
      <c r="CT131" s="2">
        <f t="shared" si="139"/>
        <v>0</v>
      </c>
      <c r="CU131" s="2">
        <f t="shared" si="140"/>
        <v>0</v>
      </c>
      <c r="CV131" s="2">
        <f t="shared" si="141"/>
        <v>0</v>
      </c>
      <c r="CW131" s="2">
        <f t="shared" si="142"/>
        <v>0</v>
      </c>
      <c r="CX131" s="2">
        <f t="shared" si="143"/>
        <v>0</v>
      </c>
      <c r="CY131" s="2">
        <f t="shared" si="144"/>
        <v>0</v>
      </c>
      <c r="CZ131" s="2">
        <f t="shared" si="145"/>
        <v>0</v>
      </c>
      <c r="DA131" s="2"/>
      <c r="DB131" s="2"/>
      <c r="DC131" s="2" t="s">
        <v>3</v>
      </c>
      <c r="DD131" s="2" t="s">
        <v>3</v>
      </c>
      <c r="DE131" s="2" t="s">
        <v>3</v>
      </c>
      <c r="DF131" s="2" t="s">
        <v>3</v>
      </c>
      <c r="DG131" s="2" t="s">
        <v>3</v>
      </c>
      <c r="DH131" s="2" t="s">
        <v>3</v>
      </c>
      <c r="DI131" s="2" t="s">
        <v>3</v>
      </c>
      <c r="DJ131" s="2" t="s">
        <v>3</v>
      </c>
      <c r="DK131" s="2" t="s">
        <v>3</v>
      </c>
      <c r="DL131" s="2" t="s">
        <v>3</v>
      </c>
      <c r="DM131" s="2" t="s">
        <v>3</v>
      </c>
      <c r="DN131" s="2">
        <v>0</v>
      </c>
      <c r="DO131" s="2">
        <v>0</v>
      </c>
      <c r="DP131" s="2">
        <v>1</v>
      </c>
      <c r="DQ131" s="2">
        <v>1</v>
      </c>
      <c r="DR131" s="2"/>
      <c r="DS131" s="2"/>
      <c r="DT131" s="2"/>
      <c r="DU131" s="2">
        <v>1009</v>
      </c>
      <c r="DV131" s="2" t="s">
        <v>58</v>
      </c>
      <c r="DW131" s="2" t="s">
        <v>58</v>
      </c>
      <c r="DX131" s="2">
        <v>1000</v>
      </c>
      <c r="DY131" s="2"/>
      <c r="DZ131" s="2" t="s">
        <v>3</v>
      </c>
      <c r="EA131" s="2" t="s">
        <v>3</v>
      </c>
      <c r="EB131" s="2" t="s">
        <v>3</v>
      </c>
      <c r="EC131" s="2" t="s">
        <v>3</v>
      </c>
      <c r="ED131" s="2"/>
      <c r="EE131" s="2">
        <v>55238177</v>
      </c>
      <c r="EF131" s="2">
        <v>2</v>
      </c>
      <c r="EG131" s="2" t="s">
        <v>40</v>
      </c>
      <c r="EH131" s="2">
        <v>7</v>
      </c>
      <c r="EI131" s="2" t="s">
        <v>253</v>
      </c>
      <c r="EJ131" s="2">
        <v>1</v>
      </c>
      <c r="EK131" s="2">
        <v>7001</v>
      </c>
      <c r="EL131" s="2" t="s">
        <v>253</v>
      </c>
      <c r="EM131" s="2" t="s">
        <v>254</v>
      </c>
      <c r="EN131" s="2"/>
      <c r="EO131" s="2" t="s">
        <v>3</v>
      </c>
      <c r="EP131" s="2"/>
      <c r="EQ131" s="2">
        <v>32768</v>
      </c>
      <c r="ER131" s="2">
        <v>9830</v>
      </c>
      <c r="ES131" s="2">
        <v>9830</v>
      </c>
      <c r="ET131" s="2">
        <v>0</v>
      </c>
      <c r="EU131" s="2">
        <v>0</v>
      </c>
      <c r="EV131" s="2">
        <v>0</v>
      </c>
      <c r="EW131" s="2">
        <v>0</v>
      </c>
      <c r="EX131" s="2">
        <v>0</v>
      </c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>
        <v>0</v>
      </c>
      <c r="FR131" s="2">
        <f t="shared" si="146"/>
        <v>0</v>
      </c>
      <c r="FS131" s="2">
        <v>0</v>
      </c>
      <c r="FT131" s="2"/>
      <c r="FU131" s="2"/>
      <c r="FV131" s="2"/>
      <c r="FW131" s="2"/>
      <c r="FX131" s="2">
        <v>110</v>
      </c>
      <c r="FY131" s="2">
        <v>73</v>
      </c>
      <c r="FZ131" s="2"/>
      <c r="GA131" s="2" t="s">
        <v>3</v>
      </c>
      <c r="GB131" s="2"/>
      <c r="GC131" s="2"/>
      <c r="GD131" s="2">
        <v>1</v>
      </c>
      <c r="GE131" s="2"/>
      <c r="GF131" s="2">
        <v>-1989106859</v>
      </c>
      <c r="GG131" s="2">
        <v>2</v>
      </c>
      <c r="GH131" s="2">
        <v>1</v>
      </c>
      <c r="GI131" s="2">
        <v>-2</v>
      </c>
      <c r="GJ131" s="2">
        <v>0</v>
      </c>
      <c r="GK131" s="2">
        <v>0</v>
      </c>
      <c r="GL131" s="2">
        <f t="shared" si="147"/>
        <v>0</v>
      </c>
      <c r="GM131" s="2">
        <f t="shared" si="148"/>
        <v>-17.69</v>
      </c>
      <c r="GN131" s="2">
        <f t="shared" si="149"/>
        <v>-17.69</v>
      </c>
      <c r="GO131" s="2">
        <f t="shared" si="150"/>
        <v>0</v>
      </c>
      <c r="GP131" s="2">
        <f t="shared" si="151"/>
        <v>0</v>
      </c>
      <c r="GQ131" s="2"/>
      <c r="GR131" s="2">
        <v>0</v>
      </c>
      <c r="GS131" s="2">
        <v>0</v>
      </c>
      <c r="GT131" s="2">
        <v>0</v>
      </c>
      <c r="GU131" s="2" t="s">
        <v>3</v>
      </c>
      <c r="GV131" s="2">
        <f t="shared" si="152"/>
        <v>0</v>
      </c>
      <c r="GW131" s="2">
        <v>1</v>
      </c>
      <c r="GX131" s="2">
        <f t="shared" si="153"/>
        <v>0</v>
      </c>
      <c r="GY131" s="2"/>
      <c r="GZ131" s="2"/>
      <c r="HA131" s="2">
        <v>0</v>
      </c>
      <c r="HB131" s="2">
        <v>0</v>
      </c>
      <c r="HC131" s="2">
        <f t="shared" si="154"/>
        <v>0</v>
      </c>
      <c r="HD131" s="2"/>
      <c r="HE131" s="2" t="s">
        <v>3</v>
      </c>
      <c r="HF131" s="2" t="s">
        <v>3</v>
      </c>
      <c r="HG131" s="2"/>
      <c r="HH131" s="2"/>
      <c r="HI131" s="2"/>
      <c r="HJ131" s="2"/>
      <c r="HK131" s="2"/>
      <c r="HL131" s="2"/>
      <c r="HM131" s="2" t="s">
        <v>3</v>
      </c>
      <c r="HN131" s="2" t="s">
        <v>255</v>
      </c>
      <c r="HO131" s="2" t="s">
        <v>256</v>
      </c>
      <c r="HP131" s="2" t="s">
        <v>253</v>
      </c>
      <c r="HQ131" s="2" t="s">
        <v>253</v>
      </c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>
        <v>0</v>
      </c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45" ht="12.75">
      <c r="A132">
        <v>18</v>
      </c>
      <c r="B132">
        <v>1</v>
      </c>
      <c r="C132">
        <v>310</v>
      </c>
      <c r="E132" t="s">
        <v>262</v>
      </c>
      <c r="F132" t="s">
        <v>263</v>
      </c>
      <c r="G132" t="s">
        <v>264</v>
      </c>
      <c r="H132" t="s">
        <v>58</v>
      </c>
      <c r="I132">
        <f>I128*J132</f>
        <v>-0.0018</v>
      </c>
      <c r="J132">
        <v>-0.075</v>
      </c>
      <c r="K132">
        <v>-0.075</v>
      </c>
      <c r="O132">
        <f t="shared" si="120"/>
        <v>-164.91</v>
      </c>
      <c r="P132">
        <f t="shared" si="121"/>
        <v>-164.91</v>
      </c>
      <c r="Q132">
        <f t="shared" si="122"/>
        <v>0</v>
      </c>
      <c r="R132">
        <f t="shared" si="123"/>
        <v>0</v>
      </c>
      <c r="S132">
        <f t="shared" si="124"/>
        <v>0</v>
      </c>
      <c r="T132">
        <f t="shared" si="125"/>
        <v>0</v>
      </c>
      <c r="U132">
        <f t="shared" si="126"/>
        <v>0</v>
      </c>
      <c r="V132">
        <f t="shared" si="127"/>
        <v>0</v>
      </c>
      <c r="W132">
        <f t="shared" si="128"/>
        <v>0</v>
      </c>
      <c r="X132">
        <f t="shared" si="129"/>
        <v>0</v>
      </c>
      <c r="Y132">
        <f t="shared" si="130"/>
        <v>0</v>
      </c>
      <c r="AA132">
        <v>55113218</v>
      </c>
      <c r="AB132">
        <f t="shared" si="131"/>
        <v>9830</v>
      </c>
      <c r="AC132">
        <f t="shared" si="132"/>
        <v>9830</v>
      </c>
      <c r="AD132">
        <f>ROUND((((ET132)-(EU132))+AE132),2)</f>
        <v>0</v>
      </c>
      <c r="AE132">
        <f t="shared" si="157"/>
        <v>0</v>
      </c>
      <c r="AF132">
        <f t="shared" si="157"/>
        <v>0</v>
      </c>
      <c r="AG132">
        <f t="shared" si="133"/>
        <v>0</v>
      </c>
      <c r="AH132">
        <f t="shared" si="158"/>
        <v>0</v>
      </c>
      <c r="AI132">
        <f t="shared" si="158"/>
        <v>0</v>
      </c>
      <c r="AJ132">
        <f t="shared" si="134"/>
        <v>0</v>
      </c>
      <c r="AK132">
        <v>9830</v>
      </c>
      <c r="AL132">
        <v>9830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110</v>
      </c>
      <c r="AU132">
        <v>73</v>
      </c>
      <c r="AV132">
        <v>1</v>
      </c>
      <c r="AW132">
        <v>1</v>
      </c>
      <c r="AZ132">
        <v>1</v>
      </c>
      <c r="BA132">
        <v>1</v>
      </c>
      <c r="BB132">
        <v>1</v>
      </c>
      <c r="BC132">
        <v>9.32</v>
      </c>
      <c r="BH132">
        <v>3</v>
      </c>
      <c r="BI132">
        <v>1</v>
      </c>
      <c r="BJ132" t="s">
        <v>265</v>
      </c>
      <c r="BM132">
        <v>7001</v>
      </c>
      <c r="BN132">
        <v>0</v>
      </c>
      <c r="BO132" t="s">
        <v>263</v>
      </c>
      <c r="BP132">
        <v>1</v>
      </c>
      <c r="BQ132">
        <v>2</v>
      </c>
      <c r="BR132">
        <v>1</v>
      </c>
      <c r="BS132">
        <v>1</v>
      </c>
      <c r="BT132">
        <v>1</v>
      </c>
      <c r="BU132">
        <v>1</v>
      </c>
      <c r="BV132">
        <v>1</v>
      </c>
      <c r="BW132">
        <v>1</v>
      </c>
      <c r="BX132">
        <v>1</v>
      </c>
      <c r="BZ132">
        <v>110</v>
      </c>
      <c r="CA132">
        <v>73</v>
      </c>
      <c r="CE132">
        <v>0</v>
      </c>
      <c r="CF132">
        <v>0</v>
      </c>
      <c r="CG132">
        <v>0</v>
      </c>
      <c r="CM132">
        <v>0</v>
      </c>
      <c r="CO132">
        <v>0</v>
      </c>
      <c r="CP132">
        <f t="shared" si="135"/>
        <v>-164.91</v>
      </c>
      <c r="CQ132">
        <f t="shared" si="136"/>
        <v>91615.6</v>
      </c>
      <c r="CR132">
        <f t="shared" si="137"/>
        <v>0</v>
      </c>
      <c r="CS132">
        <f t="shared" si="138"/>
        <v>0</v>
      </c>
      <c r="CT132">
        <f t="shared" si="139"/>
        <v>0</v>
      </c>
      <c r="CU132">
        <f t="shared" si="140"/>
        <v>0</v>
      </c>
      <c r="CV132">
        <f t="shared" si="141"/>
        <v>0</v>
      </c>
      <c r="CW132">
        <f t="shared" si="142"/>
        <v>0</v>
      </c>
      <c r="CX132">
        <f t="shared" si="143"/>
        <v>0</v>
      </c>
      <c r="CY132">
        <f t="shared" si="144"/>
        <v>0</v>
      </c>
      <c r="CZ132">
        <f t="shared" si="145"/>
        <v>0</v>
      </c>
      <c r="DN132">
        <v>0</v>
      </c>
      <c r="DO132">
        <v>0</v>
      </c>
      <c r="DP132">
        <v>1</v>
      </c>
      <c r="DQ132">
        <v>1</v>
      </c>
      <c r="DU132">
        <v>1009</v>
      </c>
      <c r="DV132" t="s">
        <v>58</v>
      </c>
      <c r="DW132" t="s">
        <v>58</v>
      </c>
      <c r="DX132">
        <v>1000</v>
      </c>
      <c r="EE132">
        <v>55238177</v>
      </c>
      <c r="EF132">
        <v>2</v>
      </c>
      <c r="EG132" t="s">
        <v>40</v>
      </c>
      <c r="EH132">
        <v>7</v>
      </c>
      <c r="EI132" t="s">
        <v>253</v>
      </c>
      <c r="EJ132">
        <v>1</v>
      </c>
      <c r="EK132">
        <v>7001</v>
      </c>
      <c r="EL132" t="s">
        <v>253</v>
      </c>
      <c r="EM132" t="s">
        <v>254</v>
      </c>
      <c r="EQ132">
        <v>32768</v>
      </c>
      <c r="ER132">
        <v>9830</v>
      </c>
      <c r="ES132">
        <v>9830</v>
      </c>
      <c r="ET132">
        <v>0</v>
      </c>
      <c r="EU132">
        <v>0</v>
      </c>
      <c r="EV132">
        <v>0</v>
      </c>
      <c r="EW132">
        <v>0</v>
      </c>
      <c r="EX132">
        <v>0</v>
      </c>
      <c r="FQ132">
        <v>0</v>
      </c>
      <c r="FR132">
        <f t="shared" si="146"/>
        <v>0</v>
      </c>
      <c r="FS132">
        <v>0</v>
      </c>
      <c r="FX132">
        <v>110</v>
      </c>
      <c r="FY132">
        <v>73</v>
      </c>
      <c r="GD132">
        <v>1</v>
      </c>
      <c r="GF132">
        <v>-1989106859</v>
      </c>
      <c r="GG132">
        <v>2</v>
      </c>
      <c r="GH132">
        <v>1</v>
      </c>
      <c r="GI132">
        <v>2</v>
      </c>
      <c r="GJ132">
        <v>0</v>
      </c>
      <c r="GK132">
        <v>0</v>
      </c>
      <c r="GL132">
        <f t="shared" si="147"/>
        <v>0</v>
      </c>
      <c r="GM132">
        <f t="shared" si="148"/>
        <v>-164.91</v>
      </c>
      <c r="GN132">
        <f t="shared" si="149"/>
        <v>-164.91</v>
      </c>
      <c r="GO132">
        <f t="shared" si="150"/>
        <v>0</v>
      </c>
      <c r="GP132">
        <f t="shared" si="151"/>
        <v>0</v>
      </c>
      <c r="GR132">
        <v>0</v>
      </c>
      <c r="GS132">
        <v>0</v>
      </c>
      <c r="GT132">
        <v>0</v>
      </c>
      <c r="GV132">
        <f t="shared" si="152"/>
        <v>0</v>
      </c>
      <c r="GW132">
        <v>1</v>
      </c>
      <c r="GX132">
        <f t="shared" si="153"/>
        <v>0</v>
      </c>
      <c r="HA132">
        <v>0</v>
      </c>
      <c r="HB132">
        <v>0</v>
      </c>
      <c r="HC132">
        <f t="shared" si="154"/>
        <v>0</v>
      </c>
      <c r="HN132" t="s">
        <v>255</v>
      </c>
      <c r="HO132" t="s">
        <v>256</v>
      </c>
      <c r="HP132" t="s">
        <v>253</v>
      </c>
      <c r="HQ132" t="s">
        <v>253</v>
      </c>
      <c r="IK132">
        <v>0</v>
      </c>
    </row>
    <row r="134" spans="1:206" ht="12.75">
      <c r="A134" s="3">
        <v>51</v>
      </c>
      <c r="B134" s="3">
        <f>B75</f>
        <v>1</v>
      </c>
      <c r="C134" s="3">
        <f>A75</f>
        <v>4</v>
      </c>
      <c r="D134" s="3">
        <f>ROW(A75)</f>
        <v>75</v>
      </c>
      <c r="E134" s="3"/>
      <c r="F134" s="3" t="str">
        <f>IF(F75&lt;&gt;"",F75,"")</f>
        <v>Новый раздел</v>
      </c>
      <c r="G134" s="3" t="str">
        <f>IF(G75&lt;&gt;"",G75,"")</f>
        <v>Монтаж</v>
      </c>
      <c r="H134" s="3">
        <v>0</v>
      </c>
      <c r="I134" s="3"/>
      <c r="J134" s="3"/>
      <c r="K134" s="3"/>
      <c r="L134" s="3"/>
      <c r="M134" s="3"/>
      <c r="N134" s="3"/>
      <c r="O134" s="3">
        <f aca="true" t="shared" si="159" ref="O134:T134">ROUND(AB134,2)</f>
        <v>29443.06</v>
      </c>
      <c r="P134" s="3">
        <f t="shared" si="159"/>
        <v>25340.53</v>
      </c>
      <c r="Q134" s="3">
        <f t="shared" si="159"/>
        <v>1612.86</v>
      </c>
      <c r="R134" s="3">
        <f t="shared" si="159"/>
        <v>170.77</v>
      </c>
      <c r="S134" s="3">
        <f t="shared" si="159"/>
        <v>2489.67</v>
      </c>
      <c r="T134" s="3">
        <f t="shared" si="159"/>
        <v>0</v>
      </c>
      <c r="U134" s="3">
        <f>AH134</f>
        <v>281.9676235</v>
      </c>
      <c r="V134" s="3">
        <f>AI134</f>
        <v>12.7194225</v>
      </c>
      <c r="W134" s="3">
        <f>ROUND(AJ134,2)</f>
        <v>0</v>
      </c>
      <c r="X134" s="3">
        <f>ROUND(AK134,2)</f>
        <v>2515.8</v>
      </c>
      <c r="Y134" s="3">
        <f>ROUND(AL134,2)</f>
        <v>1464.92</v>
      </c>
      <c r="Z134" s="3"/>
      <c r="AA134" s="3"/>
      <c r="AB134" s="3">
        <f>ROUND(SUMIF(AA79:AA132,"=55113220",O79:O132),2)</f>
        <v>29443.06</v>
      </c>
      <c r="AC134" s="3">
        <f>ROUND(SUMIF(AA79:AA132,"=55113220",P79:P132),2)</f>
        <v>25340.53</v>
      </c>
      <c r="AD134" s="3">
        <f>ROUND(SUMIF(AA79:AA132,"=55113220",Q79:Q132),2)</f>
        <v>1612.86</v>
      </c>
      <c r="AE134" s="3">
        <f>ROUND(SUMIF(AA79:AA132,"=55113220",R79:R132),2)</f>
        <v>170.77</v>
      </c>
      <c r="AF134" s="3">
        <f>ROUND(SUMIF(AA79:AA132,"=55113220",S79:S132),2)</f>
        <v>2489.67</v>
      </c>
      <c r="AG134" s="3">
        <f>ROUND(SUMIF(AA79:AA132,"=55113220",T79:T132),2)</f>
        <v>0</v>
      </c>
      <c r="AH134" s="3">
        <f>SUMIF(AA79:AA132,"=55113220",U79:U132)</f>
        <v>281.9676235</v>
      </c>
      <c r="AI134" s="3">
        <f>SUMIF(AA79:AA132,"=55113220",V79:V132)</f>
        <v>12.7194225</v>
      </c>
      <c r="AJ134" s="3">
        <f>ROUND(SUMIF(AA79:AA132,"=55113220",W79:W132),2)</f>
        <v>0</v>
      </c>
      <c r="AK134" s="3">
        <f>ROUND(SUMIF(AA79:AA132,"=55113220",X79:X132),2)</f>
        <v>2515.8</v>
      </c>
      <c r="AL134" s="3">
        <f>ROUND(SUMIF(AA79:AA132,"=55113220",Y79:Y132),2)</f>
        <v>1464.92</v>
      </c>
      <c r="AM134" s="3"/>
      <c r="AN134" s="3"/>
      <c r="AO134" s="3">
        <f aca="true" t="shared" si="160" ref="AO134:BD134">ROUND(BX134,2)</f>
        <v>0</v>
      </c>
      <c r="AP134" s="3">
        <f t="shared" si="160"/>
        <v>0</v>
      </c>
      <c r="AQ134" s="3">
        <f t="shared" si="160"/>
        <v>0</v>
      </c>
      <c r="AR134" s="3">
        <f t="shared" si="160"/>
        <v>33423.78</v>
      </c>
      <c r="AS134" s="3">
        <f t="shared" si="160"/>
        <v>33423.78</v>
      </c>
      <c r="AT134" s="3">
        <f t="shared" si="160"/>
        <v>0</v>
      </c>
      <c r="AU134" s="3">
        <f t="shared" si="160"/>
        <v>0</v>
      </c>
      <c r="AV134" s="3">
        <f t="shared" si="160"/>
        <v>25340.53</v>
      </c>
      <c r="AW134" s="3">
        <f t="shared" si="160"/>
        <v>25340.53</v>
      </c>
      <c r="AX134" s="3">
        <f t="shared" si="160"/>
        <v>0</v>
      </c>
      <c r="AY134" s="3">
        <f t="shared" si="160"/>
        <v>25340.53</v>
      </c>
      <c r="AZ134" s="3">
        <f t="shared" si="160"/>
        <v>0</v>
      </c>
      <c r="BA134" s="3">
        <f t="shared" si="160"/>
        <v>0</v>
      </c>
      <c r="BB134" s="3">
        <f t="shared" si="160"/>
        <v>0</v>
      </c>
      <c r="BC134" s="3">
        <f t="shared" si="160"/>
        <v>0</v>
      </c>
      <c r="BD134" s="3">
        <f t="shared" si="160"/>
        <v>0</v>
      </c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>
        <f>ROUND(SUMIF(AA79:AA132,"=55113220",FQ79:FQ132),2)</f>
        <v>0</v>
      </c>
      <c r="BY134" s="3">
        <f>ROUND(SUMIF(AA79:AA132,"=55113220",FR79:FR132),2)</f>
        <v>0</v>
      </c>
      <c r="BZ134" s="3">
        <f>ROUND(SUMIF(AA79:AA132,"=55113220",GL79:GL132),2)</f>
        <v>0</v>
      </c>
      <c r="CA134" s="3">
        <f>ROUND(SUMIF(AA79:AA132,"=55113220",GM79:GM132),2)</f>
        <v>33423.78</v>
      </c>
      <c r="CB134" s="3">
        <f>ROUND(SUMIF(AA79:AA132,"=55113220",GN79:GN132),2)</f>
        <v>33423.78</v>
      </c>
      <c r="CC134" s="3">
        <f>ROUND(SUMIF(AA79:AA132,"=55113220",GO79:GO132),2)</f>
        <v>0</v>
      </c>
      <c r="CD134" s="3">
        <f>ROUND(SUMIF(AA79:AA132,"=55113220",GP79:GP132),2)</f>
        <v>0</v>
      </c>
      <c r="CE134" s="3">
        <f>AC134-BX134</f>
        <v>25340.53</v>
      </c>
      <c r="CF134" s="3">
        <f>AC134-BY134</f>
        <v>25340.53</v>
      </c>
      <c r="CG134" s="3">
        <f>BX134-BZ134</f>
        <v>0</v>
      </c>
      <c r="CH134" s="3">
        <f>AC134-BX134-BY134+BZ134</f>
        <v>25340.53</v>
      </c>
      <c r="CI134" s="3">
        <f>BY134-BZ134</f>
        <v>0</v>
      </c>
      <c r="CJ134" s="3">
        <f>ROUND(SUMIF(AA79:AA132,"=55113220",GX79:GX132),2)</f>
        <v>0</v>
      </c>
      <c r="CK134" s="3">
        <f>ROUND(SUMIF(AA79:AA132,"=55113220",GY79:GY132),2)</f>
        <v>0</v>
      </c>
      <c r="CL134" s="3">
        <f>ROUND(SUMIF(AA79:AA132,"=55113220",GZ79:GZ132),2)</f>
        <v>0</v>
      </c>
      <c r="CM134" s="3">
        <f>ROUND(SUMIF(AA79:AA132,"=55113220",HD79:HD132),2)</f>
        <v>0</v>
      </c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4">
        <f aca="true" t="shared" si="161" ref="DG134:DL134">ROUND(DT134,2)</f>
        <v>378973.13</v>
      </c>
      <c r="DH134" s="4">
        <f t="shared" si="161"/>
        <v>264673.49</v>
      </c>
      <c r="DI134" s="4">
        <f t="shared" si="161"/>
        <v>18796.32</v>
      </c>
      <c r="DJ134" s="4">
        <f t="shared" si="161"/>
        <v>6551.38</v>
      </c>
      <c r="DK134" s="4">
        <f t="shared" si="161"/>
        <v>95503.32</v>
      </c>
      <c r="DL134" s="4">
        <f t="shared" si="161"/>
        <v>0</v>
      </c>
      <c r="DM134" s="4">
        <f>DZ134</f>
        <v>281.9676235</v>
      </c>
      <c r="DN134" s="4">
        <f>EA134</f>
        <v>12.7194225</v>
      </c>
      <c r="DO134" s="4">
        <f>ROUND(EB134,2)</f>
        <v>0</v>
      </c>
      <c r="DP134" s="4">
        <f>ROUND(EC134,2)</f>
        <v>96506.61</v>
      </c>
      <c r="DQ134" s="4">
        <f>ROUND(ED134,2)</f>
        <v>56194.99</v>
      </c>
      <c r="DR134" s="4"/>
      <c r="DS134" s="4"/>
      <c r="DT134" s="4">
        <f>ROUND(SUMIF(AA79:AA132,"=55113218",O79:O132),2)</f>
        <v>378973.13</v>
      </c>
      <c r="DU134" s="4">
        <f>ROUND(SUMIF(AA79:AA132,"=55113218",P79:P132),2)</f>
        <v>264673.49</v>
      </c>
      <c r="DV134" s="4">
        <f>ROUND(SUMIF(AA79:AA132,"=55113218",Q79:Q132),2)</f>
        <v>18796.32</v>
      </c>
      <c r="DW134" s="4">
        <f>ROUND(SUMIF(AA79:AA132,"=55113218",R79:R132),2)</f>
        <v>6551.38</v>
      </c>
      <c r="DX134" s="4">
        <f>ROUND(SUMIF(AA79:AA132,"=55113218",S79:S132),2)</f>
        <v>95503.32</v>
      </c>
      <c r="DY134" s="4">
        <f>ROUND(SUMIF(AA79:AA132,"=55113218",T79:T132),2)</f>
        <v>0</v>
      </c>
      <c r="DZ134" s="4">
        <f>SUMIF(AA79:AA132,"=55113218",U79:U132)</f>
        <v>281.9676235</v>
      </c>
      <c r="EA134" s="4">
        <f>SUMIF(AA79:AA132,"=55113218",V79:V132)</f>
        <v>12.7194225</v>
      </c>
      <c r="EB134" s="4">
        <f>ROUND(SUMIF(AA79:AA132,"=55113218",W79:W132),2)</f>
        <v>0</v>
      </c>
      <c r="EC134" s="4">
        <f>ROUND(SUMIF(AA79:AA132,"=55113218",X79:X132),2)</f>
        <v>96506.61</v>
      </c>
      <c r="ED134" s="4">
        <f>ROUND(SUMIF(AA79:AA132,"=55113218",Y79:Y132),2)</f>
        <v>56194.99</v>
      </c>
      <c r="EE134" s="4"/>
      <c r="EF134" s="4"/>
      <c r="EG134" s="4">
        <f aca="true" t="shared" si="162" ref="EG134:EV134">ROUND(FP134,2)</f>
        <v>0</v>
      </c>
      <c r="EH134" s="4">
        <f t="shared" si="162"/>
        <v>0</v>
      </c>
      <c r="EI134" s="4">
        <f t="shared" si="162"/>
        <v>0</v>
      </c>
      <c r="EJ134" s="4">
        <f t="shared" si="162"/>
        <v>531674.73</v>
      </c>
      <c r="EK134" s="4">
        <f t="shared" si="162"/>
        <v>531674.73</v>
      </c>
      <c r="EL134" s="4">
        <f t="shared" si="162"/>
        <v>0</v>
      </c>
      <c r="EM134" s="4">
        <f t="shared" si="162"/>
        <v>0</v>
      </c>
      <c r="EN134" s="4">
        <f t="shared" si="162"/>
        <v>264673.49</v>
      </c>
      <c r="EO134" s="4">
        <f t="shared" si="162"/>
        <v>264673.49</v>
      </c>
      <c r="EP134" s="4">
        <f t="shared" si="162"/>
        <v>0</v>
      </c>
      <c r="EQ134" s="4">
        <f t="shared" si="162"/>
        <v>264673.49</v>
      </c>
      <c r="ER134" s="4">
        <f t="shared" si="162"/>
        <v>0</v>
      </c>
      <c r="ES134" s="4">
        <f t="shared" si="162"/>
        <v>0</v>
      </c>
      <c r="ET134" s="4">
        <f t="shared" si="162"/>
        <v>0</v>
      </c>
      <c r="EU134" s="4">
        <f t="shared" si="162"/>
        <v>0</v>
      </c>
      <c r="EV134" s="4">
        <f t="shared" si="162"/>
        <v>0</v>
      </c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>
        <f>ROUND(SUMIF(AA79:AA132,"=55113218",FQ79:FQ132),2)</f>
        <v>0</v>
      </c>
      <c r="FQ134" s="4">
        <f>ROUND(SUMIF(AA79:AA132,"=55113218",FR79:FR132),2)</f>
        <v>0</v>
      </c>
      <c r="FR134" s="4">
        <f>ROUND(SUMIF(AA79:AA132,"=55113218",GL79:GL132),2)</f>
        <v>0</v>
      </c>
      <c r="FS134" s="4">
        <f>ROUND(SUMIF(AA79:AA132,"=55113218",GM79:GM132),2)</f>
        <v>531674.73</v>
      </c>
      <c r="FT134" s="4">
        <f>ROUND(SUMIF(AA79:AA132,"=55113218",GN79:GN132),2)</f>
        <v>531674.73</v>
      </c>
      <c r="FU134" s="4">
        <f>ROUND(SUMIF(AA79:AA132,"=55113218",GO79:GO132),2)</f>
        <v>0</v>
      </c>
      <c r="FV134" s="4">
        <f>ROUND(SUMIF(AA79:AA132,"=55113218",GP79:GP132),2)</f>
        <v>0</v>
      </c>
      <c r="FW134" s="4">
        <f>DU134-FP134</f>
        <v>264673.49</v>
      </c>
      <c r="FX134" s="4">
        <f>DU134-FQ134</f>
        <v>264673.49</v>
      </c>
      <c r="FY134" s="4">
        <f>FP134-FR134</f>
        <v>0</v>
      </c>
      <c r="FZ134" s="4">
        <f>DU134-FP134-FQ134+FR134</f>
        <v>264673.49</v>
      </c>
      <c r="GA134" s="4">
        <f>FQ134-FR134</f>
        <v>0</v>
      </c>
      <c r="GB134" s="4">
        <f>ROUND(SUMIF(AA79:AA132,"=55113218",GX79:GX132),2)</f>
        <v>0</v>
      </c>
      <c r="GC134" s="4">
        <f>ROUND(SUMIF(AA79:AA132,"=55113218",GY79:GY132),2)</f>
        <v>0</v>
      </c>
      <c r="GD134" s="4">
        <f>ROUND(SUMIF(AA79:AA132,"=55113218",GZ79:GZ132),2)</f>
        <v>0</v>
      </c>
      <c r="GE134" s="4">
        <f>ROUND(SUMIF(AA79:AA132,"=55113218",HD79:HD132),2)</f>
        <v>0</v>
      </c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>
        <v>0</v>
      </c>
    </row>
    <row r="136" spans="1:28" ht="12.75">
      <c r="A136" s="5">
        <v>50</v>
      </c>
      <c r="B136" s="5">
        <v>0</v>
      </c>
      <c r="C136" s="5">
        <v>0</v>
      </c>
      <c r="D136" s="5">
        <v>1</v>
      </c>
      <c r="E136" s="5">
        <v>201</v>
      </c>
      <c r="F136" s="5">
        <f>ROUND(Source!O134,O136)</f>
        <v>29443.06</v>
      </c>
      <c r="G136" s="5" t="s">
        <v>68</v>
      </c>
      <c r="H136" s="5" t="s">
        <v>69</v>
      </c>
      <c r="I136" s="5"/>
      <c r="J136" s="5"/>
      <c r="K136" s="5">
        <v>201</v>
      </c>
      <c r="L136" s="5">
        <v>1</v>
      </c>
      <c r="M136" s="5">
        <v>3</v>
      </c>
      <c r="N136" s="5" t="s">
        <v>3</v>
      </c>
      <c r="O136" s="5">
        <v>2</v>
      </c>
      <c r="P136" s="5">
        <f>ROUND(Source!DG134,O136)</f>
        <v>378973.13</v>
      </c>
      <c r="Q136" s="5"/>
      <c r="R136" s="5"/>
      <c r="S136" s="5"/>
      <c r="T136" s="5"/>
      <c r="U136" s="5"/>
      <c r="V136" s="5"/>
      <c r="W136" s="5">
        <v>29443.06</v>
      </c>
      <c r="X136" s="5">
        <v>1</v>
      </c>
      <c r="Y136" s="5">
        <v>29443.06</v>
      </c>
      <c r="Z136" s="5">
        <v>378973.13</v>
      </c>
      <c r="AA136" s="5">
        <v>1</v>
      </c>
      <c r="AB136" s="5">
        <v>378973.13</v>
      </c>
    </row>
    <row r="137" spans="1:28" ht="12.75">
      <c r="A137" s="5">
        <v>50</v>
      </c>
      <c r="B137" s="5">
        <v>0</v>
      </c>
      <c r="C137" s="5">
        <v>0</v>
      </c>
      <c r="D137" s="5">
        <v>1</v>
      </c>
      <c r="E137" s="5">
        <v>202</v>
      </c>
      <c r="F137" s="5">
        <f>ROUND(Source!P134,O137)</f>
        <v>25340.53</v>
      </c>
      <c r="G137" s="5" t="s">
        <v>70</v>
      </c>
      <c r="H137" s="5" t="s">
        <v>71</v>
      </c>
      <c r="I137" s="5"/>
      <c r="J137" s="5"/>
      <c r="K137" s="5">
        <v>202</v>
      </c>
      <c r="L137" s="5">
        <v>2</v>
      </c>
      <c r="M137" s="5">
        <v>3</v>
      </c>
      <c r="N137" s="5" t="s">
        <v>3</v>
      </c>
      <c r="O137" s="5">
        <v>2</v>
      </c>
      <c r="P137" s="5">
        <f>ROUND(Source!DH134,O137)</f>
        <v>264673.49</v>
      </c>
      <c r="Q137" s="5"/>
      <c r="R137" s="5"/>
      <c r="S137" s="5"/>
      <c r="T137" s="5"/>
      <c r="U137" s="5"/>
      <c r="V137" s="5"/>
      <c r="W137" s="5">
        <v>25340.53</v>
      </c>
      <c r="X137" s="5">
        <v>1</v>
      </c>
      <c r="Y137" s="5">
        <v>25340.53</v>
      </c>
      <c r="Z137" s="5">
        <v>264673.49</v>
      </c>
      <c r="AA137" s="5">
        <v>1</v>
      </c>
      <c r="AB137" s="5">
        <v>264673.49</v>
      </c>
    </row>
    <row r="138" spans="1:28" ht="12.75">
      <c r="A138" s="5">
        <v>50</v>
      </c>
      <c r="B138" s="5">
        <v>0</v>
      </c>
      <c r="C138" s="5">
        <v>0</v>
      </c>
      <c r="D138" s="5">
        <v>1</v>
      </c>
      <c r="E138" s="5">
        <v>222</v>
      </c>
      <c r="F138" s="5">
        <f>ROUND(Source!AO134,O138)</f>
        <v>0</v>
      </c>
      <c r="G138" s="5" t="s">
        <v>72</v>
      </c>
      <c r="H138" s="5" t="s">
        <v>73</v>
      </c>
      <c r="I138" s="5"/>
      <c r="J138" s="5"/>
      <c r="K138" s="5">
        <v>222</v>
      </c>
      <c r="L138" s="5">
        <v>3</v>
      </c>
      <c r="M138" s="5">
        <v>3</v>
      </c>
      <c r="N138" s="5" t="s">
        <v>3</v>
      </c>
      <c r="O138" s="5">
        <v>2</v>
      </c>
      <c r="P138" s="5">
        <f>ROUND(Source!EG134,O138)</f>
        <v>0</v>
      </c>
      <c r="Q138" s="5"/>
      <c r="R138" s="5"/>
      <c r="S138" s="5"/>
      <c r="T138" s="5"/>
      <c r="U138" s="5"/>
      <c r="V138" s="5"/>
      <c r="W138" s="5">
        <v>0</v>
      </c>
      <c r="X138" s="5">
        <v>1</v>
      </c>
      <c r="Y138" s="5">
        <v>0</v>
      </c>
      <c r="Z138" s="5">
        <v>0</v>
      </c>
      <c r="AA138" s="5">
        <v>1</v>
      </c>
      <c r="AB138" s="5">
        <v>0</v>
      </c>
    </row>
    <row r="139" spans="1:28" ht="12.75">
      <c r="A139" s="5">
        <v>50</v>
      </c>
      <c r="B139" s="5">
        <v>0</v>
      </c>
      <c r="C139" s="5">
        <v>0</v>
      </c>
      <c r="D139" s="5">
        <v>1</v>
      </c>
      <c r="E139" s="5">
        <v>225</v>
      </c>
      <c r="F139" s="5">
        <f>ROUND(Source!AV134,O139)</f>
        <v>25340.53</v>
      </c>
      <c r="G139" s="5" t="s">
        <v>74</v>
      </c>
      <c r="H139" s="5" t="s">
        <v>75</v>
      </c>
      <c r="I139" s="5"/>
      <c r="J139" s="5"/>
      <c r="K139" s="5">
        <v>225</v>
      </c>
      <c r="L139" s="5">
        <v>4</v>
      </c>
      <c r="M139" s="5">
        <v>3</v>
      </c>
      <c r="N139" s="5" t="s">
        <v>3</v>
      </c>
      <c r="O139" s="5">
        <v>2</v>
      </c>
      <c r="P139" s="5">
        <f>ROUND(Source!EN134,O139)</f>
        <v>264673.49</v>
      </c>
      <c r="Q139" s="5"/>
      <c r="R139" s="5"/>
      <c r="S139" s="5"/>
      <c r="T139" s="5"/>
      <c r="U139" s="5"/>
      <c r="V139" s="5"/>
      <c r="W139" s="5">
        <v>25340.53</v>
      </c>
      <c r="X139" s="5">
        <v>1</v>
      </c>
      <c r="Y139" s="5">
        <v>25340.53</v>
      </c>
      <c r="Z139" s="5">
        <v>264673.49</v>
      </c>
      <c r="AA139" s="5">
        <v>1</v>
      </c>
      <c r="AB139" s="5">
        <v>264673.49</v>
      </c>
    </row>
    <row r="140" spans="1:28" ht="12.75">
      <c r="A140" s="5">
        <v>50</v>
      </c>
      <c r="B140" s="5">
        <v>0</v>
      </c>
      <c r="C140" s="5">
        <v>0</v>
      </c>
      <c r="D140" s="5">
        <v>1</v>
      </c>
      <c r="E140" s="5">
        <v>226</v>
      </c>
      <c r="F140" s="5">
        <f>ROUND(Source!AW134,O140)</f>
        <v>25340.53</v>
      </c>
      <c r="G140" s="5" t="s">
        <v>76</v>
      </c>
      <c r="H140" s="5" t="s">
        <v>77</v>
      </c>
      <c r="I140" s="5"/>
      <c r="J140" s="5"/>
      <c r="K140" s="5">
        <v>226</v>
      </c>
      <c r="L140" s="5">
        <v>5</v>
      </c>
      <c r="M140" s="5">
        <v>3</v>
      </c>
      <c r="N140" s="5" t="s">
        <v>3</v>
      </c>
      <c r="O140" s="5">
        <v>2</v>
      </c>
      <c r="P140" s="5">
        <f>ROUND(Source!EO134,O140)</f>
        <v>264673.49</v>
      </c>
      <c r="Q140" s="5"/>
      <c r="R140" s="5"/>
      <c r="S140" s="5"/>
      <c r="T140" s="5"/>
      <c r="U140" s="5"/>
      <c r="V140" s="5"/>
      <c r="W140" s="5">
        <v>25340.53</v>
      </c>
      <c r="X140" s="5">
        <v>1</v>
      </c>
      <c r="Y140" s="5">
        <v>25340.53</v>
      </c>
      <c r="Z140" s="5">
        <v>264673.49</v>
      </c>
      <c r="AA140" s="5">
        <v>1</v>
      </c>
      <c r="AB140" s="5">
        <v>264673.49</v>
      </c>
    </row>
    <row r="141" spans="1:28" ht="12.75">
      <c r="A141" s="5">
        <v>50</v>
      </c>
      <c r="B141" s="5">
        <v>0</v>
      </c>
      <c r="C141" s="5">
        <v>0</v>
      </c>
      <c r="D141" s="5">
        <v>1</v>
      </c>
      <c r="E141" s="5">
        <v>227</v>
      </c>
      <c r="F141" s="5">
        <f>ROUND(Source!AX134,O141)</f>
        <v>0</v>
      </c>
      <c r="G141" s="5" t="s">
        <v>78</v>
      </c>
      <c r="H141" s="5" t="s">
        <v>79</v>
      </c>
      <c r="I141" s="5"/>
      <c r="J141" s="5"/>
      <c r="K141" s="5">
        <v>227</v>
      </c>
      <c r="L141" s="5">
        <v>6</v>
      </c>
      <c r="M141" s="5">
        <v>3</v>
      </c>
      <c r="N141" s="5" t="s">
        <v>3</v>
      </c>
      <c r="O141" s="5">
        <v>2</v>
      </c>
      <c r="P141" s="5">
        <f>ROUND(Source!EP134,O141)</f>
        <v>0</v>
      </c>
      <c r="Q141" s="5"/>
      <c r="R141" s="5"/>
      <c r="S141" s="5"/>
      <c r="T141" s="5"/>
      <c r="U141" s="5"/>
      <c r="V141" s="5"/>
      <c r="W141" s="5">
        <v>0</v>
      </c>
      <c r="X141" s="5">
        <v>1</v>
      </c>
      <c r="Y141" s="5">
        <v>0</v>
      </c>
      <c r="Z141" s="5">
        <v>0</v>
      </c>
      <c r="AA141" s="5">
        <v>1</v>
      </c>
      <c r="AB141" s="5">
        <v>0</v>
      </c>
    </row>
    <row r="142" spans="1:28" ht="12.75">
      <c r="A142" s="5">
        <v>50</v>
      </c>
      <c r="B142" s="5">
        <v>0</v>
      </c>
      <c r="C142" s="5">
        <v>0</v>
      </c>
      <c r="D142" s="5">
        <v>1</v>
      </c>
      <c r="E142" s="5">
        <v>228</v>
      </c>
      <c r="F142" s="5">
        <f>ROUND(Source!AY134,O142)</f>
        <v>25340.53</v>
      </c>
      <c r="G142" s="5" t="s">
        <v>80</v>
      </c>
      <c r="H142" s="5" t="s">
        <v>81</v>
      </c>
      <c r="I142" s="5"/>
      <c r="J142" s="5"/>
      <c r="K142" s="5">
        <v>228</v>
      </c>
      <c r="L142" s="5">
        <v>7</v>
      </c>
      <c r="M142" s="5">
        <v>3</v>
      </c>
      <c r="N142" s="5" t="s">
        <v>3</v>
      </c>
      <c r="O142" s="5">
        <v>2</v>
      </c>
      <c r="P142" s="5">
        <f>ROUND(Source!EQ134,O142)</f>
        <v>264673.49</v>
      </c>
      <c r="Q142" s="5"/>
      <c r="R142" s="5"/>
      <c r="S142" s="5"/>
      <c r="T142" s="5"/>
      <c r="U142" s="5"/>
      <c r="V142" s="5"/>
      <c r="W142" s="5">
        <v>25340.53</v>
      </c>
      <c r="X142" s="5">
        <v>1</v>
      </c>
      <c r="Y142" s="5">
        <v>25340.53</v>
      </c>
      <c r="Z142" s="5">
        <v>264673.49</v>
      </c>
      <c r="AA142" s="5">
        <v>1</v>
      </c>
      <c r="AB142" s="5">
        <v>264673.49</v>
      </c>
    </row>
    <row r="143" spans="1:28" ht="12.75">
      <c r="A143" s="5">
        <v>50</v>
      </c>
      <c r="B143" s="5">
        <v>0</v>
      </c>
      <c r="C143" s="5">
        <v>0</v>
      </c>
      <c r="D143" s="5">
        <v>1</v>
      </c>
      <c r="E143" s="5">
        <v>216</v>
      </c>
      <c r="F143" s="5">
        <f>ROUND(Source!AP134,O143)</f>
        <v>0</v>
      </c>
      <c r="G143" s="5" t="s">
        <v>82</v>
      </c>
      <c r="H143" s="5" t="s">
        <v>83</v>
      </c>
      <c r="I143" s="5"/>
      <c r="J143" s="5"/>
      <c r="K143" s="5">
        <v>216</v>
      </c>
      <c r="L143" s="5">
        <v>8</v>
      </c>
      <c r="M143" s="5">
        <v>3</v>
      </c>
      <c r="N143" s="5" t="s">
        <v>3</v>
      </c>
      <c r="O143" s="5">
        <v>2</v>
      </c>
      <c r="P143" s="5">
        <f>ROUND(Source!EH134,O143)</f>
        <v>0</v>
      </c>
      <c r="Q143" s="5"/>
      <c r="R143" s="5"/>
      <c r="S143" s="5"/>
      <c r="T143" s="5"/>
      <c r="U143" s="5"/>
      <c r="V143" s="5"/>
      <c r="W143" s="5">
        <v>0</v>
      </c>
      <c r="X143" s="5">
        <v>1</v>
      </c>
      <c r="Y143" s="5">
        <v>0</v>
      </c>
      <c r="Z143" s="5">
        <v>0</v>
      </c>
      <c r="AA143" s="5">
        <v>1</v>
      </c>
      <c r="AB143" s="5">
        <v>0</v>
      </c>
    </row>
    <row r="144" spans="1:28" ht="12.75">
      <c r="A144" s="5">
        <v>50</v>
      </c>
      <c r="B144" s="5">
        <v>0</v>
      </c>
      <c r="C144" s="5">
        <v>0</v>
      </c>
      <c r="D144" s="5">
        <v>1</v>
      </c>
      <c r="E144" s="5">
        <v>223</v>
      </c>
      <c r="F144" s="5">
        <f>ROUND(Source!AQ134,O144)</f>
        <v>0</v>
      </c>
      <c r="G144" s="5" t="s">
        <v>84</v>
      </c>
      <c r="H144" s="5" t="s">
        <v>85</v>
      </c>
      <c r="I144" s="5"/>
      <c r="J144" s="5"/>
      <c r="K144" s="5">
        <v>223</v>
      </c>
      <c r="L144" s="5">
        <v>9</v>
      </c>
      <c r="M144" s="5">
        <v>3</v>
      </c>
      <c r="N144" s="5" t="s">
        <v>3</v>
      </c>
      <c r="O144" s="5">
        <v>2</v>
      </c>
      <c r="P144" s="5">
        <f>ROUND(Source!EI134,O144)</f>
        <v>0</v>
      </c>
      <c r="Q144" s="5"/>
      <c r="R144" s="5"/>
      <c r="S144" s="5"/>
      <c r="T144" s="5"/>
      <c r="U144" s="5"/>
      <c r="V144" s="5"/>
      <c r="W144" s="5">
        <v>0</v>
      </c>
      <c r="X144" s="5">
        <v>1</v>
      </c>
      <c r="Y144" s="5">
        <v>0</v>
      </c>
      <c r="Z144" s="5">
        <v>0</v>
      </c>
      <c r="AA144" s="5">
        <v>1</v>
      </c>
      <c r="AB144" s="5">
        <v>0</v>
      </c>
    </row>
    <row r="145" spans="1:28" ht="12.75">
      <c r="A145" s="5">
        <v>50</v>
      </c>
      <c r="B145" s="5">
        <v>0</v>
      </c>
      <c r="C145" s="5">
        <v>0</v>
      </c>
      <c r="D145" s="5">
        <v>1</v>
      </c>
      <c r="E145" s="5">
        <v>229</v>
      </c>
      <c r="F145" s="5">
        <f>ROUND(Source!AZ134,O145)</f>
        <v>0</v>
      </c>
      <c r="G145" s="5" t="s">
        <v>86</v>
      </c>
      <c r="H145" s="5" t="s">
        <v>87</v>
      </c>
      <c r="I145" s="5"/>
      <c r="J145" s="5"/>
      <c r="K145" s="5">
        <v>229</v>
      </c>
      <c r="L145" s="5">
        <v>10</v>
      </c>
      <c r="M145" s="5">
        <v>3</v>
      </c>
      <c r="N145" s="5" t="s">
        <v>3</v>
      </c>
      <c r="O145" s="5">
        <v>2</v>
      </c>
      <c r="P145" s="5">
        <f>ROUND(Source!ER134,O145)</f>
        <v>0</v>
      </c>
      <c r="Q145" s="5"/>
      <c r="R145" s="5"/>
      <c r="S145" s="5"/>
      <c r="T145" s="5"/>
      <c r="U145" s="5"/>
      <c r="V145" s="5"/>
      <c r="W145" s="5">
        <v>0</v>
      </c>
      <c r="X145" s="5">
        <v>1</v>
      </c>
      <c r="Y145" s="5">
        <v>0</v>
      </c>
      <c r="Z145" s="5">
        <v>0</v>
      </c>
      <c r="AA145" s="5">
        <v>1</v>
      </c>
      <c r="AB145" s="5">
        <v>0</v>
      </c>
    </row>
    <row r="146" spans="1:28" ht="12.75">
      <c r="A146" s="5">
        <v>50</v>
      </c>
      <c r="B146" s="5">
        <v>0</v>
      </c>
      <c r="C146" s="5">
        <v>0</v>
      </c>
      <c r="D146" s="5">
        <v>1</v>
      </c>
      <c r="E146" s="5">
        <v>203</v>
      </c>
      <c r="F146" s="5">
        <f>ROUND(Source!Q134,O146)</f>
        <v>1612.86</v>
      </c>
      <c r="G146" s="5" t="s">
        <v>88</v>
      </c>
      <c r="H146" s="5" t="s">
        <v>89</v>
      </c>
      <c r="I146" s="5"/>
      <c r="J146" s="5"/>
      <c r="K146" s="5">
        <v>203</v>
      </c>
      <c r="L146" s="5">
        <v>11</v>
      </c>
      <c r="M146" s="5">
        <v>3</v>
      </c>
      <c r="N146" s="5" t="s">
        <v>3</v>
      </c>
      <c r="O146" s="5">
        <v>2</v>
      </c>
      <c r="P146" s="5">
        <f>ROUND(Source!DI134,O146)</f>
        <v>18796.32</v>
      </c>
      <c r="Q146" s="5"/>
      <c r="R146" s="5"/>
      <c r="S146" s="5"/>
      <c r="T146" s="5"/>
      <c r="U146" s="5"/>
      <c r="V146" s="5"/>
      <c r="W146" s="5">
        <v>1612.8600000000004</v>
      </c>
      <c r="X146" s="5">
        <v>1</v>
      </c>
      <c r="Y146" s="5">
        <v>1612.8600000000004</v>
      </c>
      <c r="Z146" s="5">
        <v>18796.319999999996</v>
      </c>
      <c r="AA146" s="5">
        <v>1</v>
      </c>
      <c r="AB146" s="5">
        <v>18796.319999999996</v>
      </c>
    </row>
    <row r="147" spans="1:28" ht="12.75">
      <c r="A147" s="5">
        <v>50</v>
      </c>
      <c r="B147" s="5">
        <v>0</v>
      </c>
      <c r="C147" s="5">
        <v>0</v>
      </c>
      <c r="D147" s="5">
        <v>1</v>
      </c>
      <c r="E147" s="5">
        <v>231</v>
      </c>
      <c r="F147" s="5">
        <f>ROUND(Source!BB134,O147)</f>
        <v>0</v>
      </c>
      <c r="G147" s="5" t="s">
        <v>90</v>
      </c>
      <c r="H147" s="5" t="s">
        <v>91</v>
      </c>
      <c r="I147" s="5"/>
      <c r="J147" s="5"/>
      <c r="K147" s="5">
        <v>231</v>
      </c>
      <c r="L147" s="5">
        <v>12</v>
      </c>
      <c r="M147" s="5">
        <v>3</v>
      </c>
      <c r="N147" s="5" t="s">
        <v>3</v>
      </c>
      <c r="O147" s="5">
        <v>2</v>
      </c>
      <c r="P147" s="5">
        <f>ROUND(Source!ET134,O147)</f>
        <v>0</v>
      </c>
      <c r="Q147" s="5"/>
      <c r="R147" s="5"/>
      <c r="S147" s="5"/>
      <c r="T147" s="5"/>
      <c r="U147" s="5"/>
      <c r="V147" s="5"/>
      <c r="W147" s="5">
        <v>0</v>
      </c>
      <c r="X147" s="5">
        <v>1</v>
      </c>
      <c r="Y147" s="5">
        <v>0</v>
      </c>
      <c r="Z147" s="5">
        <v>0</v>
      </c>
      <c r="AA147" s="5">
        <v>1</v>
      </c>
      <c r="AB147" s="5">
        <v>0</v>
      </c>
    </row>
    <row r="148" spans="1:28" ht="12.75">
      <c r="A148" s="5">
        <v>50</v>
      </c>
      <c r="B148" s="5">
        <v>0</v>
      </c>
      <c r="C148" s="5">
        <v>0</v>
      </c>
      <c r="D148" s="5">
        <v>1</v>
      </c>
      <c r="E148" s="5">
        <v>204</v>
      </c>
      <c r="F148" s="5">
        <f>ROUND(Source!R134,O148)</f>
        <v>170.77</v>
      </c>
      <c r="G148" s="5" t="s">
        <v>92</v>
      </c>
      <c r="H148" s="5" t="s">
        <v>93</v>
      </c>
      <c r="I148" s="5"/>
      <c r="J148" s="5"/>
      <c r="K148" s="5">
        <v>204</v>
      </c>
      <c r="L148" s="5">
        <v>13</v>
      </c>
      <c r="M148" s="5">
        <v>3</v>
      </c>
      <c r="N148" s="5" t="s">
        <v>3</v>
      </c>
      <c r="O148" s="5">
        <v>2</v>
      </c>
      <c r="P148" s="5">
        <f>ROUND(Source!DJ134,O148)</f>
        <v>6551.38</v>
      </c>
      <c r="Q148" s="5"/>
      <c r="R148" s="5"/>
      <c r="S148" s="5"/>
      <c r="T148" s="5"/>
      <c r="U148" s="5"/>
      <c r="V148" s="5"/>
      <c r="W148" s="5">
        <v>170.77</v>
      </c>
      <c r="X148" s="5">
        <v>1</v>
      </c>
      <c r="Y148" s="5">
        <v>170.77</v>
      </c>
      <c r="Z148" s="5">
        <v>6551.38</v>
      </c>
      <c r="AA148" s="5">
        <v>1</v>
      </c>
      <c r="AB148" s="5">
        <v>6551.38</v>
      </c>
    </row>
    <row r="149" spans="1:28" ht="12.75">
      <c r="A149" s="5">
        <v>50</v>
      </c>
      <c r="B149" s="5">
        <v>0</v>
      </c>
      <c r="C149" s="5">
        <v>0</v>
      </c>
      <c r="D149" s="5">
        <v>1</v>
      </c>
      <c r="E149" s="5">
        <v>205</v>
      </c>
      <c r="F149" s="5">
        <f>ROUND(Source!S134,O149)</f>
        <v>2489.67</v>
      </c>
      <c r="G149" s="5" t="s">
        <v>94</v>
      </c>
      <c r="H149" s="5" t="s">
        <v>95</v>
      </c>
      <c r="I149" s="5"/>
      <c r="J149" s="5"/>
      <c r="K149" s="5">
        <v>205</v>
      </c>
      <c r="L149" s="5">
        <v>14</v>
      </c>
      <c r="M149" s="5">
        <v>3</v>
      </c>
      <c r="N149" s="5" t="s">
        <v>3</v>
      </c>
      <c r="O149" s="5">
        <v>2</v>
      </c>
      <c r="P149" s="5">
        <f>ROUND(Source!DK134,O149)</f>
        <v>95503.32</v>
      </c>
      <c r="Q149" s="5"/>
      <c r="R149" s="5"/>
      <c r="S149" s="5"/>
      <c r="T149" s="5"/>
      <c r="U149" s="5"/>
      <c r="V149" s="5"/>
      <c r="W149" s="5">
        <v>2489.6700000000005</v>
      </c>
      <c r="X149" s="5">
        <v>1</v>
      </c>
      <c r="Y149" s="5">
        <v>2489.6700000000005</v>
      </c>
      <c r="Z149" s="5">
        <v>95503.32</v>
      </c>
      <c r="AA149" s="5">
        <v>1</v>
      </c>
      <c r="AB149" s="5">
        <v>95503.32</v>
      </c>
    </row>
    <row r="150" spans="1:28" ht="12.75">
      <c r="A150" s="5">
        <v>50</v>
      </c>
      <c r="B150" s="5">
        <v>0</v>
      </c>
      <c r="C150" s="5">
        <v>0</v>
      </c>
      <c r="D150" s="5">
        <v>1</v>
      </c>
      <c r="E150" s="5">
        <v>232</v>
      </c>
      <c r="F150" s="5">
        <f>ROUND(Source!BC134,O150)</f>
        <v>0</v>
      </c>
      <c r="G150" s="5" t="s">
        <v>96</v>
      </c>
      <c r="H150" s="5" t="s">
        <v>97</v>
      </c>
      <c r="I150" s="5"/>
      <c r="J150" s="5"/>
      <c r="K150" s="5">
        <v>232</v>
      </c>
      <c r="L150" s="5">
        <v>15</v>
      </c>
      <c r="M150" s="5">
        <v>3</v>
      </c>
      <c r="N150" s="5" t="s">
        <v>3</v>
      </c>
      <c r="O150" s="5">
        <v>2</v>
      </c>
      <c r="P150" s="5">
        <f>ROUND(Source!EU134,O150)</f>
        <v>0</v>
      </c>
      <c r="Q150" s="5"/>
      <c r="R150" s="5"/>
      <c r="S150" s="5"/>
      <c r="T150" s="5"/>
      <c r="U150" s="5"/>
      <c r="V150" s="5"/>
      <c r="W150" s="5">
        <v>0</v>
      </c>
      <c r="X150" s="5">
        <v>1</v>
      </c>
      <c r="Y150" s="5">
        <v>0</v>
      </c>
      <c r="Z150" s="5">
        <v>0</v>
      </c>
      <c r="AA150" s="5">
        <v>1</v>
      </c>
      <c r="AB150" s="5">
        <v>0</v>
      </c>
    </row>
    <row r="151" spans="1:28" ht="12.75">
      <c r="A151" s="5">
        <v>50</v>
      </c>
      <c r="B151" s="5">
        <v>0</v>
      </c>
      <c r="C151" s="5">
        <v>0</v>
      </c>
      <c r="D151" s="5">
        <v>1</v>
      </c>
      <c r="E151" s="5">
        <v>214</v>
      </c>
      <c r="F151" s="5">
        <f>ROUND(Source!AS134,O151)</f>
        <v>33423.78</v>
      </c>
      <c r="G151" s="5" t="s">
        <v>98</v>
      </c>
      <c r="H151" s="5" t="s">
        <v>99</v>
      </c>
      <c r="I151" s="5"/>
      <c r="J151" s="5"/>
      <c r="K151" s="5">
        <v>214</v>
      </c>
      <c r="L151" s="5">
        <v>16</v>
      </c>
      <c r="M151" s="5">
        <v>3</v>
      </c>
      <c r="N151" s="5" t="s">
        <v>3</v>
      </c>
      <c r="O151" s="5">
        <v>2</v>
      </c>
      <c r="P151" s="5">
        <f>ROUND(Source!EK134,O151)</f>
        <v>531674.73</v>
      </c>
      <c r="Q151" s="5"/>
      <c r="R151" s="5"/>
      <c r="S151" s="5"/>
      <c r="T151" s="5"/>
      <c r="U151" s="5"/>
      <c r="V151" s="5"/>
      <c r="W151" s="5">
        <v>33423.78</v>
      </c>
      <c r="X151" s="5">
        <v>1</v>
      </c>
      <c r="Y151" s="5">
        <v>33423.78</v>
      </c>
      <c r="Z151" s="5">
        <v>531674.73</v>
      </c>
      <c r="AA151" s="5">
        <v>1</v>
      </c>
      <c r="AB151" s="5">
        <v>531674.73</v>
      </c>
    </row>
    <row r="152" spans="1:28" ht="12.75">
      <c r="A152" s="5">
        <v>50</v>
      </c>
      <c r="B152" s="5">
        <v>0</v>
      </c>
      <c r="C152" s="5">
        <v>0</v>
      </c>
      <c r="D152" s="5">
        <v>1</v>
      </c>
      <c r="E152" s="5">
        <v>215</v>
      </c>
      <c r="F152" s="5">
        <f>ROUND(Source!AT134,O152)</f>
        <v>0</v>
      </c>
      <c r="G152" s="5" t="s">
        <v>100</v>
      </c>
      <c r="H152" s="5" t="s">
        <v>101</v>
      </c>
      <c r="I152" s="5"/>
      <c r="J152" s="5"/>
      <c r="K152" s="5">
        <v>215</v>
      </c>
      <c r="L152" s="5">
        <v>17</v>
      </c>
      <c r="M152" s="5">
        <v>3</v>
      </c>
      <c r="N152" s="5" t="s">
        <v>3</v>
      </c>
      <c r="O152" s="5">
        <v>2</v>
      </c>
      <c r="P152" s="5">
        <f>ROUND(Source!EL134,O152)</f>
        <v>0</v>
      </c>
      <c r="Q152" s="5"/>
      <c r="R152" s="5"/>
      <c r="S152" s="5"/>
      <c r="T152" s="5"/>
      <c r="U152" s="5"/>
      <c r="V152" s="5"/>
      <c r="W152" s="5">
        <v>0</v>
      </c>
      <c r="X152" s="5">
        <v>1</v>
      </c>
      <c r="Y152" s="5">
        <v>0</v>
      </c>
      <c r="Z152" s="5">
        <v>0</v>
      </c>
      <c r="AA152" s="5">
        <v>1</v>
      </c>
      <c r="AB152" s="5">
        <v>0</v>
      </c>
    </row>
    <row r="153" spans="1:28" ht="12.75">
      <c r="A153" s="5">
        <v>50</v>
      </c>
      <c r="B153" s="5">
        <v>0</v>
      </c>
      <c r="C153" s="5">
        <v>0</v>
      </c>
      <c r="D153" s="5">
        <v>1</v>
      </c>
      <c r="E153" s="5">
        <v>217</v>
      </c>
      <c r="F153" s="5">
        <f>ROUND(Source!AU134,O153)</f>
        <v>0</v>
      </c>
      <c r="G153" s="5" t="s">
        <v>102</v>
      </c>
      <c r="H153" s="5" t="s">
        <v>103</v>
      </c>
      <c r="I153" s="5"/>
      <c r="J153" s="5"/>
      <c r="K153" s="5">
        <v>217</v>
      </c>
      <c r="L153" s="5">
        <v>18</v>
      </c>
      <c r="M153" s="5">
        <v>3</v>
      </c>
      <c r="N153" s="5" t="s">
        <v>3</v>
      </c>
      <c r="O153" s="5">
        <v>2</v>
      </c>
      <c r="P153" s="5">
        <f>ROUND(Source!EM134,O153)</f>
        <v>0</v>
      </c>
      <c r="Q153" s="5"/>
      <c r="R153" s="5"/>
      <c r="S153" s="5"/>
      <c r="T153" s="5"/>
      <c r="U153" s="5"/>
      <c r="V153" s="5"/>
      <c r="W153" s="5">
        <v>0</v>
      </c>
      <c r="X153" s="5">
        <v>1</v>
      </c>
      <c r="Y153" s="5">
        <v>0</v>
      </c>
      <c r="Z153" s="5">
        <v>0</v>
      </c>
      <c r="AA153" s="5">
        <v>1</v>
      </c>
      <c r="AB153" s="5">
        <v>0</v>
      </c>
    </row>
    <row r="154" spans="1:28" ht="12.75">
      <c r="A154" s="5">
        <v>50</v>
      </c>
      <c r="B154" s="5">
        <v>0</v>
      </c>
      <c r="C154" s="5">
        <v>0</v>
      </c>
      <c r="D154" s="5">
        <v>1</v>
      </c>
      <c r="E154" s="5">
        <v>230</v>
      </c>
      <c r="F154" s="5">
        <f>ROUND(Source!BA134,O154)</f>
        <v>0</v>
      </c>
      <c r="G154" s="5" t="s">
        <v>104</v>
      </c>
      <c r="H154" s="5" t="s">
        <v>105</v>
      </c>
      <c r="I154" s="5"/>
      <c r="J154" s="5"/>
      <c r="K154" s="5">
        <v>230</v>
      </c>
      <c r="L154" s="5">
        <v>19</v>
      </c>
      <c r="M154" s="5">
        <v>3</v>
      </c>
      <c r="N154" s="5" t="s">
        <v>3</v>
      </c>
      <c r="O154" s="5">
        <v>2</v>
      </c>
      <c r="P154" s="5">
        <f>ROUND(Source!ES134,O154)</f>
        <v>0</v>
      </c>
      <c r="Q154" s="5"/>
      <c r="R154" s="5"/>
      <c r="S154" s="5"/>
      <c r="T154" s="5"/>
      <c r="U154" s="5"/>
      <c r="V154" s="5"/>
      <c r="W154" s="5">
        <v>0</v>
      </c>
      <c r="X154" s="5">
        <v>1</v>
      </c>
      <c r="Y154" s="5">
        <v>0</v>
      </c>
      <c r="Z154" s="5">
        <v>0</v>
      </c>
      <c r="AA154" s="5">
        <v>1</v>
      </c>
      <c r="AB154" s="5">
        <v>0</v>
      </c>
    </row>
    <row r="155" spans="1:28" ht="12.75">
      <c r="A155" s="5">
        <v>50</v>
      </c>
      <c r="B155" s="5">
        <v>0</v>
      </c>
      <c r="C155" s="5">
        <v>0</v>
      </c>
      <c r="D155" s="5">
        <v>1</v>
      </c>
      <c r="E155" s="5">
        <v>206</v>
      </c>
      <c r="F155" s="5">
        <f>ROUND(Source!T134,O155)</f>
        <v>0</v>
      </c>
      <c r="G155" s="5" t="s">
        <v>106</v>
      </c>
      <c r="H155" s="5" t="s">
        <v>107</v>
      </c>
      <c r="I155" s="5"/>
      <c r="J155" s="5"/>
      <c r="K155" s="5">
        <v>206</v>
      </c>
      <c r="L155" s="5">
        <v>20</v>
      </c>
      <c r="M155" s="5">
        <v>3</v>
      </c>
      <c r="N155" s="5" t="s">
        <v>3</v>
      </c>
      <c r="O155" s="5">
        <v>2</v>
      </c>
      <c r="P155" s="5">
        <f>ROUND(Source!DL134,O155)</f>
        <v>0</v>
      </c>
      <c r="Q155" s="5"/>
      <c r="R155" s="5"/>
      <c r="S155" s="5"/>
      <c r="T155" s="5"/>
      <c r="U155" s="5"/>
      <c r="V155" s="5"/>
      <c r="W155" s="5">
        <v>0</v>
      </c>
      <c r="X155" s="5">
        <v>1</v>
      </c>
      <c r="Y155" s="5">
        <v>0</v>
      </c>
      <c r="Z155" s="5">
        <v>0</v>
      </c>
      <c r="AA155" s="5">
        <v>1</v>
      </c>
      <c r="AB155" s="5">
        <v>0</v>
      </c>
    </row>
    <row r="156" spans="1:28" ht="12.75">
      <c r="A156" s="5">
        <v>50</v>
      </c>
      <c r="B156" s="5">
        <v>0</v>
      </c>
      <c r="C156" s="5">
        <v>0</v>
      </c>
      <c r="D156" s="5">
        <v>1</v>
      </c>
      <c r="E156" s="5">
        <v>207</v>
      </c>
      <c r="F156" s="5">
        <f>Source!U134</f>
        <v>281.9676235</v>
      </c>
      <c r="G156" s="5" t="s">
        <v>108</v>
      </c>
      <c r="H156" s="5" t="s">
        <v>109</v>
      </c>
      <c r="I156" s="5"/>
      <c r="J156" s="5"/>
      <c r="K156" s="5">
        <v>207</v>
      </c>
      <c r="L156" s="5">
        <v>21</v>
      </c>
      <c r="M156" s="5">
        <v>3</v>
      </c>
      <c r="N156" s="5" t="s">
        <v>3</v>
      </c>
      <c r="O156" s="5">
        <v>-1</v>
      </c>
      <c r="P156" s="5">
        <f>Source!DM134</f>
        <v>281.9676235</v>
      </c>
      <c r="Q156" s="5"/>
      <c r="R156" s="5"/>
      <c r="S156" s="5"/>
      <c r="T156" s="5"/>
      <c r="U156" s="5"/>
      <c r="V156" s="5"/>
      <c r="W156" s="5">
        <v>281.9676235</v>
      </c>
      <c r="X156" s="5">
        <v>1</v>
      </c>
      <c r="Y156" s="5">
        <v>281.9676235</v>
      </c>
      <c r="Z156" s="5">
        <v>281.9676235</v>
      </c>
      <c r="AA156" s="5">
        <v>1</v>
      </c>
      <c r="AB156" s="5">
        <v>281.9676235</v>
      </c>
    </row>
    <row r="157" spans="1:28" ht="12.75">
      <c r="A157" s="5">
        <v>50</v>
      </c>
      <c r="B157" s="5">
        <v>0</v>
      </c>
      <c r="C157" s="5">
        <v>0</v>
      </c>
      <c r="D157" s="5">
        <v>1</v>
      </c>
      <c r="E157" s="5">
        <v>208</v>
      </c>
      <c r="F157" s="5">
        <f>Source!V134</f>
        <v>12.7194225</v>
      </c>
      <c r="G157" s="5" t="s">
        <v>110</v>
      </c>
      <c r="H157" s="5" t="s">
        <v>111</v>
      </c>
      <c r="I157" s="5"/>
      <c r="J157" s="5"/>
      <c r="K157" s="5">
        <v>208</v>
      </c>
      <c r="L157" s="5">
        <v>22</v>
      </c>
      <c r="M157" s="5">
        <v>3</v>
      </c>
      <c r="N157" s="5" t="s">
        <v>3</v>
      </c>
      <c r="O157" s="5">
        <v>-1</v>
      </c>
      <c r="P157" s="5">
        <f>Source!DN134</f>
        <v>12.7194225</v>
      </c>
      <c r="Q157" s="5"/>
      <c r="R157" s="5"/>
      <c r="S157" s="5"/>
      <c r="T157" s="5"/>
      <c r="U157" s="5"/>
      <c r="V157" s="5"/>
      <c r="W157" s="5">
        <v>12.7194225</v>
      </c>
      <c r="X157" s="5">
        <v>1</v>
      </c>
      <c r="Y157" s="5">
        <v>12.7194225</v>
      </c>
      <c r="Z157" s="5">
        <v>12.7194225</v>
      </c>
      <c r="AA157" s="5">
        <v>1</v>
      </c>
      <c r="AB157" s="5">
        <v>12.7194225</v>
      </c>
    </row>
    <row r="158" spans="1:28" ht="12.75">
      <c r="A158" s="5">
        <v>50</v>
      </c>
      <c r="B158" s="5">
        <v>0</v>
      </c>
      <c r="C158" s="5">
        <v>0</v>
      </c>
      <c r="D158" s="5">
        <v>1</v>
      </c>
      <c r="E158" s="5">
        <v>209</v>
      </c>
      <c r="F158" s="5">
        <f>ROUND(Source!W134,O158)</f>
        <v>0</v>
      </c>
      <c r="G158" s="5" t="s">
        <v>112</v>
      </c>
      <c r="H158" s="5" t="s">
        <v>113</v>
      </c>
      <c r="I158" s="5"/>
      <c r="J158" s="5"/>
      <c r="K158" s="5">
        <v>209</v>
      </c>
      <c r="L158" s="5">
        <v>23</v>
      </c>
      <c r="M158" s="5">
        <v>3</v>
      </c>
      <c r="N158" s="5" t="s">
        <v>3</v>
      </c>
      <c r="O158" s="5">
        <v>2</v>
      </c>
      <c r="P158" s="5">
        <f>ROUND(Source!DO134,O158)</f>
        <v>0</v>
      </c>
      <c r="Q158" s="5"/>
      <c r="R158" s="5"/>
      <c r="S158" s="5"/>
      <c r="T158" s="5"/>
      <c r="U158" s="5"/>
      <c r="V158" s="5"/>
      <c r="W158" s="5">
        <v>0</v>
      </c>
      <c r="X158" s="5">
        <v>1</v>
      </c>
      <c r="Y158" s="5">
        <v>0</v>
      </c>
      <c r="Z158" s="5">
        <v>0</v>
      </c>
      <c r="AA158" s="5">
        <v>1</v>
      </c>
      <c r="AB158" s="5">
        <v>0</v>
      </c>
    </row>
    <row r="159" spans="1:28" ht="12.75">
      <c r="A159" s="5">
        <v>50</v>
      </c>
      <c r="B159" s="5">
        <v>0</v>
      </c>
      <c r="C159" s="5">
        <v>0</v>
      </c>
      <c r="D159" s="5">
        <v>1</v>
      </c>
      <c r="E159" s="5">
        <v>233</v>
      </c>
      <c r="F159" s="5">
        <f>ROUND(Source!BD134,O159)</f>
        <v>0</v>
      </c>
      <c r="G159" s="5" t="s">
        <v>114</v>
      </c>
      <c r="H159" s="5" t="s">
        <v>115</v>
      </c>
      <c r="I159" s="5"/>
      <c r="J159" s="5"/>
      <c r="K159" s="5">
        <v>233</v>
      </c>
      <c r="L159" s="5">
        <v>24</v>
      </c>
      <c r="M159" s="5">
        <v>3</v>
      </c>
      <c r="N159" s="5" t="s">
        <v>3</v>
      </c>
      <c r="O159" s="5">
        <v>2</v>
      </c>
      <c r="P159" s="5">
        <f>ROUND(Source!EV134,O159)</f>
        <v>0</v>
      </c>
      <c r="Q159" s="5"/>
      <c r="R159" s="5"/>
      <c r="S159" s="5"/>
      <c r="T159" s="5"/>
      <c r="U159" s="5"/>
      <c r="V159" s="5"/>
      <c r="W159" s="5">
        <v>0</v>
      </c>
      <c r="X159" s="5">
        <v>1</v>
      </c>
      <c r="Y159" s="5">
        <v>0</v>
      </c>
      <c r="Z159" s="5">
        <v>0</v>
      </c>
      <c r="AA159" s="5">
        <v>1</v>
      </c>
      <c r="AB159" s="5">
        <v>0</v>
      </c>
    </row>
    <row r="160" spans="1:28" ht="12.75">
      <c r="A160" s="5">
        <v>50</v>
      </c>
      <c r="B160" s="5">
        <v>0</v>
      </c>
      <c r="C160" s="5">
        <v>0</v>
      </c>
      <c r="D160" s="5">
        <v>1</v>
      </c>
      <c r="E160" s="5">
        <v>210</v>
      </c>
      <c r="F160" s="5">
        <f>ROUND(Source!X134,O160)</f>
        <v>2515.8</v>
      </c>
      <c r="G160" s="5" t="s">
        <v>116</v>
      </c>
      <c r="H160" s="5" t="s">
        <v>117</v>
      </c>
      <c r="I160" s="5"/>
      <c r="J160" s="5"/>
      <c r="K160" s="5">
        <v>210</v>
      </c>
      <c r="L160" s="5">
        <v>25</v>
      </c>
      <c r="M160" s="5">
        <v>3</v>
      </c>
      <c r="N160" s="5" t="s">
        <v>3</v>
      </c>
      <c r="O160" s="5">
        <v>2</v>
      </c>
      <c r="P160" s="5">
        <f>ROUND(Source!DP134,O160)</f>
        <v>96506.61</v>
      </c>
      <c r="Q160" s="5"/>
      <c r="R160" s="5"/>
      <c r="S160" s="5"/>
      <c r="T160" s="5"/>
      <c r="U160" s="5"/>
      <c r="V160" s="5"/>
      <c r="W160" s="5">
        <v>2515.8</v>
      </c>
      <c r="X160" s="5">
        <v>1</v>
      </c>
      <c r="Y160" s="5">
        <v>2515.8</v>
      </c>
      <c r="Z160" s="5">
        <v>96506.61</v>
      </c>
      <c r="AA160" s="5">
        <v>1</v>
      </c>
      <c r="AB160" s="5">
        <v>96506.61</v>
      </c>
    </row>
    <row r="161" spans="1:28" ht="12.75">
      <c r="A161" s="5">
        <v>50</v>
      </c>
      <c r="B161" s="5">
        <v>0</v>
      </c>
      <c r="C161" s="5">
        <v>0</v>
      </c>
      <c r="D161" s="5">
        <v>1</v>
      </c>
      <c r="E161" s="5">
        <v>211</v>
      </c>
      <c r="F161" s="5">
        <f>ROUND(Source!Y134,O161)</f>
        <v>1464.92</v>
      </c>
      <c r="G161" s="5" t="s">
        <v>118</v>
      </c>
      <c r="H161" s="5" t="s">
        <v>119</v>
      </c>
      <c r="I161" s="5"/>
      <c r="J161" s="5"/>
      <c r="K161" s="5">
        <v>211</v>
      </c>
      <c r="L161" s="5">
        <v>26</v>
      </c>
      <c r="M161" s="5">
        <v>3</v>
      </c>
      <c r="N161" s="5" t="s">
        <v>3</v>
      </c>
      <c r="O161" s="5">
        <v>2</v>
      </c>
      <c r="P161" s="5">
        <f>ROUND(Source!DQ134,O161)</f>
        <v>56194.99</v>
      </c>
      <c r="Q161" s="5"/>
      <c r="R161" s="5"/>
      <c r="S161" s="5"/>
      <c r="T161" s="5"/>
      <c r="U161" s="5"/>
      <c r="V161" s="5"/>
      <c r="W161" s="5">
        <v>1464.92</v>
      </c>
      <c r="X161" s="5">
        <v>1</v>
      </c>
      <c r="Y161" s="5">
        <v>1464.92</v>
      </c>
      <c r="Z161" s="5">
        <v>56194.99</v>
      </c>
      <c r="AA161" s="5">
        <v>1</v>
      </c>
      <c r="AB161" s="5">
        <v>56194.99</v>
      </c>
    </row>
    <row r="162" spans="1:28" ht="12.75">
      <c r="A162" s="5">
        <v>50</v>
      </c>
      <c r="B162" s="5">
        <v>0</v>
      </c>
      <c r="C162" s="5">
        <v>0</v>
      </c>
      <c r="D162" s="5">
        <v>1</v>
      </c>
      <c r="E162" s="5">
        <v>224</v>
      </c>
      <c r="F162" s="5">
        <f>ROUND(Source!AR134,O162)</f>
        <v>33423.78</v>
      </c>
      <c r="G162" s="5" t="s">
        <v>120</v>
      </c>
      <c r="H162" s="5" t="s">
        <v>121</v>
      </c>
      <c r="I162" s="5"/>
      <c r="J162" s="5"/>
      <c r="K162" s="5">
        <v>224</v>
      </c>
      <c r="L162" s="5">
        <v>27</v>
      </c>
      <c r="M162" s="5">
        <v>3</v>
      </c>
      <c r="N162" s="5" t="s">
        <v>3</v>
      </c>
      <c r="O162" s="5">
        <v>2</v>
      </c>
      <c r="P162" s="5">
        <f>ROUND(Source!EJ134,O162)</f>
        <v>531674.73</v>
      </c>
      <c r="Q162" s="5"/>
      <c r="R162" s="5"/>
      <c r="S162" s="5"/>
      <c r="T162" s="5"/>
      <c r="U162" s="5"/>
      <c r="V162" s="5"/>
      <c r="W162" s="5">
        <v>33423.78</v>
      </c>
      <c r="X162" s="5">
        <v>1</v>
      </c>
      <c r="Y162" s="5">
        <v>33423.78</v>
      </c>
      <c r="Z162" s="5">
        <v>531674.73</v>
      </c>
      <c r="AA162" s="5">
        <v>1</v>
      </c>
      <c r="AB162" s="5">
        <v>531674.73</v>
      </c>
    </row>
    <row r="164" spans="1:88" ht="12.75">
      <c r="A164" s="1">
        <v>4</v>
      </c>
      <c r="B164" s="1">
        <v>1</v>
      </c>
      <c r="C164" s="1"/>
      <c r="D164" s="1">
        <f>ROW(A175)</f>
        <v>175</v>
      </c>
      <c r="E164" s="1"/>
      <c r="F164" s="1" t="s">
        <v>19</v>
      </c>
      <c r="G164" s="1" t="s">
        <v>266</v>
      </c>
      <c r="H164" s="1" t="s">
        <v>3</v>
      </c>
      <c r="I164" s="1">
        <v>0</v>
      </c>
      <c r="J164" s="1"/>
      <c r="K164" s="1">
        <v>0</v>
      </c>
      <c r="L164" s="1"/>
      <c r="M164" s="1" t="s">
        <v>3</v>
      </c>
      <c r="N164" s="1"/>
      <c r="O164" s="1"/>
      <c r="P164" s="1"/>
      <c r="Q164" s="1"/>
      <c r="R164" s="1"/>
      <c r="S164" s="1">
        <v>0</v>
      </c>
      <c r="T164" s="1">
        <v>0</v>
      </c>
      <c r="U164" s="1" t="s">
        <v>3</v>
      </c>
      <c r="V164" s="1">
        <v>0</v>
      </c>
      <c r="W164" s="1"/>
      <c r="X164" s="1"/>
      <c r="Y164" s="1"/>
      <c r="Z164" s="1"/>
      <c r="AA164" s="1"/>
      <c r="AB164" s="1" t="s">
        <v>3</v>
      </c>
      <c r="AC164" s="1" t="s">
        <v>3</v>
      </c>
      <c r="AD164" s="1" t="s">
        <v>3</v>
      </c>
      <c r="AE164" s="1" t="s">
        <v>3</v>
      </c>
      <c r="AF164" s="1" t="s">
        <v>3</v>
      </c>
      <c r="AG164" s="1" t="s">
        <v>3</v>
      </c>
      <c r="AH164" s="1"/>
      <c r="AI164" s="1"/>
      <c r="AJ164" s="1"/>
      <c r="AK164" s="1"/>
      <c r="AL164" s="1"/>
      <c r="AM164" s="1"/>
      <c r="AN164" s="1"/>
      <c r="AO164" s="1"/>
      <c r="AP164" s="1" t="s">
        <v>3</v>
      </c>
      <c r="AQ164" s="1" t="s">
        <v>3</v>
      </c>
      <c r="AR164" s="1" t="s">
        <v>3</v>
      </c>
      <c r="AS164" s="1"/>
      <c r="AT164" s="1"/>
      <c r="AU164" s="1"/>
      <c r="AV164" s="1"/>
      <c r="AW164" s="1"/>
      <c r="AX164" s="1"/>
      <c r="AY164" s="1"/>
      <c r="AZ164" s="1" t="s">
        <v>3</v>
      </c>
      <c r="BA164" s="1"/>
      <c r="BB164" s="1" t="s">
        <v>3</v>
      </c>
      <c r="BC164" s="1" t="s">
        <v>3</v>
      </c>
      <c r="BD164" s="1" t="s">
        <v>3</v>
      </c>
      <c r="BE164" s="1" t="s">
        <v>3</v>
      </c>
      <c r="BF164" s="1" t="s">
        <v>3</v>
      </c>
      <c r="BG164" s="1" t="s">
        <v>3</v>
      </c>
      <c r="BH164" s="1" t="s">
        <v>3</v>
      </c>
      <c r="BI164" s="1" t="s">
        <v>3</v>
      </c>
      <c r="BJ164" s="1" t="s">
        <v>3</v>
      </c>
      <c r="BK164" s="1" t="s">
        <v>3</v>
      </c>
      <c r="BL164" s="1" t="s">
        <v>3</v>
      </c>
      <c r="BM164" s="1" t="s">
        <v>3</v>
      </c>
      <c r="BN164" s="1" t="s">
        <v>3</v>
      </c>
      <c r="BO164" s="1" t="s">
        <v>3</v>
      </c>
      <c r="BP164" s="1" t="s">
        <v>3</v>
      </c>
      <c r="BQ164" s="1"/>
      <c r="BR164" s="1"/>
      <c r="BS164" s="1"/>
      <c r="BT164" s="1"/>
      <c r="BU164" s="1"/>
      <c r="BV164" s="1"/>
      <c r="BW164" s="1"/>
      <c r="BX164" s="1">
        <v>0</v>
      </c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>
        <v>0</v>
      </c>
    </row>
    <row r="166" spans="1:206" ht="12.75">
      <c r="A166" s="3">
        <v>52</v>
      </c>
      <c r="B166" s="3">
        <f aca="true" t="shared" si="163" ref="B166:G166">B175</f>
        <v>1</v>
      </c>
      <c r="C166" s="3">
        <f t="shared" si="163"/>
        <v>4</v>
      </c>
      <c r="D166" s="3">
        <f t="shared" si="163"/>
        <v>164</v>
      </c>
      <c r="E166" s="3">
        <f t="shared" si="163"/>
        <v>0</v>
      </c>
      <c r="F166" s="3" t="str">
        <f t="shared" si="163"/>
        <v>Новый раздел</v>
      </c>
      <c r="G166" s="3" t="str">
        <f t="shared" si="163"/>
        <v>Разные работы</v>
      </c>
      <c r="H166" s="3"/>
      <c r="I166" s="3"/>
      <c r="J166" s="3"/>
      <c r="K166" s="3"/>
      <c r="L166" s="3"/>
      <c r="M166" s="3"/>
      <c r="N166" s="3"/>
      <c r="O166" s="3">
        <f aca="true" t="shared" si="164" ref="O166:AT166">O175</f>
        <v>3.47</v>
      </c>
      <c r="P166" s="3">
        <f t="shared" si="164"/>
        <v>2.39</v>
      </c>
      <c r="Q166" s="3">
        <f t="shared" si="164"/>
        <v>0</v>
      </c>
      <c r="R166" s="3">
        <f t="shared" si="164"/>
        <v>0</v>
      </c>
      <c r="S166" s="3">
        <f t="shared" si="164"/>
        <v>1.08</v>
      </c>
      <c r="T166" s="3">
        <f t="shared" si="164"/>
        <v>0</v>
      </c>
      <c r="U166" s="3">
        <f t="shared" si="164"/>
        <v>0.15037999999999999</v>
      </c>
      <c r="V166" s="3">
        <f t="shared" si="164"/>
        <v>0</v>
      </c>
      <c r="W166" s="3">
        <f t="shared" si="164"/>
        <v>0</v>
      </c>
      <c r="X166" s="3">
        <f t="shared" si="164"/>
        <v>0.99</v>
      </c>
      <c r="Y166" s="3">
        <f t="shared" si="164"/>
        <v>0.48</v>
      </c>
      <c r="Z166" s="3">
        <f t="shared" si="164"/>
        <v>0</v>
      </c>
      <c r="AA166" s="3">
        <f t="shared" si="164"/>
        <v>0</v>
      </c>
      <c r="AB166" s="3">
        <f t="shared" si="164"/>
        <v>3.47</v>
      </c>
      <c r="AC166" s="3">
        <f t="shared" si="164"/>
        <v>2.39</v>
      </c>
      <c r="AD166" s="3">
        <f t="shared" si="164"/>
        <v>0</v>
      </c>
      <c r="AE166" s="3">
        <f t="shared" si="164"/>
        <v>0</v>
      </c>
      <c r="AF166" s="3">
        <f t="shared" si="164"/>
        <v>1.08</v>
      </c>
      <c r="AG166" s="3">
        <f t="shared" si="164"/>
        <v>0</v>
      </c>
      <c r="AH166" s="3">
        <f t="shared" si="164"/>
        <v>0.15037999999999999</v>
      </c>
      <c r="AI166" s="3">
        <f t="shared" si="164"/>
        <v>0</v>
      </c>
      <c r="AJ166" s="3">
        <f t="shared" si="164"/>
        <v>0</v>
      </c>
      <c r="AK166" s="3">
        <f t="shared" si="164"/>
        <v>0.99</v>
      </c>
      <c r="AL166" s="3">
        <f t="shared" si="164"/>
        <v>0.48</v>
      </c>
      <c r="AM166" s="3">
        <f t="shared" si="164"/>
        <v>0</v>
      </c>
      <c r="AN166" s="3">
        <f t="shared" si="164"/>
        <v>0</v>
      </c>
      <c r="AO166" s="3">
        <f t="shared" si="164"/>
        <v>0</v>
      </c>
      <c r="AP166" s="3">
        <f t="shared" si="164"/>
        <v>0</v>
      </c>
      <c r="AQ166" s="3">
        <f t="shared" si="164"/>
        <v>0</v>
      </c>
      <c r="AR166" s="3">
        <f t="shared" si="164"/>
        <v>17.99</v>
      </c>
      <c r="AS166" s="3">
        <f t="shared" si="164"/>
        <v>17.99</v>
      </c>
      <c r="AT166" s="3">
        <f t="shared" si="164"/>
        <v>0</v>
      </c>
      <c r="AU166" s="3">
        <f aca="true" t="shared" si="165" ref="AU166:BZ166">AU175</f>
        <v>0</v>
      </c>
      <c r="AV166" s="3">
        <f t="shared" si="165"/>
        <v>2.39</v>
      </c>
      <c r="AW166" s="3">
        <f t="shared" si="165"/>
        <v>2.39</v>
      </c>
      <c r="AX166" s="3">
        <f t="shared" si="165"/>
        <v>0</v>
      </c>
      <c r="AY166" s="3">
        <f t="shared" si="165"/>
        <v>2.39</v>
      </c>
      <c r="AZ166" s="3">
        <f t="shared" si="165"/>
        <v>0</v>
      </c>
      <c r="BA166" s="3">
        <f t="shared" si="165"/>
        <v>0</v>
      </c>
      <c r="BB166" s="3">
        <f t="shared" si="165"/>
        <v>0</v>
      </c>
      <c r="BC166" s="3">
        <f t="shared" si="165"/>
        <v>0</v>
      </c>
      <c r="BD166" s="3">
        <f t="shared" si="165"/>
        <v>13.05</v>
      </c>
      <c r="BE166" s="3">
        <f t="shared" si="165"/>
        <v>0</v>
      </c>
      <c r="BF166" s="3">
        <f t="shared" si="165"/>
        <v>0</v>
      </c>
      <c r="BG166" s="3">
        <f t="shared" si="165"/>
        <v>0</v>
      </c>
      <c r="BH166" s="3">
        <f t="shared" si="165"/>
        <v>0</v>
      </c>
      <c r="BI166" s="3">
        <f t="shared" si="165"/>
        <v>0</v>
      </c>
      <c r="BJ166" s="3">
        <f t="shared" si="165"/>
        <v>0</v>
      </c>
      <c r="BK166" s="3">
        <f t="shared" si="165"/>
        <v>0</v>
      </c>
      <c r="BL166" s="3">
        <f t="shared" si="165"/>
        <v>0</v>
      </c>
      <c r="BM166" s="3">
        <f t="shared" si="165"/>
        <v>0</v>
      </c>
      <c r="BN166" s="3">
        <f t="shared" si="165"/>
        <v>0</v>
      </c>
      <c r="BO166" s="3">
        <f t="shared" si="165"/>
        <v>0</v>
      </c>
      <c r="BP166" s="3">
        <f t="shared" si="165"/>
        <v>0</v>
      </c>
      <c r="BQ166" s="3">
        <f t="shared" si="165"/>
        <v>0</v>
      </c>
      <c r="BR166" s="3">
        <f t="shared" si="165"/>
        <v>0</v>
      </c>
      <c r="BS166" s="3">
        <f t="shared" si="165"/>
        <v>0</v>
      </c>
      <c r="BT166" s="3">
        <f t="shared" si="165"/>
        <v>0</v>
      </c>
      <c r="BU166" s="3">
        <f t="shared" si="165"/>
        <v>0</v>
      </c>
      <c r="BV166" s="3">
        <f t="shared" si="165"/>
        <v>0</v>
      </c>
      <c r="BW166" s="3">
        <f t="shared" si="165"/>
        <v>0</v>
      </c>
      <c r="BX166" s="3">
        <f t="shared" si="165"/>
        <v>0</v>
      </c>
      <c r="BY166" s="3">
        <f t="shared" si="165"/>
        <v>0</v>
      </c>
      <c r="BZ166" s="3">
        <f t="shared" si="165"/>
        <v>0</v>
      </c>
      <c r="CA166" s="3">
        <f aca="true" t="shared" si="166" ref="CA166:DF166">CA175</f>
        <v>17.99</v>
      </c>
      <c r="CB166" s="3">
        <f t="shared" si="166"/>
        <v>17.99</v>
      </c>
      <c r="CC166" s="3">
        <f t="shared" si="166"/>
        <v>0</v>
      </c>
      <c r="CD166" s="3">
        <f t="shared" si="166"/>
        <v>0</v>
      </c>
      <c r="CE166" s="3">
        <f t="shared" si="166"/>
        <v>2.39</v>
      </c>
      <c r="CF166" s="3">
        <f t="shared" si="166"/>
        <v>2.39</v>
      </c>
      <c r="CG166" s="3">
        <f t="shared" si="166"/>
        <v>0</v>
      </c>
      <c r="CH166" s="3">
        <f t="shared" si="166"/>
        <v>2.39</v>
      </c>
      <c r="CI166" s="3">
        <f t="shared" si="166"/>
        <v>0</v>
      </c>
      <c r="CJ166" s="3">
        <f t="shared" si="166"/>
        <v>0</v>
      </c>
      <c r="CK166" s="3">
        <f t="shared" si="166"/>
        <v>0</v>
      </c>
      <c r="CL166" s="3">
        <f t="shared" si="166"/>
        <v>0</v>
      </c>
      <c r="CM166" s="3">
        <f t="shared" si="166"/>
        <v>13.05</v>
      </c>
      <c r="CN166" s="3">
        <f t="shared" si="166"/>
        <v>0</v>
      </c>
      <c r="CO166" s="3">
        <f t="shared" si="166"/>
        <v>0</v>
      </c>
      <c r="CP166" s="3">
        <f t="shared" si="166"/>
        <v>0</v>
      </c>
      <c r="CQ166" s="3">
        <f t="shared" si="166"/>
        <v>0</v>
      </c>
      <c r="CR166" s="3">
        <f t="shared" si="166"/>
        <v>0</v>
      </c>
      <c r="CS166" s="3">
        <f t="shared" si="166"/>
        <v>0</v>
      </c>
      <c r="CT166" s="3">
        <f t="shared" si="166"/>
        <v>0</v>
      </c>
      <c r="CU166" s="3">
        <f t="shared" si="166"/>
        <v>0</v>
      </c>
      <c r="CV166" s="3">
        <f t="shared" si="166"/>
        <v>0</v>
      </c>
      <c r="CW166" s="3">
        <f t="shared" si="166"/>
        <v>0</v>
      </c>
      <c r="CX166" s="3">
        <f t="shared" si="166"/>
        <v>0</v>
      </c>
      <c r="CY166" s="3">
        <f t="shared" si="166"/>
        <v>0</v>
      </c>
      <c r="CZ166" s="3">
        <f t="shared" si="166"/>
        <v>0</v>
      </c>
      <c r="DA166" s="3">
        <f t="shared" si="166"/>
        <v>0</v>
      </c>
      <c r="DB166" s="3">
        <f t="shared" si="166"/>
        <v>0</v>
      </c>
      <c r="DC166" s="3">
        <f t="shared" si="166"/>
        <v>0</v>
      </c>
      <c r="DD166" s="3">
        <f t="shared" si="166"/>
        <v>0</v>
      </c>
      <c r="DE166" s="3">
        <f t="shared" si="166"/>
        <v>0</v>
      </c>
      <c r="DF166" s="3">
        <f t="shared" si="166"/>
        <v>0</v>
      </c>
      <c r="DG166" s="4">
        <f aca="true" t="shared" si="167" ref="DG166:EL166">DG175</f>
        <v>58.91</v>
      </c>
      <c r="DH166" s="4">
        <f t="shared" si="167"/>
        <v>17.41</v>
      </c>
      <c r="DI166" s="4">
        <f t="shared" si="167"/>
        <v>0</v>
      </c>
      <c r="DJ166" s="4">
        <f t="shared" si="167"/>
        <v>0</v>
      </c>
      <c r="DK166" s="4">
        <f t="shared" si="167"/>
        <v>41.5</v>
      </c>
      <c r="DL166" s="4">
        <f t="shared" si="167"/>
        <v>0</v>
      </c>
      <c r="DM166" s="4">
        <f t="shared" si="167"/>
        <v>0.15037999999999999</v>
      </c>
      <c r="DN166" s="4">
        <f t="shared" si="167"/>
        <v>0</v>
      </c>
      <c r="DO166" s="4">
        <f t="shared" si="167"/>
        <v>0</v>
      </c>
      <c r="DP166" s="4">
        <f t="shared" si="167"/>
        <v>38.18</v>
      </c>
      <c r="DQ166" s="4">
        <f t="shared" si="167"/>
        <v>18.26</v>
      </c>
      <c r="DR166" s="4">
        <f t="shared" si="167"/>
        <v>0</v>
      </c>
      <c r="DS166" s="4">
        <f t="shared" si="167"/>
        <v>0</v>
      </c>
      <c r="DT166" s="4">
        <f t="shared" si="167"/>
        <v>58.91</v>
      </c>
      <c r="DU166" s="4">
        <f t="shared" si="167"/>
        <v>17.41</v>
      </c>
      <c r="DV166" s="4">
        <f t="shared" si="167"/>
        <v>0</v>
      </c>
      <c r="DW166" s="4">
        <f t="shared" si="167"/>
        <v>0</v>
      </c>
      <c r="DX166" s="4">
        <f t="shared" si="167"/>
        <v>41.5</v>
      </c>
      <c r="DY166" s="4">
        <f t="shared" si="167"/>
        <v>0</v>
      </c>
      <c r="DZ166" s="4">
        <f t="shared" si="167"/>
        <v>0.15037999999999999</v>
      </c>
      <c r="EA166" s="4">
        <f t="shared" si="167"/>
        <v>0</v>
      </c>
      <c r="EB166" s="4">
        <f t="shared" si="167"/>
        <v>0</v>
      </c>
      <c r="EC166" s="4">
        <f t="shared" si="167"/>
        <v>38.18</v>
      </c>
      <c r="ED166" s="4">
        <f t="shared" si="167"/>
        <v>18.26</v>
      </c>
      <c r="EE166" s="4">
        <f t="shared" si="167"/>
        <v>0</v>
      </c>
      <c r="EF166" s="4">
        <f t="shared" si="167"/>
        <v>0</v>
      </c>
      <c r="EG166" s="4">
        <f t="shared" si="167"/>
        <v>0</v>
      </c>
      <c r="EH166" s="4">
        <f t="shared" si="167"/>
        <v>0</v>
      </c>
      <c r="EI166" s="4">
        <f t="shared" si="167"/>
        <v>0</v>
      </c>
      <c r="EJ166" s="4">
        <f t="shared" si="167"/>
        <v>274.97</v>
      </c>
      <c r="EK166" s="4">
        <f t="shared" si="167"/>
        <v>274.97</v>
      </c>
      <c r="EL166" s="4">
        <f t="shared" si="167"/>
        <v>0</v>
      </c>
      <c r="EM166" s="4">
        <f aca="true" t="shared" si="168" ref="EM166:FR166">EM175</f>
        <v>0</v>
      </c>
      <c r="EN166" s="4">
        <f t="shared" si="168"/>
        <v>17.41</v>
      </c>
      <c r="EO166" s="4">
        <f t="shared" si="168"/>
        <v>17.41</v>
      </c>
      <c r="EP166" s="4">
        <f t="shared" si="168"/>
        <v>0</v>
      </c>
      <c r="EQ166" s="4">
        <f t="shared" si="168"/>
        <v>17.41</v>
      </c>
      <c r="ER166" s="4">
        <f t="shared" si="168"/>
        <v>0</v>
      </c>
      <c r="ES166" s="4">
        <f t="shared" si="168"/>
        <v>0</v>
      </c>
      <c r="ET166" s="4">
        <f t="shared" si="168"/>
        <v>0</v>
      </c>
      <c r="EU166" s="4">
        <f t="shared" si="168"/>
        <v>0</v>
      </c>
      <c r="EV166" s="4">
        <f t="shared" si="168"/>
        <v>159.62</v>
      </c>
      <c r="EW166" s="4">
        <f t="shared" si="168"/>
        <v>0</v>
      </c>
      <c r="EX166" s="4">
        <f t="shared" si="168"/>
        <v>0</v>
      </c>
      <c r="EY166" s="4">
        <f t="shared" si="168"/>
        <v>0</v>
      </c>
      <c r="EZ166" s="4">
        <f t="shared" si="168"/>
        <v>0</v>
      </c>
      <c r="FA166" s="4">
        <f t="shared" si="168"/>
        <v>0</v>
      </c>
      <c r="FB166" s="4">
        <f t="shared" si="168"/>
        <v>0</v>
      </c>
      <c r="FC166" s="4">
        <f t="shared" si="168"/>
        <v>0</v>
      </c>
      <c r="FD166" s="4">
        <f t="shared" si="168"/>
        <v>0</v>
      </c>
      <c r="FE166" s="4">
        <f t="shared" si="168"/>
        <v>0</v>
      </c>
      <c r="FF166" s="4">
        <f t="shared" si="168"/>
        <v>0</v>
      </c>
      <c r="FG166" s="4">
        <f t="shared" si="168"/>
        <v>0</v>
      </c>
      <c r="FH166" s="4">
        <f t="shared" si="168"/>
        <v>0</v>
      </c>
      <c r="FI166" s="4">
        <f t="shared" si="168"/>
        <v>0</v>
      </c>
      <c r="FJ166" s="4">
        <f t="shared" si="168"/>
        <v>0</v>
      </c>
      <c r="FK166" s="4">
        <f t="shared" si="168"/>
        <v>0</v>
      </c>
      <c r="FL166" s="4">
        <f t="shared" si="168"/>
        <v>0</v>
      </c>
      <c r="FM166" s="4">
        <f t="shared" si="168"/>
        <v>0</v>
      </c>
      <c r="FN166" s="4">
        <f t="shared" si="168"/>
        <v>0</v>
      </c>
      <c r="FO166" s="4">
        <f t="shared" si="168"/>
        <v>0</v>
      </c>
      <c r="FP166" s="4">
        <f t="shared" si="168"/>
        <v>0</v>
      </c>
      <c r="FQ166" s="4">
        <f t="shared" si="168"/>
        <v>0</v>
      </c>
      <c r="FR166" s="4">
        <f t="shared" si="168"/>
        <v>0</v>
      </c>
      <c r="FS166" s="4">
        <f aca="true" t="shared" si="169" ref="FS166:GX166">FS175</f>
        <v>274.97</v>
      </c>
      <c r="FT166" s="4">
        <f t="shared" si="169"/>
        <v>274.97</v>
      </c>
      <c r="FU166" s="4">
        <f t="shared" si="169"/>
        <v>0</v>
      </c>
      <c r="FV166" s="4">
        <f t="shared" si="169"/>
        <v>0</v>
      </c>
      <c r="FW166" s="4">
        <f t="shared" si="169"/>
        <v>17.41</v>
      </c>
      <c r="FX166" s="4">
        <f t="shared" si="169"/>
        <v>17.41</v>
      </c>
      <c r="FY166" s="4">
        <f t="shared" si="169"/>
        <v>0</v>
      </c>
      <c r="FZ166" s="4">
        <f t="shared" si="169"/>
        <v>17.41</v>
      </c>
      <c r="GA166" s="4">
        <f t="shared" si="169"/>
        <v>0</v>
      </c>
      <c r="GB166" s="4">
        <f t="shared" si="169"/>
        <v>0</v>
      </c>
      <c r="GC166" s="4">
        <f t="shared" si="169"/>
        <v>0</v>
      </c>
      <c r="GD166" s="4">
        <f t="shared" si="169"/>
        <v>0</v>
      </c>
      <c r="GE166" s="4">
        <f t="shared" si="169"/>
        <v>159.62</v>
      </c>
      <c r="GF166" s="4">
        <f t="shared" si="169"/>
        <v>0</v>
      </c>
      <c r="GG166" s="4">
        <f t="shared" si="169"/>
        <v>0</v>
      </c>
      <c r="GH166" s="4">
        <f t="shared" si="169"/>
        <v>0</v>
      </c>
      <c r="GI166" s="4">
        <f t="shared" si="169"/>
        <v>0</v>
      </c>
      <c r="GJ166" s="4">
        <f t="shared" si="169"/>
        <v>0</v>
      </c>
      <c r="GK166" s="4">
        <f t="shared" si="169"/>
        <v>0</v>
      </c>
      <c r="GL166" s="4">
        <f t="shared" si="169"/>
        <v>0</v>
      </c>
      <c r="GM166" s="4">
        <f t="shared" si="169"/>
        <v>0</v>
      </c>
      <c r="GN166" s="4">
        <f t="shared" si="169"/>
        <v>0</v>
      </c>
      <c r="GO166" s="4">
        <f t="shared" si="169"/>
        <v>0</v>
      </c>
      <c r="GP166" s="4">
        <f t="shared" si="169"/>
        <v>0</v>
      </c>
      <c r="GQ166" s="4">
        <f t="shared" si="169"/>
        <v>0</v>
      </c>
      <c r="GR166" s="4">
        <f t="shared" si="169"/>
        <v>0</v>
      </c>
      <c r="GS166" s="4">
        <f t="shared" si="169"/>
        <v>0</v>
      </c>
      <c r="GT166" s="4">
        <f t="shared" si="169"/>
        <v>0</v>
      </c>
      <c r="GU166" s="4">
        <f t="shared" si="169"/>
        <v>0</v>
      </c>
      <c r="GV166" s="4">
        <f t="shared" si="169"/>
        <v>0</v>
      </c>
      <c r="GW166" s="4">
        <f t="shared" si="169"/>
        <v>0</v>
      </c>
      <c r="GX166" s="4">
        <f t="shared" si="169"/>
        <v>0</v>
      </c>
    </row>
    <row r="168" spans="1:255" ht="12.75">
      <c r="A168" s="2">
        <v>17</v>
      </c>
      <c r="B168" s="2">
        <v>1</v>
      </c>
      <c r="C168" s="2">
        <f>ROW(SmtRes!A312)</f>
        <v>312</v>
      </c>
      <c r="D168" s="2">
        <f>ROW(EtalonRes!A312)</f>
        <v>312</v>
      </c>
      <c r="E168" s="2" t="s">
        <v>267</v>
      </c>
      <c r="F168" s="2" t="s">
        <v>268</v>
      </c>
      <c r="G168" s="2" t="s">
        <v>269</v>
      </c>
      <c r="H168" s="2" t="s">
        <v>58</v>
      </c>
      <c r="I168" s="2">
        <v>0.146</v>
      </c>
      <c r="J168" s="2">
        <v>0</v>
      </c>
      <c r="K168" s="2">
        <v>0.146</v>
      </c>
      <c r="L168" s="2"/>
      <c r="M168" s="2"/>
      <c r="N168" s="2"/>
      <c r="O168" s="2">
        <f>ROUND(CP168,2)</f>
        <v>3.47</v>
      </c>
      <c r="P168" s="2">
        <f>ROUND(CQ168*I168,2)</f>
        <v>2.39</v>
      </c>
      <c r="Q168" s="2">
        <f>ROUND(CR168*I168,2)</f>
        <v>0</v>
      </c>
      <c r="R168" s="2">
        <f>ROUND(CS168*I168,2)</f>
        <v>0</v>
      </c>
      <c r="S168" s="2">
        <f>ROUND(CT168*I168,2)</f>
        <v>1.08</v>
      </c>
      <c r="T168" s="2">
        <f>ROUND(CU168*I168,2)</f>
        <v>0</v>
      </c>
      <c r="U168" s="2">
        <f>CV168*I168</f>
        <v>0.15037999999999999</v>
      </c>
      <c r="V168" s="2">
        <f>CW168*I168</f>
        <v>0</v>
      </c>
      <c r="W168" s="2">
        <f>ROUND(CX168*I168,2)</f>
        <v>0</v>
      </c>
      <c r="X168" s="2">
        <f>ROUND(CY168,2)</f>
        <v>0.99</v>
      </c>
      <c r="Y168" s="2">
        <f>ROUND(CZ168,2)</f>
        <v>0.48</v>
      </c>
      <c r="Z168" s="2"/>
      <c r="AA168" s="2">
        <v>55113220</v>
      </c>
      <c r="AB168" s="2">
        <f>ROUND((AC168+AD168+AF168),2)</f>
        <v>23.81</v>
      </c>
      <c r="AC168" s="2">
        <f>ROUND((ES168),2)</f>
        <v>16.4</v>
      </c>
      <c r="AD168" s="2">
        <f>ROUND((((ET168)-(EU168))+AE168),2)</f>
        <v>0</v>
      </c>
      <c r="AE168" s="2">
        <f>ROUND((EU168),2)</f>
        <v>0</v>
      </c>
      <c r="AF168" s="2">
        <f>ROUND((EV168),2)</f>
        <v>7.41</v>
      </c>
      <c r="AG168" s="2">
        <f>ROUND((AP168),2)</f>
        <v>0</v>
      </c>
      <c r="AH168" s="2">
        <f>(EW168)</f>
        <v>1.03</v>
      </c>
      <c r="AI168" s="2">
        <f>(EX168)</f>
        <v>0</v>
      </c>
      <c r="AJ168" s="2">
        <f>(AS168)</f>
        <v>0</v>
      </c>
      <c r="AK168" s="2">
        <v>23.81</v>
      </c>
      <c r="AL168" s="2">
        <v>16.4</v>
      </c>
      <c r="AM168" s="2">
        <v>0</v>
      </c>
      <c r="AN168" s="2">
        <v>0</v>
      </c>
      <c r="AO168" s="2">
        <v>7.41</v>
      </c>
      <c r="AP168" s="2">
        <v>0</v>
      </c>
      <c r="AQ168" s="2">
        <v>1.03</v>
      </c>
      <c r="AR168" s="2">
        <v>0</v>
      </c>
      <c r="AS168" s="2">
        <v>0</v>
      </c>
      <c r="AT168" s="2">
        <v>92</v>
      </c>
      <c r="AU168" s="2">
        <v>44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3</v>
      </c>
      <c r="BE168" s="2" t="s">
        <v>3</v>
      </c>
      <c r="BF168" s="2" t="s">
        <v>3</v>
      </c>
      <c r="BG168" s="2" t="s">
        <v>3</v>
      </c>
      <c r="BH168" s="2">
        <v>0</v>
      </c>
      <c r="BI168" s="2">
        <v>1</v>
      </c>
      <c r="BJ168" s="2" t="s">
        <v>270</v>
      </c>
      <c r="BK168" s="2"/>
      <c r="BL168" s="2"/>
      <c r="BM168" s="2">
        <v>69001</v>
      </c>
      <c r="BN168" s="2">
        <v>0</v>
      </c>
      <c r="BO168" s="2" t="s">
        <v>3</v>
      </c>
      <c r="BP168" s="2">
        <v>0</v>
      </c>
      <c r="BQ168" s="2">
        <v>6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3</v>
      </c>
      <c r="BZ168" s="2">
        <v>92</v>
      </c>
      <c r="CA168" s="2">
        <v>44</v>
      </c>
      <c r="CB168" s="2" t="s">
        <v>3</v>
      </c>
      <c r="CC168" s="2"/>
      <c r="CD168" s="2"/>
      <c r="CE168" s="2">
        <v>0</v>
      </c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3</v>
      </c>
      <c r="CO168" s="2">
        <v>0</v>
      </c>
      <c r="CP168" s="2">
        <f>(P168+Q168+S168)</f>
        <v>3.47</v>
      </c>
      <c r="CQ168" s="2">
        <f>AC168*BC168</f>
        <v>16.4</v>
      </c>
      <c r="CR168" s="2">
        <f>AD168*BB168</f>
        <v>0</v>
      </c>
      <c r="CS168" s="2">
        <f>AE168*BS168</f>
        <v>0</v>
      </c>
      <c r="CT168" s="2">
        <f>AF168*BA168</f>
        <v>7.41</v>
      </c>
      <c r="CU168" s="2">
        <f aca="true" t="shared" si="170" ref="CU168:CX169">AG168</f>
        <v>0</v>
      </c>
      <c r="CV168" s="2">
        <f t="shared" si="170"/>
        <v>1.03</v>
      </c>
      <c r="CW168" s="2">
        <f t="shared" si="170"/>
        <v>0</v>
      </c>
      <c r="CX168" s="2">
        <f t="shared" si="170"/>
        <v>0</v>
      </c>
      <c r="CY168" s="2">
        <f>(((S168+R168)*AT168)/100)</f>
        <v>0.9936000000000001</v>
      </c>
      <c r="CZ168" s="2">
        <f>(((S168+R168)*AU168)/100)</f>
        <v>0.4752</v>
      </c>
      <c r="DA168" s="2"/>
      <c r="DB168" s="2"/>
      <c r="DC168" s="2" t="s">
        <v>3</v>
      </c>
      <c r="DD168" s="2" t="s">
        <v>3</v>
      </c>
      <c r="DE168" s="2" t="s">
        <v>3</v>
      </c>
      <c r="DF168" s="2" t="s">
        <v>3</v>
      </c>
      <c r="DG168" s="2" t="s">
        <v>3</v>
      </c>
      <c r="DH168" s="2" t="s">
        <v>3</v>
      </c>
      <c r="DI168" s="2" t="s">
        <v>3</v>
      </c>
      <c r="DJ168" s="2" t="s">
        <v>3</v>
      </c>
      <c r="DK168" s="2" t="s">
        <v>3</v>
      </c>
      <c r="DL168" s="2" t="s">
        <v>3</v>
      </c>
      <c r="DM168" s="2" t="s">
        <v>3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1009</v>
      </c>
      <c r="DV168" s="2" t="s">
        <v>58</v>
      </c>
      <c r="DW168" s="2" t="s">
        <v>58</v>
      </c>
      <c r="DX168" s="2">
        <v>1000</v>
      </c>
      <c r="DY168" s="2"/>
      <c r="DZ168" s="2" t="s">
        <v>3</v>
      </c>
      <c r="EA168" s="2" t="s">
        <v>3</v>
      </c>
      <c r="EB168" s="2" t="s">
        <v>3</v>
      </c>
      <c r="EC168" s="2" t="s">
        <v>3</v>
      </c>
      <c r="ED168" s="2"/>
      <c r="EE168" s="2">
        <v>55238324</v>
      </c>
      <c r="EF168" s="2">
        <v>6</v>
      </c>
      <c r="EG168" s="2" t="s">
        <v>26</v>
      </c>
      <c r="EH168" s="2">
        <v>103</v>
      </c>
      <c r="EI168" s="2" t="s">
        <v>271</v>
      </c>
      <c r="EJ168" s="2">
        <v>1</v>
      </c>
      <c r="EK168" s="2">
        <v>69001</v>
      </c>
      <c r="EL168" s="2" t="s">
        <v>271</v>
      </c>
      <c r="EM168" s="2" t="s">
        <v>272</v>
      </c>
      <c r="EN168" s="2"/>
      <c r="EO168" s="2" t="s">
        <v>3</v>
      </c>
      <c r="EP168" s="2"/>
      <c r="EQ168" s="2">
        <v>0</v>
      </c>
      <c r="ER168" s="2">
        <v>23.81</v>
      </c>
      <c r="ES168" s="2">
        <v>16.4</v>
      </c>
      <c r="ET168" s="2">
        <v>0</v>
      </c>
      <c r="EU168" s="2">
        <v>0</v>
      </c>
      <c r="EV168" s="2">
        <v>7.41</v>
      </c>
      <c r="EW168" s="2">
        <v>1.03</v>
      </c>
      <c r="EX168" s="2">
        <v>0</v>
      </c>
      <c r="EY168" s="2">
        <v>0</v>
      </c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aca="true" t="shared" si="171" ref="FR168:FR173">ROUND(IF(AND(BH168=3,BI168=3),P168,0),2)</f>
        <v>0</v>
      </c>
      <c r="FS168" s="2">
        <v>0</v>
      </c>
      <c r="FT168" s="2"/>
      <c r="FU168" s="2"/>
      <c r="FV168" s="2"/>
      <c r="FW168" s="2"/>
      <c r="FX168" s="2">
        <v>92</v>
      </c>
      <c r="FY168" s="2">
        <v>44</v>
      </c>
      <c r="FZ168" s="2"/>
      <c r="GA168" s="2" t="s">
        <v>3</v>
      </c>
      <c r="GB168" s="2"/>
      <c r="GC168" s="2"/>
      <c r="GD168" s="2">
        <v>1</v>
      </c>
      <c r="GE168" s="2"/>
      <c r="GF168" s="2">
        <v>-1160313074</v>
      </c>
      <c r="GG168" s="2">
        <v>2</v>
      </c>
      <c r="GH168" s="2">
        <v>1</v>
      </c>
      <c r="GI168" s="2">
        <v>-2</v>
      </c>
      <c r="GJ168" s="2">
        <v>0</v>
      </c>
      <c r="GK168" s="2">
        <v>0</v>
      </c>
      <c r="GL168" s="2">
        <f aca="true" t="shared" si="172" ref="GL168:GL173">ROUND(IF(AND(BH168=3,BI168=3,FS168&lt;&gt;0),P168,0),2)</f>
        <v>0</v>
      </c>
      <c r="GM168" s="2">
        <f>ROUND(O168+X168+Y168,2)+GX168</f>
        <v>4.94</v>
      </c>
      <c r="GN168" s="2">
        <f>IF(OR(BI168=0,BI168=1),ROUND(O168+X168+Y168,2),0)</f>
        <v>4.94</v>
      </c>
      <c r="GO168" s="2">
        <f>IF(BI168=2,ROUND(O168+X168+Y168,2),0)</f>
        <v>0</v>
      </c>
      <c r="GP168" s="2">
        <f>IF(BI168=4,ROUND(O168+X168+Y168,2)+GX168,0)</f>
        <v>0</v>
      </c>
      <c r="GQ168" s="2"/>
      <c r="GR168" s="2">
        <v>0</v>
      </c>
      <c r="GS168" s="2">
        <v>3</v>
      </c>
      <c r="GT168" s="2">
        <v>0</v>
      </c>
      <c r="GU168" s="2" t="s">
        <v>3</v>
      </c>
      <c r="GV168" s="2">
        <f>ROUND((GT168),2)</f>
        <v>0</v>
      </c>
      <c r="GW168" s="2">
        <v>1</v>
      </c>
      <c r="GX168" s="2">
        <f>ROUND(HC168*I168,2)</f>
        <v>0</v>
      </c>
      <c r="GY168" s="2"/>
      <c r="GZ168" s="2"/>
      <c r="HA168" s="2">
        <v>0</v>
      </c>
      <c r="HB168" s="2">
        <v>0</v>
      </c>
      <c r="HC168" s="2">
        <f>GV168*GW168</f>
        <v>0</v>
      </c>
      <c r="HD168" s="2"/>
      <c r="HE168" s="2" t="s">
        <v>3</v>
      </c>
      <c r="HF168" s="2" t="s">
        <v>3</v>
      </c>
      <c r="HG168" s="2"/>
      <c r="HH168" s="2"/>
      <c r="HI168" s="2"/>
      <c r="HJ168" s="2"/>
      <c r="HK168" s="2"/>
      <c r="HL168" s="2"/>
      <c r="HM168" s="2" t="s">
        <v>3</v>
      </c>
      <c r="HN168" s="2" t="s">
        <v>273</v>
      </c>
      <c r="HO168" s="2" t="s">
        <v>274</v>
      </c>
      <c r="HP168" s="2" t="s">
        <v>271</v>
      </c>
      <c r="HQ168" s="2" t="s">
        <v>271</v>
      </c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45" ht="12.75">
      <c r="A169">
        <v>17</v>
      </c>
      <c r="B169">
        <v>1</v>
      </c>
      <c r="C169">
        <f>ROW(SmtRes!A314)</f>
        <v>314</v>
      </c>
      <c r="D169">
        <f>ROW(EtalonRes!A314)</f>
        <v>314</v>
      </c>
      <c r="E169" t="s">
        <v>267</v>
      </c>
      <c r="F169" t="s">
        <v>268</v>
      </c>
      <c r="G169" t="s">
        <v>269</v>
      </c>
      <c r="H169" t="s">
        <v>58</v>
      </c>
      <c r="I169">
        <v>0.146</v>
      </c>
      <c r="J169">
        <v>0</v>
      </c>
      <c r="K169">
        <v>0.146</v>
      </c>
      <c r="O169">
        <f>ROUND(CP169,2)</f>
        <v>58.91</v>
      </c>
      <c r="P169">
        <f>ROUND(CQ169*I169,2)</f>
        <v>17.41</v>
      </c>
      <c r="Q169">
        <f>ROUND(CR169*I169,2)</f>
        <v>0</v>
      </c>
      <c r="R169">
        <f>ROUND(CS169*I169,2)</f>
        <v>0</v>
      </c>
      <c r="S169">
        <f>ROUND(CT169*I169,2)</f>
        <v>41.5</v>
      </c>
      <c r="T169">
        <f>ROUND(CU169*I169,2)</f>
        <v>0</v>
      </c>
      <c r="U169">
        <f>CV169*I169</f>
        <v>0.15037999999999999</v>
      </c>
      <c r="V169">
        <f>CW169*I169</f>
        <v>0</v>
      </c>
      <c r="W169">
        <f>ROUND(CX169*I169,2)</f>
        <v>0</v>
      </c>
      <c r="X169">
        <f>ROUND(CY169,2)</f>
        <v>38.18</v>
      </c>
      <c r="Y169">
        <f>ROUND(CZ169,2)</f>
        <v>18.26</v>
      </c>
      <c r="AA169">
        <v>55113218</v>
      </c>
      <c r="AB169">
        <f>ROUND((AC169+AD169+AF169),2)</f>
        <v>23.81</v>
      </c>
      <c r="AC169">
        <f>ROUND((ES169),2)</f>
        <v>16.4</v>
      </c>
      <c r="AD169">
        <f>ROUND((((ET169)-(EU169))+AE169),2)</f>
        <v>0</v>
      </c>
      <c r="AE169">
        <f>ROUND((EU169),2)</f>
        <v>0</v>
      </c>
      <c r="AF169">
        <f>ROUND((EV169),2)</f>
        <v>7.41</v>
      </c>
      <c r="AG169">
        <f>ROUND((AP169),2)</f>
        <v>0</v>
      </c>
      <c r="AH169">
        <f>(EW169)</f>
        <v>1.03</v>
      </c>
      <c r="AI169">
        <f>(EX169)</f>
        <v>0</v>
      </c>
      <c r="AJ169">
        <f>(AS169)</f>
        <v>0</v>
      </c>
      <c r="AK169">
        <v>23.81</v>
      </c>
      <c r="AL169">
        <v>16.4</v>
      </c>
      <c r="AM169">
        <v>0</v>
      </c>
      <c r="AN169">
        <v>0</v>
      </c>
      <c r="AO169">
        <v>7.41</v>
      </c>
      <c r="AP169">
        <v>0</v>
      </c>
      <c r="AQ169">
        <v>1.03</v>
      </c>
      <c r="AR169">
        <v>0</v>
      </c>
      <c r="AS169">
        <v>0</v>
      </c>
      <c r="AT169">
        <v>92</v>
      </c>
      <c r="AU169">
        <v>44</v>
      </c>
      <c r="AV169">
        <v>1</v>
      </c>
      <c r="AW169">
        <v>1</v>
      </c>
      <c r="AZ169">
        <v>1</v>
      </c>
      <c r="BA169">
        <v>38.36</v>
      </c>
      <c r="BB169">
        <v>1</v>
      </c>
      <c r="BC169">
        <v>7.27</v>
      </c>
      <c r="BH169">
        <v>0</v>
      </c>
      <c r="BI169">
        <v>1</v>
      </c>
      <c r="BJ169" t="s">
        <v>270</v>
      </c>
      <c r="BM169">
        <v>69001</v>
      </c>
      <c r="BN169">
        <v>0</v>
      </c>
      <c r="BO169" t="s">
        <v>268</v>
      </c>
      <c r="BP169">
        <v>1</v>
      </c>
      <c r="BQ169">
        <v>6</v>
      </c>
      <c r="BR169">
        <v>0</v>
      </c>
      <c r="BS169">
        <v>38.36</v>
      </c>
      <c r="BT169">
        <v>1</v>
      </c>
      <c r="BU169">
        <v>1</v>
      </c>
      <c r="BV169">
        <v>1</v>
      </c>
      <c r="BW169">
        <v>1</v>
      </c>
      <c r="BX169">
        <v>1</v>
      </c>
      <c r="BZ169">
        <v>92</v>
      </c>
      <c r="CA169">
        <v>44</v>
      </c>
      <c r="CE169">
        <v>0</v>
      </c>
      <c r="CF169">
        <v>0</v>
      </c>
      <c r="CG169">
        <v>0</v>
      </c>
      <c r="CM169">
        <v>0</v>
      </c>
      <c r="CO169">
        <v>0</v>
      </c>
      <c r="CP169">
        <f>(P169+Q169+S169)</f>
        <v>58.91</v>
      </c>
      <c r="CQ169">
        <f>AC169*BC169</f>
        <v>119.22799999999998</v>
      </c>
      <c r="CR169">
        <f>AD169*BB169</f>
        <v>0</v>
      </c>
      <c r="CS169">
        <f>AE169*BS169</f>
        <v>0</v>
      </c>
      <c r="CT169">
        <f>AF169*BA169</f>
        <v>284.2476</v>
      </c>
      <c r="CU169">
        <f t="shared" si="170"/>
        <v>0</v>
      </c>
      <c r="CV169">
        <f t="shared" si="170"/>
        <v>1.03</v>
      </c>
      <c r="CW169">
        <f t="shared" si="170"/>
        <v>0</v>
      </c>
      <c r="CX169">
        <f t="shared" si="170"/>
        <v>0</v>
      </c>
      <c r="CY169">
        <f>(((S169+R169)*AT169)/100)</f>
        <v>38.18</v>
      </c>
      <c r="CZ169">
        <f>(((S169+R169)*AU169)/100)</f>
        <v>18.26</v>
      </c>
      <c r="DN169">
        <v>0</v>
      </c>
      <c r="DO169">
        <v>0</v>
      </c>
      <c r="DP169">
        <v>1</v>
      </c>
      <c r="DQ169">
        <v>1</v>
      </c>
      <c r="DU169">
        <v>1009</v>
      </c>
      <c r="DV169" t="s">
        <v>58</v>
      </c>
      <c r="DW169" t="s">
        <v>58</v>
      </c>
      <c r="DX169">
        <v>1000</v>
      </c>
      <c r="EE169">
        <v>55238324</v>
      </c>
      <c r="EF169">
        <v>6</v>
      </c>
      <c r="EG169" t="s">
        <v>26</v>
      </c>
      <c r="EH169">
        <v>103</v>
      </c>
      <c r="EI169" t="s">
        <v>271</v>
      </c>
      <c r="EJ169">
        <v>1</v>
      </c>
      <c r="EK169">
        <v>69001</v>
      </c>
      <c r="EL169" t="s">
        <v>271</v>
      </c>
      <c r="EM169" t="s">
        <v>272</v>
      </c>
      <c r="EQ169">
        <v>0</v>
      </c>
      <c r="ER169">
        <v>23.81</v>
      </c>
      <c r="ES169">
        <v>16.4</v>
      </c>
      <c r="ET169">
        <v>0</v>
      </c>
      <c r="EU169">
        <v>0</v>
      </c>
      <c r="EV169">
        <v>7.41</v>
      </c>
      <c r="EW169">
        <v>1.03</v>
      </c>
      <c r="EX169">
        <v>0</v>
      </c>
      <c r="EY169">
        <v>0</v>
      </c>
      <c r="FQ169">
        <v>0</v>
      </c>
      <c r="FR169">
        <f t="shared" si="171"/>
        <v>0</v>
      </c>
      <c r="FS169">
        <v>0</v>
      </c>
      <c r="FX169">
        <v>92</v>
      </c>
      <c r="FY169">
        <v>44</v>
      </c>
      <c r="GD169">
        <v>1</v>
      </c>
      <c r="GF169">
        <v>-1160313074</v>
      </c>
      <c r="GG169">
        <v>2</v>
      </c>
      <c r="GH169">
        <v>1</v>
      </c>
      <c r="GI169">
        <v>2</v>
      </c>
      <c r="GJ169">
        <v>0</v>
      </c>
      <c r="GK169">
        <v>0</v>
      </c>
      <c r="GL169">
        <f t="shared" si="172"/>
        <v>0</v>
      </c>
      <c r="GM169">
        <f>ROUND(O169+X169+Y169,2)+GX169</f>
        <v>115.35</v>
      </c>
      <c r="GN169">
        <f>IF(OR(BI169=0,BI169=1),ROUND(O169+X169+Y169,2),0)</f>
        <v>115.35</v>
      </c>
      <c r="GO169">
        <f>IF(BI169=2,ROUND(O169+X169+Y169,2),0)</f>
        <v>0</v>
      </c>
      <c r="GP169">
        <f>IF(BI169=4,ROUND(O169+X169+Y169,2)+GX169,0)</f>
        <v>0</v>
      </c>
      <c r="GR169">
        <v>0</v>
      </c>
      <c r="GS169">
        <v>0</v>
      </c>
      <c r="GT169">
        <v>0</v>
      </c>
      <c r="GV169">
        <f>ROUND((GT169),2)</f>
        <v>0</v>
      </c>
      <c r="GW169">
        <v>1</v>
      </c>
      <c r="GX169">
        <f>ROUND(HC169*I169,2)</f>
        <v>0</v>
      </c>
      <c r="HA169">
        <v>0</v>
      </c>
      <c r="HB169">
        <v>0</v>
      </c>
      <c r="HC169">
        <f>GV169*GW169</f>
        <v>0</v>
      </c>
      <c r="HN169" t="s">
        <v>273</v>
      </c>
      <c r="HO169" t="s">
        <v>274</v>
      </c>
      <c r="HP169" t="s">
        <v>271</v>
      </c>
      <c r="HQ169" t="s">
        <v>271</v>
      </c>
      <c r="IK169">
        <v>0</v>
      </c>
    </row>
    <row r="170" spans="1:255" ht="12.75">
      <c r="A170" s="2">
        <v>17</v>
      </c>
      <c r="B170" s="2">
        <v>1</v>
      </c>
      <c r="C170" s="2"/>
      <c r="D170" s="2"/>
      <c r="E170" s="2" t="s">
        <v>275</v>
      </c>
      <c r="F170" s="2" t="s">
        <v>276</v>
      </c>
      <c r="G170" s="2" t="s">
        <v>277</v>
      </c>
      <c r="H170" s="2" t="s">
        <v>278</v>
      </c>
      <c r="I170" s="2">
        <v>0.146</v>
      </c>
      <c r="J170" s="2">
        <v>0</v>
      </c>
      <c r="K170" s="2">
        <v>0.146</v>
      </c>
      <c r="L170" s="2"/>
      <c r="M170" s="2"/>
      <c r="N170" s="2"/>
      <c r="O170" s="2">
        <f>0</f>
        <v>0</v>
      </c>
      <c r="P170" s="2">
        <f>0</f>
        <v>0</v>
      </c>
      <c r="Q170" s="2">
        <f>0</f>
        <v>0</v>
      </c>
      <c r="R170" s="2">
        <f>0</f>
        <v>0</v>
      </c>
      <c r="S170" s="2">
        <f>0</f>
        <v>0</v>
      </c>
      <c r="T170" s="2">
        <f>0</f>
        <v>0</v>
      </c>
      <c r="U170" s="2">
        <f>0</f>
        <v>0</v>
      </c>
      <c r="V170" s="2">
        <f>0</f>
        <v>0</v>
      </c>
      <c r="W170" s="2">
        <f>0</f>
        <v>0</v>
      </c>
      <c r="X170" s="2">
        <f>0</f>
        <v>0</v>
      </c>
      <c r="Y170" s="2">
        <f>0</f>
        <v>0</v>
      </c>
      <c r="Z170" s="2"/>
      <c r="AA170" s="2">
        <v>55113220</v>
      </c>
      <c r="AB170" s="2">
        <f>ROUND((AK170),2)</f>
        <v>42.98</v>
      </c>
      <c r="AC170" s="2">
        <f>0</f>
        <v>0</v>
      </c>
      <c r="AD170" s="2">
        <f>0</f>
        <v>0</v>
      </c>
      <c r="AE170" s="2">
        <f>0</f>
        <v>0</v>
      </c>
      <c r="AF170" s="2">
        <f>0</f>
        <v>0</v>
      </c>
      <c r="AG170" s="2">
        <f>0</f>
        <v>0</v>
      </c>
      <c r="AH170" s="2">
        <f>0</f>
        <v>0</v>
      </c>
      <c r="AI170" s="2">
        <f>0</f>
        <v>0</v>
      </c>
      <c r="AJ170" s="2">
        <f>0</f>
        <v>0</v>
      </c>
      <c r="AK170" s="2">
        <v>42.98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3</v>
      </c>
      <c r="BE170" s="2" t="s">
        <v>3</v>
      </c>
      <c r="BF170" s="2" t="s">
        <v>3</v>
      </c>
      <c r="BG170" s="2" t="s">
        <v>3</v>
      </c>
      <c r="BH170" s="2">
        <v>0</v>
      </c>
      <c r="BI170" s="2">
        <v>1</v>
      </c>
      <c r="BJ170" s="2" t="s">
        <v>279</v>
      </c>
      <c r="BK170" s="2"/>
      <c r="BL170" s="2"/>
      <c r="BM170" s="2">
        <v>700004</v>
      </c>
      <c r="BN170" s="2">
        <v>0</v>
      </c>
      <c r="BO170" s="2" t="s">
        <v>3</v>
      </c>
      <c r="BP170" s="2">
        <v>0</v>
      </c>
      <c r="BQ170" s="2">
        <v>19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3</v>
      </c>
      <c r="BZ170" s="2">
        <v>0</v>
      </c>
      <c r="CA170" s="2">
        <v>0</v>
      </c>
      <c r="CB170" s="2" t="s">
        <v>3</v>
      </c>
      <c r="CC170" s="2"/>
      <c r="CD170" s="2"/>
      <c r="CE170" s="2">
        <v>0</v>
      </c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3</v>
      </c>
      <c r="CO170" s="2">
        <v>0</v>
      </c>
      <c r="CP170" s="2">
        <f>AB170*AZ170</f>
        <v>42.98</v>
      </c>
      <c r="CQ170" s="2">
        <v>0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0</v>
      </c>
      <c r="CY170" s="2">
        <v>0</v>
      </c>
      <c r="CZ170" s="2">
        <v>0</v>
      </c>
      <c r="DA170" s="2"/>
      <c r="DB170" s="2"/>
      <c r="DC170" s="2" t="s">
        <v>3</v>
      </c>
      <c r="DD170" s="2" t="s">
        <v>3</v>
      </c>
      <c r="DE170" s="2" t="s">
        <v>3</v>
      </c>
      <c r="DF170" s="2" t="s">
        <v>3</v>
      </c>
      <c r="DG170" s="2" t="s">
        <v>3</v>
      </c>
      <c r="DH170" s="2" t="s">
        <v>3</v>
      </c>
      <c r="DI170" s="2" t="s">
        <v>3</v>
      </c>
      <c r="DJ170" s="2" t="s">
        <v>3</v>
      </c>
      <c r="DK170" s="2" t="s">
        <v>3</v>
      </c>
      <c r="DL170" s="2" t="s">
        <v>3</v>
      </c>
      <c r="DM170" s="2" t="s">
        <v>3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1013</v>
      </c>
      <c r="DV170" s="2" t="s">
        <v>278</v>
      </c>
      <c r="DW170" s="2" t="s">
        <v>278</v>
      </c>
      <c r="DX170" s="2">
        <v>1</v>
      </c>
      <c r="DY170" s="2"/>
      <c r="DZ170" s="2" t="s">
        <v>3</v>
      </c>
      <c r="EA170" s="2" t="s">
        <v>3</v>
      </c>
      <c r="EB170" s="2" t="s">
        <v>3</v>
      </c>
      <c r="EC170" s="2" t="s">
        <v>3</v>
      </c>
      <c r="ED170" s="2"/>
      <c r="EE170" s="2">
        <v>55238384</v>
      </c>
      <c r="EF170" s="2">
        <v>19</v>
      </c>
      <c r="EG170" s="2" t="s">
        <v>280</v>
      </c>
      <c r="EH170" s="2">
        <v>106</v>
      </c>
      <c r="EI170" s="2" t="s">
        <v>280</v>
      </c>
      <c r="EJ170" s="2">
        <v>1</v>
      </c>
      <c r="EK170" s="2">
        <v>700004</v>
      </c>
      <c r="EL170" s="2" t="s">
        <v>280</v>
      </c>
      <c r="EM170" s="2" t="s">
        <v>281</v>
      </c>
      <c r="EN170" s="2"/>
      <c r="EO170" s="2" t="s">
        <v>3</v>
      </c>
      <c r="EP170" s="2"/>
      <c r="EQ170" s="2">
        <v>0</v>
      </c>
      <c r="ER170" s="2">
        <v>0</v>
      </c>
      <c r="ES170" s="2">
        <v>0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>
        <v>0</v>
      </c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171"/>
        <v>0</v>
      </c>
      <c r="FS170" s="2">
        <v>0</v>
      </c>
      <c r="FT170" s="2"/>
      <c r="FU170" s="2"/>
      <c r="FV170" s="2"/>
      <c r="FW170" s="2"/>
      <c r="FX170" s="2">
        <v>0</v>
      </c>
      <c r="FY170" s="2">
        <v>0</v>
      </c>
      <c r="FZ170" s="2"/>
      <c r="GA170" s="2" t="s">
        <v>3</v>
      </c>
      <c r="GB170" s="2"/>
      <c r="GC170" s="2"/>
      <c r="GD170" s="2">
        <v>1</v>
      </c>
      <c r="GE170" s="2"/>
      <c r="GF170" s="2">
        <v>26033588</v>
      </c>
      <c r="GG170" s="2">
        <v>2</v>
      </c>
      <c r="GH170" s="2">
        <v>1</v>
      </c>
      <c r="GI170" s="2">
        <v>-2</v>
      </c>
      <c r="GJ170" s="2">
        <v>2</v>
      </c>
      <c r="GK170" s="2">
        <v>0</v>
      </c>
      <c r="GL170" s="2">
        <f t="shared" si="172"/>
        <v>0</v>
      </c>
      <c r="GM170" s="2">
        <f>ROUND(CP170*I170,2)</f>
        <v>6.28</v>
      </c>
      <c r="GN170" s="2">
        <f>IF(OR(BI170=0,BI170=1),ROUND(CP170*I170,2),0)</f>
        <v>6.28</v>
      </c>
      <c r="GO170" s="2">
        <f>IF(BI170=2,ROUND(CP170*I170,2),0)</f>
        <v>0</v>
      </c>
      <c r="GP170" s="2">
        <f>IF(BI170=4,ROUND(CP170*I170,2)+GX170,0)</f>
        <v>0</v>
      </c>
      <c r="GQ170" s="2"/>
      <c r="GR170" s="2">
        <v>0</v>
      </c>
      <c r="GS170" s="2">
        <v>3</v>
      </c>
      <c r="GT170" s="2">
        <v>0</v>
      </c>
      <c r="GU170" s="2" t="s">
        <v>3</v>
      </c>
      <c r="GV170" s="2">
        <f>0</f>
        <v>0</v>
      </c>
      <c r="GW170" s="2">
        <v>1</v>
      </c>
      <c r="GX170" s="2">
        <f>0</f>
        <v>0</v>
      </c>
      <c r="GY170" s="2"/>
      <c r="GZ170" s="2"/>
      <c r="HA170" s="2">
        <v>0</v>
      </c>
      <c r="HB170" s="2">
        <v>0</v>
      </c>
      <c r="HC170" s="2">
        <v>0</v>
      </c>
      <c r="HD170" s="2">
        <f>GM170</f>
        <v>6.28</v>
      </c>
      <c r="HE170" s="2" t="s">
        <v>3</v>
      </c>
      <c r="HF170" s="2" t="s">
        <v>3</v>
      </c>
      <c r="HG170" s="2"/>
      <c r="HH170" s="2"/>
      <c r="HI170" s="2"/>
      <c r="HJ170" s="2"/>
      <c r="HK170" s="2"/>
      <c r="HL170" s="2"/>
      <c r="HM170" s="2" t="s">
        <v>3</v>
      </c>
      <c r="HN170" s="2" t="s">
        <v>3</v>
      </c>
      <c r="HO170" s="2" t="s">
        <v>3</v>
      </c>
      <c r="HP170" s="2" t="s">
        <v>3</v>
      </c>
      <c r="HQ170" s="2" t="s">
        <v>3</v>
      </c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45" ht="12.75">
      <c r="A171">
        <v>17</v>
      </c>
      <c r="B171">
        <v>1</v>
      </c>
      <c r="E171" t="s">
        <v>275</v>
      </c>
      <c r="F171" t="s">
        <v>276</v>
      </c>
      <c r="G171" t="s">
        <v>277</v>
      </c>
      <c r="H171" t="s">
        <v>278</v>
      </c>
      <c r="I171">
        <v>0.146</v>
      </c>
      <c r="J171">
        <v>0</v>
      </c>
      <c r="K171">
        <v>0.146</v>
      </c>
      <c r="O171">
        <f>0</f>
        <v>0</v>
      </c>
      <c r="P171">
        <f>0</f>
        <v>0</v>
      </c>
      <c r="Q171">
        <f>0</f>
        <v>0</v>
      </c>
      <c r="R171">
        <f>0</f>
        <v>0</v>
      </c>
      <c r="S171">
        <f>0</f>
        <v>0</v>
      </c>
      <c r="T171">
        <f>0</f>
        <v>0</v>
      </c>
      <c r="U171">
        <f>0</f>
        <v>0</v>
      </c>
      <c r="V171">
        <f>0</f>
        <v>0</v>
      </c>
      <c r="W171">
        <f>0</f>
        <v>0</v>
      </c>
      <c r="X171">
        <f>0</f>
        <v>0</v>
      </c>
      <c r="Y171">
        <f>0</f>
        <v>0</v>
      </c>
      <c r="AA171">
        <v>55113218</v>
      </c>
      <c r="AB171">
        <f>ROUND((AK171),2)</f>
        <v>42.98</v>
      </c>
      <c r="AC171">
        <f>0</f>
        <v>0</v>
      </c>
      <c r="AD171">
        <f>0</f>
        <v>0</v>
      </c>
      <c r="AE171">
        <f>0</f>
        <v>0</v>
      </c>
      <c r="AF171">
        <f>0</f>
        <v>0</v>
      </c>
      <c r="AG171">
        <f>0</f>
        <v>0</v>
      </c>
      <c r="AH171">
        <f>0</f>
        <v>0</v>
      </c>
      <c r="AI171">
        <f>0</f>
        <v>0</v>
      </c>
      <c r="AJ171">
        <f>0</f>
        <v>0</v>
      </c>
      <c r="AK171">
        <v>42.98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1</v>
      </c>
      <c r="AW171">
        <v>1</v>
      </c>
      <c r="AZ171">
        <v>14.12</v>
      </c>
      <c r="BA171">
        <v>1</v>
      </c>
      <c r="BB171">
        <v>1</v>
      </c>
      <c r="BC171">
        <v>1</v>
      </c>
      <c r="BH171">
        <v>0</v>
      </c>
      <c r="BI171">
        <v>1</v>
      </c>
      <c r="BJ171" t="s">
        <v>279</v>
      </c>
      <c r="BM171">
        <v>700004</v>
      </c>
      <c r="BN171">
        <v>0</v>
      </c>
      <c r="BO171" t="s">
        <v>276</v>
      </c>
      <c r="BP171">
        <v>1</v>
      </c>
      <c r="BQ171">
        <v>19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Z171">
        <v>0</v>
      </c>
      <c r="CA171">
        <v>0</v>
      </c>
      <c r="CE171">
        <v>0</v>
      </c>
      <c r="CF171">
        <v>0</v>
      </c>
      <c r="CG171">
        <v>0</v>
      </c>
      <c r="CM171">
        <v>0</v>
      </c>
      <c r="CO171">
        <v>0</v>
      </c>
      <c r="CP171">
        <f>AB171*AZ171</f>
        <v>606.8775999999999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N171">
        <v>0</v>
      </c>
      <c r="DO171">
        <v>0</v>
      </c>
      <c r="DP171">
        <v>1</v>
      </c>
      <c r="DQ171">
        <v>1</v>
      </c>
      <c r="DU171">
        <v>1013</v>
      </c>
      <c r="DV171" t="s">
        <v>278</v>
      </c>
      <c r="DW171" t="s">
        <v>278</v>
      </c>
      <c r="DX171">
        <v>1</v>
      </c>
      <c r="EE171">
        <v>55238384</v>
      </c>
      <c r="EF171">
        <v>19</v>
      </c>
      <c r="EG171" t="s">
        <v>280</v>
      </c>
      <c r="EH171">
        <v>106</v>
      </c>
      <c r="EI171" t="s">
        <v>280</v>
      </c>
      <c r="EJ171">
        <v>1</v>
      </c>
      <c r="EK171">
        <v>700004</v>
      </c>
      <c r="EL171" t="s">
        <v>280</v>
      </c>
      <c r="EM171" t="s">
        <v>281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FQ171">
        <v>0</v>
      </c>
      <c r="FR171">
        <f t="shared" si="171"/>
        <v>0</v>
      </c>
      <c r="FS171">
        <v>0</v>
      </c>
      <c r="FX171">
        <v>0</v>
      </c>
      <c r="FY171">
        <v>0</v>
      </c>
      <c r="GD171">
        <v>1</v>
      </c>
      <c r="GF171">
        <v>26033588</v>
      </c>
      <c r="GG171">
        <v>2</v>
      </c>
      <c r="GH171">
        <v>1</v>
      </c>
      <c r="GI171">
        <v>2</v>
      </c>
      <c r="GJ171">
        <v>2</v>
      </c>
      <c r="GK171">
        <v>0</v>
      </c>
      <c r="GL171">
        <f t="shared" si="172"/>
        <v>0</v>
      </c>
      <c r="GM171">
        <f>ROUND(CP171*I171,2)</f>
        <v>88.6</v>
      </c>
      <c r="GN171">
        <f>IF(OR(BI171=0,BI171=1),ROUND(CP171*I171,2),0)</f>
        <v>88.6</v>
      </c>
      <c r="GO171">
        <f>IF(BI171=2,ROUND(CP171*I171,2),0)</f>
        <v>0</v>
      </c>
      <c r="GP171">
        <f>IF(BI171=4,ROUND(CP171*I171,2)+GX171,0)</f>
        <v>0</v>
      </c>
      <c r="GR171">
        <v>0</v>
      </c>
      <c r="GS171">
        <v>0</v>
      </c>
      <c r="GT171">
        <v>0</v>
      </c>
      <c r="GV171">
        <f>0</f>
        <v>0</v>
      </c>
      <c r="GW171">
        <v>1</v>
      </c>
      <c r="GX171">
        <f>0</f>
        <v>0</v>
      </c>
      <c r="HA171">
        <v>0</v>
      </c>
      <c r="HB171">
        <v>0</v>
      </c>
      <c r="HC171">
        <v>0</v>
      </c>
      <c r="HD171">
        <f>GM171</f>
        <v>88.6</v>
      </c>
      <c r="IK171">
        <v>0</v>
      </c>
    </row>
    <row r="172" spans="1:255" ht="12.75">
      <c r="A172" s="2">
        <v>17</v>
      </c>
      <c r="B172" s="2">
        <v>1</v>
      </c>
      <c r="C172" s="2"/>
      <c r="D172" s="2"/>
      <c r="E172" s="2" t="s">
        <v>282</v>
      </c>
      <c r="F172" s="2" t="s">
        <v>283</v>
      </c>
      <c r="G172" s="2" t="s">
        <v>284</v>
      </c>
      <c r="H172" s="2" t="s">
        <v>278</v>
      </c>
      <c r="I172" s="2">
        <v>0.146</v>
      </c>
      <c r="J172" s="2">
        <v>0</v>
      </c>
      <c r="K172" s="2">
        <v>0.146</v>
      </c>
      <c r="L172" s="2"/>
      <c r="M172" s="2"/>
      <c r="N172" s="2"/>
      <c r="O172" s="2">
        <f>0</f>
        <v>0</v>
      </c>
      <c r="P172" s="2">
        <f>0</f>
        <v>0</v>
      </c>
      <c r="Q172" s="2">
        <f>0</f>
        <v>0</v>
      </c>
      <c r="R172" s="2">
        <f>0</f>
        <v>0</v>
      </c>
      <c r="S172" s="2">
        <f>0</f>
        <v>0</v>
      </c>
      <c r="T172" s="2">
        <f>0</f>
        <v>0</v>
      </c>
      <c r="U172" s="2">
        <f>0</f>
        <v>0</v>
      </c>
      <c r="V172" s="2">
        <f>0</f>
        <v>0</v>
      </c>
      <c r="W172" s="2">
        <f>0</f>
        <v>0</v>
      </c>
      <c r="X172" s="2">
        <f>0</f>
        <v>0</v>
      </c>
      <c r="Y172" s="2">
        <f>0</f>
        <v>0</v>
      </c>
      <c r="Z172" s="2"/>
      <c r="AA172" s="2">
        <v>55113220</v>
      </c>
      <c r="AB172" s="2">
        <f>ROUND((AK172),2)</f>
        <v>46.37</v>
      </c>
      <c r="AC172" s="2">
        <f>0</f>
        <v>0</v>
      </c>
      <c r="AD172" s="2">
        <f>0</f>
        <v>0</v>
      </c>
      <c r="AE172" s="2">
        <f>0</f>
        <v>0</v>
      </c>
      <c r="AF172" s="2">
        <f>0</f>
        <v>0</v>
      </c>
      <c r="AG172" s="2">
        <f>0</f>
        <v>0</v>
      </c>
      <c r="AH172" s="2">
        <f>0</f>
        <v>0</v>
      </c>
      <c r="AI172" s="2">
        <f>0</f>
        <v>0</v>
      </c>
      <c r="AJ172" s="2">
        <f>0</f>
        <v>0</v>
      </c>
      <c r="AK172" s="2">
        <v>46.37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3</v>
      </c>
      <c r="BE172" s="2" t="s">
        <v>3</v>
      </c>
      <c r="BF172" s="2" t="s">
        <v>3</v>
      </c>
      <c r="BG172" s="2" t="s">
        <v>3</v>
      </c>
      <c r="BH172" s="2">
        <v>0</v>
      </c>
      <c r="BI172" s="2">
        <v>1</v>
      </c>
      <c r="BJ172" s="2" t="s">
        <v>285</v>
      </c>
      <c r="BK172" s="2"/>
      <c r="BL172" s="2"/>
      <c r="BM172" s="2">
        <v>700005</v>
      </c>
      <c r="BN172" s="2">
        <v>0</v>
      </c>
      <c r="BO172" s="2" t="s">
        <v>3</v>
      </c>
      <c r="BP172" s="2">
        <v>0</v>
      </c>
      <c r="BQ172" s="2">
        <v>10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3</v>
      </c>
      <c r="BZ172" s="2">
        <v>0</v>
      </c>
      <c r="CA172" s="2">
        <v>0</v>
      </c>
      <c r="CB172" s="2" t="s">
        <v>3</v>
      </c>
      <c r="CC172" s="2"/>
      <c r="CD172" s="2"/>
      <c r="CE172" s="2">
        <v>0</v>
      </c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3</v>
      </c>
      <c r="CO172" s="2">
        <v>0</v>
      </c>
      <c r="CP172" s="2">
        <f>AB172*AZ172</f>
        <v>46.37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v>0</v>
      </c>
      <c r="DA172" s="2"/>
      <c r="DB172" s="2"/>
      <c r="DC172" s="2" t="s">
        <v>3</v>
      </c>
      <c r="DD172" s="2" t="s">
        <v>3</v>
      </c>
      <c r="DE172" s="2" t="s">
        <v>3</v>
      </c>
      <c r="DF172" s="2" t="s">
        <v>3</v>
      </c>
      <c r="DG172" s="2" t="s">
        <v>3</v>
      </c>
      <c r="DH172" s="2" t="s">
        <v>3</v>
      </c>
      <c r="DI172" s="2" t="s">
        <v>3</v>
      </c>
      <c r="DJ172" s="2" t="s">
        <v>3</v>
      </c>
      <c r="DK172" s="2" t="s">
        <v>3</v>
      </c>
      <c r="DL172" s="2" t="s">
        <v>3</v>
      </c>
      <c r="DM172" s="2" t="s">
        <v>3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1013</v>
      </c>
      <c r="DV172" s="2" t="s">
        <v>278</v>
      </c>
      <c r="DW172" s="2" t="s">
        <v>278</v>
      </c>
      <c r="DX172" s="2">
        <v>1</v>
      </c>
      <c r="DY172" s="2"/>
      <c r="DZ172" s="2" t="s">
        <v>3</v>
      </c>
      <c r="EA172" s="2" t="s">
        <v>3</v>
      </c>
      <c r="EB172" s="2" t="s">
        <v>3</v>
      </c>
      <c r="EC172" s="2" t="s">
        <v>3</v>
      </c>
      <c r="ED172" s="2"/>
      <c r="EE172" s="2">
        <v>55238387</v>
      </c>
      <c r="EF172" s="2">
        <v>10</v>
      </c>
      <c r="EG172" s="2" t="s">
        <v>286</v>
      </c>
      <c r="EH172" s="2">
        <v>107</v>
      </c>
      <c r="EI172" s="2" t="s">
        <v>287</v>
      </c>
      <c r="EJ172" s="2">
        <v>1</v>
      </c>
      <c r="EK172" s="2">
        <v>700005</v>
      </c>
      <c r="EL172" s="2" t="s">
        <v>287</v>
      </c>
      <c r="EM172" s="2" t="s">
        <v>288</v>
      </c>
      <c r="EN172" s="2"/>
      <c r="EO172" s="2" t="s">
        <v>3</v>
      </c>
      <c r="EP172" s="2"/>
      <c r="EQ172" s="2">
        <v>0</v>
      </c>
      <c r="ER172" s="2">
        <v>0</v>
      </c>
      <c r="ES172" s="2">
        <v>0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>
        <v>0</v>
      </c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171"/>
        <v>0</v>
      </c>
      <c r="FS172" s="2">
        <v>0</v>
      </c>
      <c r="FT172" s="2"/>
      <c r="FU172" s="2"/>
      <c r="FV172" s="2"/>
      <c r="FW172" s="2"/>
      <c r="FX172" s="2">
        <v>0</v>
      </c>
      <c r="FY172" s="2">
        <v>0</v>
      </c>
      <c r="FZ172" s="2"/>
      <c r="GA172" s="2" t="s">
        <v>3</v>
      </c>
      <c r="GB172" s="2"/>
      <c r="GC172" s="2"/>
      <c r="GD172" s="2">
        <v>1</v>
      </c>
      <c r="GE172" s="2"/>
      <c r="GF172" s="2">
        <v>-1527359266</v>
      </c>
      <c r="GG172" s="2">
        <v>2</v>
      </c>
      <c r="GH172" s="2">
        <v>1</v>
      </c>
      <c r="GI172" s="2">
        <v>-2</v>
      </c>
      <c r="GJ172" s="2">
        <v>2</v>
      </c>
      <c r="GK172" s="2">
        <v>0</v>
      </c>
      <c r="GL172" s="2">
        <f t="shared" si="172"/>
        <v>0</v>
      </c>
      <c r="GM172" s="2">
        <f>ROUND(CP172*I172,2)</f>
        <v>6.77</v>
      </c>
      <c r="GN172" s="2">
        <f>IF(OR(BI172=0,BI172=1),ROUND(CP172*I172,2),0)</f>
        <v>6.77</v>
      </c>
      <c r="GO172" s="2">
        <f>IF(BI172=2,ROUND(CP172*I172,2),0)</f>
        <v>0</v>
      </c>
      <c r="GP172" s="2">
        <f>IF(BI172=4,ROUND(CP172*I172,2)+GX172,0)</f>
        <v>0</v>
      </c>
      <c r="GQ172" s="2"/>
      <c r="GR172" s="2">
        <v>0</v>
      </c>
      <c r="GS172" s="2">
        <v>3</v>
      </c>
      <c r="GT172" s="2">
        <v>0</v>
      </c>
      <c r="GU172" s="2" t="s">
        <v>3</v>
      </c>
      <c r="GV172" s="2">
        <f>0</f>
        <v>0</v>
      </c>
      <c r="GW172" s="2">
        <v>1</v>
      </c>
      <c r="GX172" s="2">
        <f>0</f>
        <v>0</v>
      </c>
      <c r="GY172" s="2"/>
      <c r="GZ172" s="2"/>
      <c r="HA172" s="2">
        <v>0</v>
      </c>
      <c r="HB172" s="2">
        <v>0</v>
      </c>
      <c r="HC172" s="2">
        <v>0</v>
      </c>
      <c r="HD172" s="2">
        <f>GM172</f>
        <v>6.77</v>
      </c>
      <c r="HE172" s="2" t="s">
        <v>3</v>
      </c>
      <c r="HF172" s="2" t="s">
        <v>3</v>
      </c>
      <c r="HG172" s="2"/>
      <c r="HH172" s="2"/>
      <c r="HI172" s="2"/>
      <c r="HJ172" s="2"/>
      <c r="HK172" s="2"/>
      <c r="HL172" s="2"/>
      <c r="HM172" s="2" t="s">
        <v>3</v>
      </c>
      <c r="HN172" s="2" t="s">
        <v>3</v>
      </c>
      <c r="HO172" s="2" t="s">
        <v>3</v>
      </c>
      <c r="HP172" s="2" t="s">
        <v>3</v>
      </c>
      <c r="HQ172" s="2" t="s">
        <v>3</v>
      </c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>
        <v>0</v>
      </c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45" ht="12.75">
      <c r="A173">
        <v>17</v>
      </c>
      <c r="B173">
        <v>1</v>
      </c>
      <c r="E173" t="s">
        <v>282</v>
      </c>
      <c r="F173" t="s">
        <v>283</v>
      </c>
      <c r="G173" t="s">
        <v>284</v>
      </c>
      <c r="H173" t="s">
        <v>278</v>
      </c>
      <c r="I173">
        <v>0.146</v>
      </c>
      <c r="J173">
        <v>0</v>
      </c>
      <c r="K173">
        <v>0.146</v>
      </c>
      <c r="O173">
        <f>0</f>
        <v>0</v>
      </c>
      <c r="P173">
        <f>0</f>
        <v>0</v>
      </c>
      <c r="Q173">
        <f>0</f>
        <v>0</v>
      </c>
      <c r="R173">
        <f>0</f>
        <v>0</v>
      </c>
      <c r="S173">
        <f>0</f>
        <v>0</v>
      </c>
      <c r="T173">
        <f>0</f>
        <v>0</v>
      </c>
      <c r="U173">
        <f>0</f>
        <v>0</v>
      </c>
      <c r="V173">
        <f>0</f>
        <v>0</v>
      </c>
      <c r="W173">
        <f>0</f>
        <v>0</v>
      </c>
      <c r="X173">
        <f>0</f>
        <v>0</v>
      </c>
      <c r="Y173">
        <f>0</f>
        <v>0</v>
      </c>
      <c r="AA173">
        <v>55113218</v>
      </c>
      <c r="AB173">
        <f>ROUND((AK173),2)</f>
        <v>46.37</v>
      </c>
      <c r="AC173">
        <f>0</f>
        <v>0</v>
      </c>
      <c r="AD173">
        <f>0</f>
        <v>0</v>
      </c>
      <c r="AE173">
        <f>0</f>
        <v>0</v>
      </c>
      <c r="AF173">
        <f>0</f>
        <v>0</v>
      </c>
      <c r="AG173">
        <f>0</f>
        <v>0</v>
      </c>
      <c r="AH173">
        <f>0</f>
        <v>0</v>
      </c>
      <c r="AI173">
        <f>0</f>
        <v>0</v>
      </c>
      <c r="AJ173">
        <f>0</f>
        <v>0</v>
      </c>
      <c r="AK173">
        <v>46.37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1</v>
      </c>
      <c r="AW173">
        <v>1</v>
      </c>
      <c r="AZ173">
        <v>10.49</v>
      </c>
      <c r="BA173">
        <v>1</v>
      </c>
      <c r="BB173">
        <v>1</v>
      </c>
      <c r="BC173">
        <v>1</v>
      </c>
      <c r="BH173">
        <v>0</v>
      </c>
      <c r="BI173">
        <v>1</v>
      </c>
      <c r="BJ173" t="s">
        <v>285</v>
      </c>
      <c r="BM173">
        <v>700005</v>
      </c>
      <c r="BN173">
        <v>0</v>
      </c>
      <c r="BO173" t="s">
        <v>283</v>
      </c>
      <c r="BP173">
        <v>1</v>
      </c>
      <c r="BQ173">
        <v>10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Z173">
        <v>0</v>
      </c>
      <c r="CA173">
        <v>0</v>
      </c>
      <c r="CE173">
        <v>0</v>
      </c>
      <c r="CF173">
        <v>0</v>
      </c>
      <c r="CG173">
        <v>0</v>
      </c>
      <c r="CM173">
        <v>0</v>
      </c>
      <c r="CO173">
        <v>0</v>
      </c>
      <c r="CP173">
        <f>AB173*AZ173</f>
        <v>486.4213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N173">
        <v>0</v>
      </c>
      <c r="DO173">
        <v>0</v>
      </c>
      <c r="DP173">
        <v>1</v>
      </c>
      <c r="DQ173">
        <v>1</v>
      </c>
      <c r="DU173">
        <v>1013</v>
      </c>
      <c r="DV173" t="s">
        <v>278</v>
      </c>
      <c r="DW173" t="s">
        <v>278</v>
      </c>
      <c r="DX173">
        <v>1</v>
      </c>
      <c r="EE173">
        <v>55238387</v>
      </c>
      <c r="EF173">
        <v>10</v>
      </c>
      <c r="EG173" t="s">
        <v>286</v>
      </c>
      <c r="EH173">
        <v>107</v>
      </c>
      <c r="EI173" t="s">
        <v>287</v>
      </c>
      <c r="EJ173">
        <v>1</v>
      </c>
      <c r="EK173">
        <v>700005</v>
      </c>
      <c r="EL173" t="s">
        <v>287</v>
      </c>
      <c r="EM173" t="s">
        <v>288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FQ173">
        <v>0</v>
      </c>
      <c r="FR173">
        <f t="shared" si="171"/>
        <v>0</v>
      </c>
      <c r="FS173">
        <v>0</v>
      </c>
      <c r="FX173">
        <v>0</v>
      </c>
      <c r="FY173">
        <v>0</v>
      </c>
      <c r="GD173">
        <v>1</v>
      </c>
      <c r="GF173">
        <v>-1527359266</v>
      </c>
      <c r="GG173">
        <v>2</v>
      </c>
      <c r="GH173">
        <v>1</v>
      </c>
      <c r="GI173">
        <v>2</v>
      </c>
      <c r="GJ173">
        <v>2</v>
      </c>
      <c r="GK173">
        <v>0</v>
      </c>
      <c r="GL173">
        <f t="shared" si="172"/>
        <v>0</v>
      </c>
      <c r="GM173">
        <f>ROUND(CP173*I173,2)</f>
        <v>71.02</v>
      </c>
      <c r="GN173">
        <f>IF(OR(BI173=0,BI173=1),ROUND(CP173*I173,2),0)</f>
        <v>71.02</v>
      </c>
      <c r="GO173">
        <f>IF(BI173=2,ROUND(CP173*I173,2),0)</f>
        <v>0</v>
      </c>
      <c r="GP173">
        <f>IF(BI173=4,ROUND(CP173*I173,2)+GX173,0)</f>
        <v>0</v>
      </c>
      <c r="GR173">
        <v>0</v>
      </c>
      <c r="GS173">
        <v>3</v>
      </c>
      <c r="GT173">
        <v>0</v>
      </c>
      <c r="GV173">
        <f>0</f>
        <v>0</v>
      </c>
      <c r="GW173">
        <v>1</v>
      </c>
      <c r="GX173">
        <f>0</f>
        <v>0</v>
      </c>
      <c r="HA173">
        <v>0</v>
      </c>
      <c r="HB173">
        <v>0</v>
      </c>
      <c r="HC173">
        <v>0</v>
      </c>
      <c r="HD173">
        <f>GM173</f>
        <v>71.02</v>
      </c>
      <c r="IK173">
        <v>0</v>
      </c>
    </row>
    <row r="175" spans="1:206" ht="12.75">
      <c r="A175" s="3">
        <v>51</v>
      </c>
      <c r="B175" s="3">
        <f>B164</f>
        <v>1</v>
      </c>
      <c r="C175" s="3">
        <f>A164</f>
        <v>4</v>
      </c>
      <c r="D175" s="3">
        <f>ROW(A164)</f>
        <v>164</v>
      </c>
      <c r="E175" s="3"/>
      <c r="F175" s="3" t="str">
        <f>IF(F164&lt;&gt;"",F164,"")</f>
        <v>Новый раздел</v>
      </c>
      <c r="G175" s="3" t="str">
        <f>IF(G164&lt;&gt;"",G164,"")</f>
        <v>Разные работы</v>
      </c>
      <c r="H175" s="3">
        <v>0</v>
      </c>
      <c r="I175" s="3"/>
      <c r="J175" s="3"/>
      <c r="K175" s="3"/>
      <c r="L175" s="3"/>
      <c r="M175" s="3"/>
      <c r="N175" s="3"/>
      <c r="O175" s="3">
        <f aca="true" t="shared" si="173" ref="O175:T175">ROUND(AB175,2)</f>
        <v>3.47</v>
      </c>
      <c r="P175" s="3">
        <f t="shared" si="173"/>
        <v>2.39</v>
      </c>
      <c r="Q175" s="3">
        <f t="shared" si="173"/>
        <v>0</v>
      </c>
      <c r="R175" s="3">
        <f t="shared" si="173"/>
        <v>0</v>
      </c>
      <c r="S175" s="3">
        <f t="shared" si="173"/>
        <v>1.08</v>
      </c>
      <c r="T175" s="3">
        <f t="shared" si="173"/>
        <v>0</v>
      </c>
      <c r="U175" s="3">
        <f>AH175</f>
        <v>0.15037999999999999</v>
      </c>
      <c r="V175" s="3">
        <f>AI175</f>
        <v>0</v>
      </c>
      <c r="W175" s="3">
        <f>ROUND(AJ175,2)</f>
        <v>0</v>
      </c>
      <c r="X175" s="3">
        <f>ROUND(AK175,2)</f>
        <v>0.99</v>
      </c>
      <c r="Y175" s="3">
        <f>ROUND(AL175,2)</f>
        <v>0.48</v>
      </c>
      <c r="Z175" s="3"/>
      <c r="AA175" s="3"/>
      <c r="AB175" s="3">
        <f>ROUND(SUMIF(AA168:AA173,"=55113220",O168:O173),2)</f>
        <v>3.47</v>
      </c>
      <c r="AC175" s="3">
        <f>ROUND(SUMIF(AA168:AA173,"=55113220",P168:P173),2)</f>
        <v>2.39</v>
      </c>
      <c r="AD175" s="3">
        <f>ROUND(SUMIF(AA168:AA173,"=55113220",Q168:Q173),2)</f>
        <v>0</v>
      </c>
      <c r="AE175" s="3">
        <f>ROUND(SUMIF(AA168:AA173,"=55113220",R168:R173),2)</f>
        <v>0</v>
      </c>
      <c r="AF175" s="3">
        <f>ROUND(SUMIF(AA168:AA173,"=55113220",S168:S173),2)</f>
        <v>1.08</v>
      </c>
      <c r="AG175" s="3">
        <f>ROUND(SUMIF(AA168:AA173,"=55113220",T168:T173),2)</f>
        <v>0</v>
      </c>
      <c r="AH175" s="3">
        <f>SUMIF(AA168:AA173,"=55113220",U168:U173)</f>
        <v>0.15037999999999999</v>
      </c>
      <c r="AI175" s="3">
        <f>SUMIF(AA168:AA173,"=55113220",V168:V173)</f>
        <v>0</v>
      </c>
      <c r="AJ175" s="3">
        <f>ROUND(SUMIF(AA168:AA173,"=55113220",W168:W173),2)</f>
        <v>0</v>
      </c>
      <c r="AK175" s="3">
        <f>ROUND(SUMIF(AA168:AA173,"=55113220",X168:X173),2)</f>
        <v>0.99</v>
      </c>
      <c r="AL175" s="3">
        <f>ROUND(SUMIF(AA168:AA173,"=55113220",Y168:Y173),2)</f>
        <v>0.48</v>
      </c>
      <c r="AM175" s="3"/>
      <c r="AN175" s="3"/>
      <c r="AO175" s="3">
        <f aca="true" t="shared" si="174" ref="AO175:BD175">ROUND(BX175,2)</f>
        <v>0</v>
      </c>
      <c r="AP175" s="3">
        <f t="shared" si="174"/>
        <v>0</v>
      </c>
      <c r="AQ175" s="3">
        <f t="shared" si="174"/>
        <v>0</v>
      </c>
      <c r="AR175" s="3">
        <f t="shared" si="174"/>
        <v>17.99</v>
      </c>
      <c r="AS175" s="3">
        <f t="shared" si="174"/>
        <v>17.99</v>
      </c>
      <c r="AT175" s="3">
        <f t="shared" si="174"/>
        <v>0</v>
      </c>
      <c r="AU175" s="3">
        <f t="shared" si="174"/>
        <v>0</v>
      </c>
      <c r="AV175" s="3">
        <f t="shared" si="174"/>
        <v>2.39</v>
      </c>
      <c r="AW175" s="3">
        <f t="shared" si="174"/>
        <v>2.39</v>
      </c>
      <c r="AX175" s="3">
        <f t="shared" si="174"/>
        <v>0</v>
      </c>
      <c r="AY175" s="3">
        <f t="shared" si="174"/>
        <v>2.39</v>
      </c>
      <c r="AZ175" s="3">
        <f t="shared" si="174"/>
        <v>0</v>
      </c>
      <c r="BA175" s="3">
        <f t="shared" si="174"/>
        <v>0</v>
      </c>
      <c r="BB175" s="3">
        <f t="shared" si="174"/>
        <v>0</v>
      </c>
      <c r="BC175" s="3">
        <f t="shared" si="174"/>
        <v>0</v>
      </c>
      <c r="BD175" s="3">
        <f t="shared" si="174"/>
        <v>13.05</v>
      </c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>
        <f>ROUND(SUMIF(AA168:AA173,"=55113220",FQ168:FQ173),2)</f>
        <v>0</v>
      </c>
      <c r="BY175" s="3">
        <f>ROUND(SUMIF(AA168:AA173,"=55113220",FR168:FR173),2)</f>
        <v>0</v>
      </c>
      <c r="BZ175" s="3">
        <f>ROUND(SUMIF(AA168:AA173,"=55113220",GL168:GL173),2)</f>
        <v>0</v>
      </c>
      <c r="CA175" s="3">
        <f>ROUND(SUMIF(AA168:AA173,"=55113220",GM168:GM173),2)</f>
        <v>17.99</v>
      </c>
      <c r="CB175" s="3">
        <f>ROUND(SUMIF(AA168:AA173,"=55113220",GN168:GN173),2)</f>
        <v>17.99</v>
      </c>
      <c r="CC175" s="3">
        <f>ROUND(SUMIF(AA168:AA173,"=55113220",GO168:GO173),2)</f>
        <v>0</v>
      </c>
      <c r="CD175" s="3">
        <f>ROUND(SUMIF(AA168:AA173,"=55113220",GP168:GP173),2)</f>
        <v>0</v>
      </c>
      <c r="CE175" s="3">
        <f>AC175-BX175</f>
        <v>2.39</v>
      </c>
      <c r="CF175" s="3">
        <f>AC175-BY175</f>
        <v>2.39</v>
      </c>
      <c r="CG175" s="3">
        <f>BX175-BZ175</f>
        <v>0</v>
      </c>
      <c r="CH175" s="3">
        <f>AC175-BX175-BY175+BZ175</f>
        <v>2.39</v>
      </c>
      <c r="CI175" s="3">
        <f>BY175-BZ175</f>
        <v>0</v>
      </c>
      <c r="CJ175" s="3">
        <f>ROUND(SUMIF(AA168:AA173,"=55113220",GX168:GX173),2)</f>
        <v>0</v>
      </c>
      <c r="CK175" s="3">
        <f>ROUND(SUMIF(AA168:AA173,"=55113220",GY168:GY173),2)</f>
        <v>0</v>
      </c>
      <c r="CL175" s="3">
        <f>ROUND(SUMIF(AA168:AA173,"=55113220",GZ168:GZ173),2)</f>
        <v>0</v>
      </c>
      <c r="CM175" s="3">
        <f>ROUND(SUMIF(AA168:AA173,"=55113220",HD168:HD173),2)</f>
        <v>13.05</v>
      </c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4">
        <f aca="true" t="shared" si="175" ref="DG175:DL175">ROUND(DT175,2)</f>
        <v>58.91</v>
      </c>
      <c r="DH175" s="4">
        <f t="shared" si="175"/>
        <v>17.41</v>
      </c>
      <c r="DI175" s="4">
        <f t="shared" si="175"/>
        <v>0</v>
      </c>
      <c r="DJ175" s="4">
        <f t="shared" si="175"/>
        <v>0</v>
      </c>
      <c r="DK175" s="4">
        <f t="shared" si="175"/>
        <v>41.5</v>
      </c>
      <c r="DL175" s="4">
        <f t="shared" si="175"/>
        <v>0</v>
      </c>
      <c r="DM175" s="4">
        <f>DZ175</f>
        <v>0.15037999999999999</v>
      </c>
      <c r="DN175" s="4">
        <f>EA175</f>
        <v>0</v>
      </c>
      <c r="DO175" s="4">
        <f>ROUND(EB175,2)</f>
        <v>0</v>
      </c>
      <c r="DP175" s="4">
        <f>ROUND(EC175,2)</f>
        <v>38.18</v>
      </c>
      <c r="DQ175" s="4">
        <f>ROUND(ED175,2)</f>
        <v>18.26</v>
      </c>
      <c r="DR175" s="4"/>
      <c r="DS175" s="4"/>
      <c r="DT175" s="4">
        <f>ROUND(SUMIF(AA168:AA173,"=55113218",O168:O173),2)</f>
        <v>58.91</v>
      </c>
      <c r="DU175" s="4">
        <f>ROUND(SUMIF(AA168:AA173,"=55113218",P168:P173),2)</f>
        <v>17.41</v>
      </c>
      <c r="DV175" s="4">
        <f>ROUND(SUMIF(AA168:AA173,"=55113218",Q168:Q173),2)</f>
        <v>0</v>
      </c>
      <c r="DW175" s="4">
        <f>ROUND(SUMIF(AA168:AA173,"=55113218",R168:R173),2)</f>
        <v>0</v>
      </c>
      <c r="DX175" s="4">
        <f>ROUND(SUMIF(AA168:AA173,"=55113218",S168:S173),2)</f>
        <v>41.5</v>
      </c>
      <c r="DY175" s="4">
        <f>ROUND(SUMIF(AA168:AA173,"=55113218",T168:T173),2)</f>
        <v>0</v>
      </c>
      <c r="DZ175" s="4">
        <f>SUMIF(AA168:AA173,"=55113218",U168:U173)</f>
        <v>0.15037999999999999</v>
      </c>
      <c r="EA175" s="4">
        <f>SUMIF(AA168:AA173,"=55113218",V168:V173)</f>
        <v>0</v>
      </c>
      <c r="EB175" s="4">
        <f>ROUND(SUMIF(AA168:AA173,"=55113218",W168:W173),2)</f>
        <v>0</v>
      </c>
      <c r="EC175" s="4">
        <f>ROUND(SUMIF(AA168:AA173,"=55113218",X168:X173),2)</f>
        <v>38.18</v>
      </c>
      <c r="ED175" s="4">
        <f>ROUND(SUMIF(AA168:AA173,"=55113218",Y168:Y173),2)</f>
        <v>18.26</v>
      </c>
      <c r="EE175" s="4"/>
      <c r="EF175" s="4"/>
      <c r="EG175" s="4">
        <f aca="true" t="shared" si="176" ref="EG175:EV175">ROUND(FP175,2)</f>
        <v>0</v>
      </c>
      <c r="EH175" s="4">
        <f t="shared" si="176"/>
        <v>0</v>
      </c>
      <c r="EI175" s="4">
        <f t="shared" si="176"/>
        <v>0</v>
      </c>
      <c r="EJ175" s="4">
        <f t="shared" si="176"/>
        <v>274.97</v>
      </c>
      <c r="EK175" s="4">
        <f t="shared" si="176"/>
        <v>274.97</v>
      </c>
      <c r="EL175" s="4">
        <f t="shared" si="176"/>
        <v>0</v>
      </c>
      <c r="EM175" s="4">
        <f t="shared" si="176"/>
        <v>0</v>
      </c>
      <c r="EN175" s="4">
        <f t="shared" si="176"/>
        <v>17.41</v>
      </c>
      <c r="EO175" s="4">
        <f t="shared" si="176"/>
        <v>17.41</v>
      </c>
      <c r="EP175" s="4">
        <f t="shared" si="176"/>
        <v>0</v>
      </c>
      <c r="EQ175" s="4">
        <f t="shared" si="176"/>
        <v>17.41</v>
      </c>
      <c r="ER175" s="4">
        <f t="shared" si="176"/>
        <v>0</v>
      </c>
      <c r="ES175" s="4">
        <f t="shared" si="176"/>
        <v>0</v>
      </c>
      <c r="ET175" s="4">
        <f t="shared" si="176"/>
        <v>0</v>
      </c>
      <c r="EU175" s="4">
        <f t="shared" si="176"/>
        <v>0</v>
      </c>
      <c r="EV175" s="4">
        <f t="shared" si="176"/>
        <v>159.62</v>
      </c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>
        <f>ROUND(SUMIF(AA168:AA173,"=55113218",FQ168:FQ173),2)</f>
        <v>0</v>
      </c>
      <c r="FQ175" s="4">
        <f>ROUND(SUMIF(AA168:AA173,"=55113218",FR168:FR173),2)</f>
        <v>0</v>
      </c>
      <c r="FR175" s="4">
        <f>ROUND(SUMIF(AA168:AA173,"=55113218",GL168:GL173),2)</f>
        <v>0</v>
      </c>
      <c r="FS175" s="4">
        <f>ROUND(SUMIF(AA168:AA173,"=55113218",GM168:GM173),2)</f>
        <v>274.97</v>
      </c>
      <c r="FT175" s="4">
        <f>ROUND(SUMIF(AA168:AA173,"=55113218",GN168:GN173),2)</f>
        <v>274.97</v>
      </c>
      <c r="FU175" s="4">
        <f>ROUND(SUMIF(AA168:AA173,"=55113218",GO168:GO173),2)</f>
        <v>0</v>
      </c>
      <c r="FV175" s="4">
        <f>ROUND(SUMIF(AA168:AA173,"=55113218",GP168:GP173),2)</f>
        <v>0</v>
      </c>
      <c r="FW175" s="4">
        <f>DU175-FP175</f>
        <v>17.41</v>
      </c>
      <c r="FX175" s="4">
        <f>DU175-FQ175</f>
        <v>17.41</v>
      </c>
      <c r="FY175" s="4">
        <f>FP175-FR175</f>
        <v>0</v>
      </c>
      <c r="FZ175" s="4">
        <f>DU175-FP175-FQ175+FR175</f>
        <v>17.41</v>
      </c>
      <c r="GA175" s="4">
        <f>FQ175-FR175</f>
        <v>0</v>
      </c>
      <c r="GB175" s="4">
        <f>ROUND(SUMIF(AA168:AA173,"=55113218",GX168:GX173),2)</f>
        <v>0</v>
      </c>
      <c r="GC175" s="4">
        <f>ROUND(SUMIF(AA168:AA173,"=55113218",GY168:GY173),2)</f>
        <v>0</v>
      </c>
      <c r="GD175" s="4">
        <f>ROUND(SUMIF(AA168:AA173,"=55113218",GZ168:GZ173),2)</f>
        <v>0</v>
      </c>
      <c r="GE175" s="4">
        <f>ROUND(SUMIF(AA168:AA173,"=55113218",HD168:HD173),2)</f>
        <v>159.62</v>
      </c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>
        <v>0</v>
      </c>
    </row>
    <row r="177" spans="1:28" ht="12.75">
      <c r="A177" s="5">
        <v>50</v>
      </c>
      <c r="B177" s="5">
        <v>0</v>
      </c>
      <c r="C177" s="5">
        <v>0</v>
      </c>
      <c r="D177" s="5">
        <v>1</v>
      </c>
      <c r="E177" s="5">
        <v>201</v>
      </c>
      <c r="F177" s="5">
        <f>ROUND(Source!O175,O177)</f>
        <v>3.47</v>
      </c>
      <c r="G177" s="5" t="s">
        <v>68</v>
      </c>
      <c r="H177" s="5" t="s">
        <v>69</v>
      </c>
      <c r="I177" s="5"/>
      <c r="J177" s="5"/>
      <c r="K177" s="5">
        <v>201</v>
      </c>
      <c r="L177" s="5">
        <v>1</v>
      </c>
      <c r="M177" s="5">
        <v>3</v>
      </c>
      <c r="N177" s="5" t="s">
        <v>3</v>
      </c>
      <c r="O177" s="5">
        <v>2</v>
      </c>
      <c r="P177" s="5">
        <f>ROUND(Source!DG175,O177)</f>
        <v>58.91</v>
      </c>
      <c r="Q177" s="5"/>
      <c r="R177" s="5"/>
      <c r="S177" s="5"/>
      <c r="T177" s="5"/>
      <c r="U177" s="5"/>
      <c r="V177" s="5"/>
      <c r="W177" s="5">
        <v>16.52</v>
      </c>
      <c r="X177" s="5">
        <v>1</v>
      </c>
      <c r="Y177" s="5">
        <v>16.52</v>
      </c>
      <c r="Z177" s="5">
        <v>218.53</v>
      </c>
      <c r="AA177" s="5">
        <v>1</v>
      </c>
      <c r="AB177" s="5">
        <v>218.53</v>
      </c>
    </row>
    <row r="178" spans="1:28" ht="12.75">
      <c r="A178" s="5">
        <v>50</v>
      </c>
      <c r="B178" s="5">
        <v>0</v>
      </c>
      <c r="C178" s="5">
        <v>0</v>
      </c>
      <c r="D178" s="5">
        <v>1</v>
      </c>
      <c r="E178" s="5">
        <v>202</v>
      </c>
      <c r="F178" s="5">
        <f>ROUND(Source!P175,O178)</f>
        <v>2.39</v>
      </c>
      <c r="G178" s="5" t="s">
        <v>70</v>
      </c>
      <c r="H178" s="5" t="s">
        <v>71</v>
      </c>
      <c r="I178" s="5"/>
      <c r="J178" s="5"/>
      <c r="K178" s="5">
        <v>202</v>
      </c>
      <c r="L178" s="5">
        <v>2</v>
      </c>
      <c r="M178" s="5">
        <v>3</v>
      </c>
      <c r="N178" s="5" t="s">
        <v>3</v>
      </c>
      <c r="O178" s="5">
        <v>2</v>
      </c>
      <c r="P178" s="5">
        <f>ROUND(Source!DH175,O178)</f>
        <v>17.41</v>
      </c>
      <c r="Q178" s="5"/>
      <c r="R178" s="5"/>
      <c r="S178" s="5"/>
      <c r="T178" s="5"/>
      <c r="U178" s="5"/>
      <c r="V178" s="5"/>
      <c r="W178" s="5">
        <v>2.39</v>
      </c>
      <c r="X178" s="5">
        <v>1</v>
      </c>
      <c r="Y178" s="5">
        <v>2.39</v>
      </c>
      <c r="Z178" s="5">
        <v>17.41</v>
      </c>
      <c r="AA178" s="5">
        <v>1</v>
      </c>
      <c r="AB178" s="5">
        <v>17.41</v>
      </c>
    </row>
    <row r="179" spans="1:28" ht="12.75">
      <c r="A179" s="5">
        <v>50</v>
      </c>
      <c r="B179" s="5">
        <v>0</v>
      </c>
      <c r="C179" s="5">
        <v>0</v>
      </c>
      <c r="D179" s="5">
        <v>1</v>
      </c>
      <c r="E179" s="5">
        <v>222</v>
      </c>
      <c r="F179" s="5">
        <f>ROUND(Source!AO175,O179)</f>
        <v>0</v>
      </c>
      <c r="G179" s="5" t="s">
        <v>72</v>
      </c>
      <c r="H179" s="5" t="s">
        <v>73</v>
      </c>
      <c r="I179" s="5"/>
      <c r="J179" s="5"/>
      <c r="K179" s="5">
        <v>222</v>
      </c>
      <c r="L179" s="5">
        <v>3</v>
      </c>
      <c r="M179" s="5">
        <v>3</v>
      </c>
      <c r="N179" s="5" t="s">
        <v>3</v>
      </c>
      <c r="O179" s="5">
        <v>2</v>
      </c>
      <c r="P179" s="5">
        <f>ROUND(Source!EG175,O179)</f>
        <v>0</v>
      </c>
      <c r="Q179" s="5"/>
      <c r="R179" s="5"/>
      <c r="S179" s="5"/>
      <c r="T179" s="5"/>
      <c r="U179" s="5"/>
      <c r="V179" s="5"/>
      <c r="W179" s="5">
        <v>0</v>
      </c>
      <c r="X179" s="5">
        <v>1</v>
      </c>
      <c r="Y179" s="5">
        <v>0</v>
      </c>
      <c r="Z179" s="5">
        <v>0</v>
      </c>
      <c r="AA179" s="5">
        <v>1</v>
      </c>
      <c r="AB179" s="5">
        <v>0</v>
      </c>
    </row>
    <row r="180" spans="1:28" ht="12.75">
      <c r="A180" s="5">
        <v>50</v>
      </c>
      <c r="B180" s="5">
        <v>0</v>
      </c>
      <c r="C180" s="5">
        <v>0</v>
      </c>
      <c r="D180" s="5">
        <v>1</v>
      </c>
      <c r="E180" s="5">
        <v>225</v>
      </c>
      <c r="F180" s="5">
        <f>ROUND(Source!AV175,O180)</f>
        <v>2.39</v>
      </c>
      <c r="G180" s="5" t="s">
        <v>74</v>
      </c>
      <c r="H180" s="5" t="s">
        <v>75</v>
      </c>
      <c r="I180" s="5"/>
      <c r="J180" s="5"/>
      <c r="K180" s="5">
        <v>225</v>
      </c>
      <c r="L180" s="5">
        <v>4</v>
      </c>
      <c r="M180" s="5">
        <v>3</v>
      </c>
      <c r="N180" s="5" t="s">
        <v>3</v>
      </c>
      <c r="O180" s="5">
        <v>2</v>
      </c>
      <c r="P180" s="5">
        <f>ROUND(Source!EN175,O180)</f>
        <v>17.41</v>
      </c>
      <c r="Q180" s="5"/>
      <c r="R180" s="5"/>
      <c r="S180" s="5"/>
      <c r="T180" s="5"/>
      <c r="U180" s="5"/>
      <c r="V180" s="5"/>
      <c r="W180" s="5">
        <v>2.39</v>
      </c>
      <c r="X180" s="5">
        <v>1</v>
      </c>
      <c r="Y180" s="5">
        <v>2.39</v>
      </c>
      <c r="Z180" s="5">
        <v>17.41</v>
      </c>
      <c r="AA180" s="5">
        <v>1</v>
      </c>
      <c r="AB180" s="5">
        <v>17.41</v>
      </c>
    </row>
    <row r="181" spans="1:28" ht="12.75">
      <c r="A181" s="5">
        <v>50</v>
      </c>
      <c r="B181" s="5">
        <v>0</v>
      </c>
      <c r="C181" s="5">
        <v>0</v>
      </c>
      <c r="D181" s="5">
        <v>1</v>
      </c>
      <c r="E181" s="5">
        <v>226</v>
      </c>
      <c r="F181" s="5">
        <f>ROUND(Source!AW175,O181)</f>
        <v>2.39</v>
      </c>
      <c r="G181" s="5" t="s">
        <v>76</v>
      </c>
      <c r="H181" s="5" t="s">
        <v>77</v>
      </c>
      <c r="I181" s="5"/>
      <c r="J181" s="5"/>
      <c r="K181" s="5">
        <v>226</v>
      </c>
      <c r="L181" s="5">
        <v>5</v>
      </c>
      <c r="M181" s="5">
        <v>3</v>
      </c>
      <c r="N181" s="5" t="s">
        <v>3</v>
      </c>
      <c r="O181" s="5">
        <v>2</v>
      </c>
      <c r="P181" s="5">
        <f>ROUND(Source!EO175,O181)</f>
        <v>17.41</v>
      </c>
      <c r="Q181" s="5"/>
      <c r="R181" s="5"/>
      <c r="S181" s="5"/>
      <c r="T181" s="5"/>
      <c r="U181" s="5"/>
      <c r="V181" s="5"/>
      <c r="W181" s="5">
        <v>2.39</v>
      </c>
      <c r="X181" s="5">
        <v>1</v>
      </c>
      <c r="Y181" s="5">
        <v>2.39</v>
      </c>
      <c r="Z181" s="5">
        <v>17.41</v>
      </c>
      <c r="AA181" s="5">
        <v>1</v>
      </c>
      <c r="AB181" s="5">
        <v>17.41</v>
      </c>
    </row>
    <row r="182" spans="1:28" ht="12.75">
      <c r="A182" s="5">
        <v>50</v>
      </c>
      <c r="B182" s="5">
        <v>0</v>
      </c>
      <c r="C182" s="5">
        <v>0</v>
      </c>
      <c r="D182" s="5">
        <v>1</v>
      </c>
      <c r="E182" s="5">
        <v>227</v>
      </c>
      <c r="F182" s="5">
        <f>ROUND(Source!AX175,O182)</f>
        <v>0</v>
      </c>
      <c r="G182" s="5" t="s">
        <v>78</v>
      </c>
      <c r="H182" s="5" t="s">
        <v>79</v>
      </c>
      <c r="I182" s="5"/>
      <c r="J182" s="5"/>
      <c r="K182" s="5">
        <v>227</v>
      </c>
      <c r="L182" s="5">
        <v>6</v>
      </c>
      <c r="M182" s="5">
        <v>3</v>
      </c>
      <c r="N182" s="5" t="s">
        <v>3</v>
      </c>
      <c r="O182" s="5">
        <v>2</v>
      </c>
      <c r="P182" s="5">
        <f>ROUND(Source!EP175,O182)</f>
        <v>0</v>
      </c>
      <c r="Q182" s="5"/>
      <c r="R182" s="5"/>
      <c r="S182" s="5"/>
      <c r="T182" s="5"/>
      <c r="U182" s="5"/>
      <c r="V182" s="5"/>
      <c r="W182" s="5">
        <v>0</v>
      </c>
      <c r="X182" s="5">
        <v>1</v>
      </c>
      <c r="Y182" s="5">
        <v>0</v>
      </c>
      <c r="Z182" s="5">
        <v>0</v>
      </c>
      <c r="AA182" s="5">
        <v>1</v>
      </c>
      <c r="AB182" s="5">
        <v>0</v>
      </c>
    </row>
    <row r="183" spans="1:28" ht="12.75">
      <c r="A183" s="5">
        <v>50</v>
      </c>
      <c r="B183" s="5">
        <v>0</v>
      </c>
      <c r="C183" s="5">
        <v>0</v>
      </c>
      <c r="D183" s="5">
        <v>1</v>
      </c>
      <c r="E183" s="5">
        <v>228</v>
      </c>
      <c r="F183" s="5">
        <f>ROUND(Source!AY175,O183)</f>
        <v>2.39</v>
      </c>
      <c r="G183" s="5" t="s">
        <v>80</v>
      </c>
      <c r="H183" s="5" t="s">
        <v>81</v>
      </c>
      <c r="I183" s="5"/>
      <c r="J183" s="5"/>
      <c r="K183" s="5">
        <v>228</v>
      </c>
      <c r="L183" s="5">
        <v>7</v>
      </c>
      <c r="M183" s="5">
        <v>3</v>
      </c>
      <c r="N183" s="5" t="s">
        <v>3</v>
      </c>
      <c r="O183" s="5">
        <v>2</v>
      </c>
      <c r="P183" s="5">
        <f>ROUND(Source!EQ175,O183)</f>
        <v>17.41</v>
      </c>
      <c r="Q183" s="5"/>
      <c r="R183" s="5"/>
      <c r="S183" s="5"/>
      <c r="T183" s="5"/>
      <c r="U183" s="5"/>
      <c r="V183" s="5"/>
      <c r="W183" s="5">
        <v>2.39</v>
      </c>
      <c r="X183" s="5">
        <v>1</v>
      </c>
      <c r="Y183" s="5">
        <v>2.39</v>
      </c>
      <c r="Z183" s="5">
        <v>17.41</v>
      </c>
      <c r="AA183" s="5">
        <v>1</v>
      </c>
      <c r="AB183" s="5">
        <v>17.41</v>
      </c>
    </row>
    <row r="184" spans="1:28" ht="12.75">
      <c r="A184" s="5">
        <v>50</v>
      </c>
      <c r="B184" s="5">
        <v>0</v>
      </c>
      <c r="C184" s="5">
        <v>0</v>
      </c>
      <c r="D184" s="5">
        <v>1</v>
      </c>
      <c r="E184" s="5">
        <v>216</v>
      </c>
      <c r="F184" s="5">
        <f>ROUND(Source!AP175,O184)</f>
        <v>0</v>
      </c>
      <c r="G184" s="5" t="s">
        <v>82</v>
      </c>
      <c r="H184" s="5" t="s">
        <v>83</v>
      </c>
      <c r="I184" s="5"/>
      <c r="J184" s="5"/>
      <c r="K184" s="5">
        <v>216</v>
      </c>
      <c r="L184" s="5">
        <v>8</v>
      </c>
      <c r="M184" s="5">
        <v>3</v>
      </c>
      <c r="N184" s="5" t="s">
        <v>3</v>
      </c>
      <c r="O184" s="5">
        <v>2</v>
      </c>
      <c r="P184" s="5">
        <f>ROUND(Source!EH175,O184)</f>
        <v>0</v>
      </c>
      <c r="Q184" s="5"/>
      <c r="R184" s="5"/>
      <c r="S184" s="5"/>
      <c r="T184" s="5"/>
      <c r="U184" s="5"/>
      <c r="V184" s="5"/>
      <c r="W184" s="5">
        <v>0</v>
      </c>
      <c r="X184" s="5">
        <v>1</v>
      </c>
      <c r="Y184" s="5">
        <v>0</v>
      </c>
      <c r="Z184" s="5">
        <v>0</v>
      </c>
      <c r="AA184" s="5">
        <v>1</v>
      </c>
      <c r="AB184" s="5">
        <v>0</v>
      </c>
    </row>
    <row r="185" spans="1:28" ht="12.75">
      <c r="A185" s="5">
        <v>50</v>
      </c>
      <c r="B185" s="5">
        <v>0</v>
      </c>
      <c r="C185" s="5">
        <v>0</v>
      </c>
      <c r="D185" s="5">
        <v>1</v>
      </c>
      <c r="E185" s="5">
        <v>223</v>
      </c>
      <c r="F185" s="5">
        <f>ROUND(Source!AQ175,O185)</f>
        <v>0</v>
      </c>
      <c r="G185" s="5" t="s">
        <v>84</v>
      </c>
      <c r="H185" s="5" t="s">
        <v>85</v>
      </c>
      <c r="I185" s="5"/>
      <c r="J185" s="5"/>
      <c r="K185" s="5">
        <v>223</v>
      </c>
      <c r="L185" s="5">
        <v>9</v>
      </c>
      <c r="M185" s="5">
        <v>3</v>
      </c>
      <c r="N185" s="5" t="s">
        <v>3</v>
      </c>
      <c r="O185" s="5">
        <v>2</v>
      </c>
      <c r="P185" s="5">
        <f>ROUND(Source!EI175,O185)</f>
        <v>0</v>
      </c>
      <c r="Q185" s="5"/>
      <c r="R185" s="5"/>
      <c r="S185" s="5"/>
      <c r="T185" s="5"/>
      <c r="U185" s="5"/>
      <c r="V185" s="5"/>
      <c r="W185" s="5">
        <v>0</v>
      </c>
      <c r="X185" s="5">
        <v>1</v>
      </c>
      <c r="Y185" s="5">
        <v>0</v>
      </c>
      <c r="Z185" s="5">
        <v>0</v>
      </c>
      <c r="AA185" s="5">
        <v>1</v>
      </c>
      <c r="AB185" s="5">
        <v>0</v>
      </c>
    </row>
    <row r="186" spans="1:28" ht="12.75">
      <c r="A186" s="5">
        <v>50</v>
      </c>
      <c r="B186" s="5">
        <v>0</v>
      </c>
      <c r="C186" s="5">
        <v>0</v>
      </c>
      <c r="D186" s="5">
        <v>1</v>
      </c>
      <c r="E186" s="5">
        <v>229</v>
      </c>
      <c r="F186" s="5">
        <f>ROUND(Source!AZ175,O186)</f>
        <v>0</v>
      </c>
      <c r="G186" s="5" t="s">
        <v>86</v>
      </c>
      <c r="H186" s="5" t="s">
        <v>87</v>
      </c>
      <c r="I186" s="5"/>
      <c r="J186" s="5"/>
      <c r="K186" s="5">
        <v>229</v>
      </c>
      <c r="L186" s="5">
        <v>10</v>
      </c>
      <c r="M186" s="5">
        <v>3</v>
      </c>
      <c r="N186" s="5" t="s">
        <v>3</v>
      </c>
      <c r="O186" s="5">
        <v>2</v>
      </c>
      <c r="P186" s="5">
        <f>ROUND(Source!ER175,O186)</f>
        <v>0</v>
      </c>
      <c r="Q186" s="5"/>
      <c r="R186" s="5"/>
      <c r="S186" s="5"/>
      <c r="T186" s="5"/>
      <c r="U186" s="5"/>
      <c r="V186" s="5"/>
      <c r="W186" s="5">
        <v>0</v>
      </c>
      <c r="X186" s="5">
        <v>1</v>
      </c>
      <c r="Y186" s="5">
        <v>0</v>
      </c>
      <c r="Z186" s="5">
        <v>0</v>
      </c>
      <c r="AA186" s="5">
        <v>1</v>
      </c>
      <c r="AB186" s="5">
        <v>0</v>
      </c>
    </row>
    <row r="187" spans="1:28" ht="12.75">
      <c r="A187" s="5">
        <v>50</v>
      </c>
      <c r="B187" s="5">
        <v>0</v>
      </c>
      <c r="C187" s="5">
        <v>0</v>
      </c>
      <c r="D187" s="5">
        <v>1</v>
      </c>
      <c r="E187" s="5">
        <v>203</v>
      </c>
      <c r="F187" s="5">
        <f>ROUND(Source!Q175,O187)</f>
        <v>0</v>
      </c>
      <c r="G187" s="5" t="s">
        <v>88</v>
      </c>
      <c r="H187" s="5" t="s">
        <v>89</v>
      </c>
      <c r="I187" s="5"/>
      <c r="J187" s="5"/>
      <c r="K187" s="5">
        <v>203</v>
      </c>
      <c r="L187" s="5">
        <v>11</v>
      </c>
      <c r="M187" s="5">
        <v>3</v>
      </c>
      <c r="N187" s="5" t="s">
        <v>3</v>
      </c>
      <c r="O187" s="5">
        <v>2</v>
      </c>
      <c r="P187" s="5">
        <f>ROUND(Source!DI175,O187)</f>
        <v>0</v>
      </c>
      <c r="Q187" s="5"/>
      <c r="R187" s="5"/>
      <c r="S187" s="5"/>
      <c r="T187" s="5"/>
      <c r="U187" s="5"/>
      <c r="V187" s="5"/>
      <c r="W187" s="5">
        <v>0</v>
      </c>
      <c r="X187" s="5">
        <v>1</v>
      </c>
      <c r="Y187" s="5">
        <v>0</v>
      </c>
      <c r="Z187" s="5">
        <v>0</v>
      </c>
      <c r="AA187" s="5">
        <v>1</v>
      </c>
      <c r="AB187" s="5">
        <v>0</v>
      </c>
    </row>
    <row r="188" spans="1:28" ht="12.75">
      <c r="A188" s="5">
        <v>50</v>
      </c>
      <c r="B188" s="5">
        <v>0</v>
      </c>
      <c r="C188" s="5">
        <v>0</v>
      </c>
      <c r="D188" s="5">
        <v>1</v>
      </c>
      <c r="E188" s="5">
        <v>231</v>
      </c>
      <c r="F188" s="5">
        <f>ROUND(Source!BB175,O188)</f>
        <v>0</v>
      </c>
      <c r="G188" s="5" t="s">
        <v>90</v>
      </c>
      <c r="H188" s="5" t="s">
        <v>91</v>
      </c>
      <c r="I188" s="5"/>
      <c r="J188" s="5"/>
      <c r="K188" s="5">
        <v>231</v>
      </c>
      <c r="L188" s="5">
        <v>12</v>
      </c>
      <c r="M188" s="5">
        <v>3</v>
      </c>
      <c r="N188" s="5" t="s">
        <v>3</v>
      </c>
      <c r="O188" s="5">
        <v>2</v>
      </c>
      <c r="P188" s="5">
        <f>ROUND(Source!ET175,O188)</f>
        <v>0</v>
      </c>
      <c r="Q188" s="5"/>
      <c r="R188" s="5"/>
      <c r="S188" s="5"/>
      <c r="T188" s="5"/>
      <c r="U188" s="5"/>
      <c r="V188" s="5"/>
      <c r="W188" s="5">
        <v>0</v>
      </c>
      <c r="X188" s="5">
        <v>1</v>
      </c>
      <c r="Y188" s="5">
        <v>0</v>
      </c>
      <c r="Z188" s="5">
        <v>0</v>
      </c>
      <c r="AA188" s="5">
        <v>1</v>
      </c>
      <c r="AB188" s="5">
        <v>0</v>
      </c>
    </row>
    <row r="189" spans="1:28" ht="12.75">
      <c r="A189" s="5">
        <v>50</v>
      </c>
      <c r="B189" s="5">
        <v>0</v>
      </c>
      <c r="C189" s="5">
        <v>0</v>
      </c>
      <c r="D189" s="5">
        <v>1</v>
      </c>
      <c r="E189" s="5">
        <v>204</v>
      </c>
      <c r="F189" s="5">
        <f>ROUND(Source!R175,O189)</f>
        <v>0</v>
      </c>
      <c r="G189" s="5" t="s">
        <v>92</v>
      </c>
      <c r="H189" s="5" t="s">
        <v>93</v>
      </c>
      <c r="I189" s="5"/>
      <c r="J189" s="5"/>
      <c r="K189" s="5">
        <v>204</v>
      </c>
      <c r="L189" s="5">
        <v>13</v>
      </c>
      <c r="M189" s="5">
        <v>3</v>
      </c>
      <c r="N189" s="5" t="s">
        <v>3</v>
      </c>
      <c r="O189" s="5">
        <v>2</v>
      </c>
      <c r="P189" s="5">
        <f>ROUND(Source!DJ175,O189)</f>
        <v>0</v>
      </c>
      <c r="Q189" s="5"/>
      <c r="R189" s="5"/>
      <c r="S189" s="5"/>
      <c r="T189" s="5"/>
      <c r="U189" s="5"/>
      <c r="V189" s="5"/>
      <c r="W189" s="5">
        <v>0</v>
      </c>
      <c r="X189" s="5">
        <v>1</v>
      </c>
      <c r="Y189" s="5">
        <v>0</v>
      </c>
      <c r="Z189" s="5">
        <v>0</v>
      </c>
      <c r="AA189" s="5">
        <v>1</v>
      </c>
      <c r="AB189" s="5">
        <v>0</v>
      </c>
    </row>
    <row r="190" spans="1:28" ht="12.75">
      <c r="A190" s="5">
        <v>50</v>
      </c>
      <c r="B190" s="5">
        <v>0</v>
      </c>
      <c r="C190" s="5">
        <v>0</v>
      </c>
      <c r="D190" s="5">
        <v>1</v>
      </c>
      <c r="E190" s="5">
        <v>205</v>
      </c>
      <c r="F190" s="5">
        <f>ROUND(Source!S175,O190)</f>
        <v>1.08</v>
      </c>
      <c r="G190" s="5" t="s">
        <v>94</v>
      </c>
      <c r="H190" s="5" t="s">
        <v>95</v>
      </c>
      <c r="I190" s="5"/>
      <c r="J190" s="5"/>
      <c r="K190" s="5">
        <v>205</v>
      </c>
      <c r="L190" s="5">
        <v>14</v>
      </c>
      <c r="M190" s="5">
        <v>3</v>
      </c>
      <c r="N190" s="5" t="s">
        <v>3</v>
      </c>
      <c r="O190" s="5">
        <v>2</v>
      </c>
      <c r="P190" s="5">
        <f>ROUND(Source!DK175,O190)</f>
        <v>41.5</v>
      </c>
      <c r="Q190" s="5"/>
      <c r="R190" s="5"/>
      <c r="S190" s="5"/>
      <c r="T190" s="5"/>
      <c r="U190" s="5"/>
      <c r="V190" s="5"/>
      <c r="W190" s="5">
        <v>1.08</v>
      </c>
      <c r="X190" s="5">
        <v>1</v>
      </c>
      <c r="Y190" s="5">
        <v>1.08</v>
      </c>
      <c r="Z190" s="5">
        <v>41.5</v>
      </c>
      <c r="AA190" s="5">
        <v>1</v>
      </c>
      <c r="AB190" s="5">
        <v>41.5</v>
      </c>
    </row>
    <row r="191" spans="1:28" ht="12.75">
      <c r="A191" s="5">
        <v>50</v>
      </c>
      <c r="B191" s="5">
        <v>0</v>
      </c>
      <c r="C191" s="5">
        <v>0</v>
      </c>
      <c r="D191" s="5">
        <v>1</v>
      </c>
      <c r="E191" s="5">
        <v>232</v>
      </c>
      <c r="F191" s="5">
        <f>ROUND(Source!BC175,O191)</f>
        <v>0</v>
      </c>
      <c r="G191" s="5" t="s">
        <v>96</v>
      </c>
      <c r="H191" s="5" t="s">
        <v>97</v>
      </c>
      <c r="I191" s="5"/>
      <c r="J191" s="5"/>
      <c r="K191" s="5">
        <v>232</v>
      </c>
      <c r="L191" s="5">
        <v>15</v>
      </c>
      <c r="M191" s="5">
        <v>3</v>
      </c>
      <c r="N191" s="5" t="s">
        <v>3</v>
      </c>
      <c r="O191" s="5">
        <v>2</v>
      </c>
      <c r="P191" s="5">
        <f>ROUND(Source!EU175,O191)</f>
        <v>0</v>
      </c>
      <c r="Q191" s="5"/>
      <c r="R191" s="5"/>
      <c r="S191" s="5"/>
      <c r="T191" s="5"/>
      <c r="U191" s="5"/>
      <c r="V191" s="5"/>
      <c r="W191" s="5">
        <v>0</v>
      </c>
      <c r="X191" s="5">
        <v>1</v>
      </c>
      <c r="Y191" s="5">
        <v>0</v>
      </c>
      <c r="Z191" s="5">
        <v>0</v>
      </c>
      <c r="AA191" s="5">
        <v>1</v>
      </c>
      <c r="AB191" s="5">
        <v>0</v>
      </c>
    </row>
    <row r="192" spans="1:28" ht="12.75">
      <c r="A192" s="5">
        <v>50</v>
      </c>
      <c r="B192" s="5">
        <v>0</v>
      </c>
      <c r="C192" s="5">
        <v>0</v>
      </c>
      <c r="D192" s="5">
        <v>1</v>
      </c>
      <c r="E192" s="5">
        <v>214</v>
      </c>
      <c r="F192" s="5">
        <f>ROUND(Source!AS175,O192)</f>
        <v>17.99</v>
      </c>
      <c r="G192" s="5" t="s">
        <v>98</v>
      </c>
      <c r="H192" s="5" t="s">
        <v>99</v>
      </c>
      <c r="I192" s="5"/>
      <c r="J192" s="5"/>
      <c r="K192" s="5">
        <v>214</v>
      </c>
      <c r="L192" s="5">
        <v>16</v>
      </c>
      <c r="M192" s="5">
        <v>3</v>
      </c>
      <c r="N192" s="5" t="s">
        <v>3</v>
      </c>
      <c r="O192" s="5">
        <v>2</v>
      </c>
      <c r="P192" s="5">
        <f>ROUND(Source!EK175,O192)</f>
        <v>274.97</v>
      </c>
      <c r="Q192" s="5"/>
      <c r="R192" s="5"/>
      <c r="S192" s="5"/>
      <c r="T192" s="5"/>
      <c r="U192" s="5"/>
      <c r="V192" s="5"/>
      <c r="W192" s="5">
        <v>17.99</v>
      </c>
      <c r="X192" s="5">
        <v>1</v>
      </c>
      <c r="Y192" s="5">
        <v>17.99</v>
      </c>
      <c r="Z192" s="5">
        <v>274.97</v>
      </c>
      <c r="AA192" s="5">
        <v>1</v>
      </c>
      <c r="AB192" s="5">
        <v>274.97</v>
      </c>
    </row>
    <row r="193" spans="1:28" ht="12.75">
      <c r="A193" s="5">
        <v>50</v>
      </c>
      <c r="B193" s="5">
        <v>0</v>
      </c>
      <c r="C193" s="5">
        <v>0</v>
      </c>
      <c r="D193" s="5">
        <v>1</v>
      </c>
      <c r="E193" s="5">
        <v>215</v>
      </c>
      <c r="F193" s="5">
        <f>ROUND(Source!AT175,O193)</f>
        <v>0</v>
      </c>
      <c r="G193" s="5" t="s">
        <v>100</v>
      </c>
      <c r="H193" s="5" t="s">
        <v>101</v>
      </c>
      <c r="I193" s="5"/>
      <c r="J193" s="5"/>
      <c r="K193" s="5">
        <v>215</v>
      </c>
      <c r="L193" s="5">
        <v>17</v>
      </c>
      <c r="M193" s="5">
        <v>3</v>
      </c>
      <c r="N193" s="5" t="s">
        <v>3</v>
      </c>
      <c r="O193" s="5">
        <v>2</v>
      </c>
      <c r="P193" s="5">
        <f>ROUND(Source!EL175,O193)</f>
        <v>0</v>
      </c>
      <c r="Q193" s="5"/>
      <c r="R193" s="5"/>
      <c r="S193" s="5"/>
      <c r="T193" s="5"/>
      <c r="U193" s="5"/>
      <c r="V193" s="5"/>
      <c r="W193" s="5">
        <v>0</v>
      </c>
      <c r="X193" s="5">
        <v>1</v>
      </c>
      <c r="Y193" s="5">
        <v>0</v>
      </c>
      <c r="Z193" s="5">
        <v>0</v>
      </c>
      <c r="AA193" s="5">
        <v>1</v>
      </c>
      <c r="AB193" s="5">
        <v>0</v>
      </c>
    </row>
    <row r="194" spans="1:28" ht="12.75">
      <c r="A194" s="5">
        <v>50</v>
      </c>
      <c r="B194" s="5">
        <v>0</v>
      </c>
      <c r="C194" s="5">
        <v>0</v>
      </c>
      <c r="D194" s="5">
        <v>1</v>
      </c>
      <c r="E194" s="5">
        <v>217</v>
      </c>
      <c r="F194" s="5">
        <f>ROUND(Source!AU175,O194)</f>
        <v>0</v>
      </c>
      <c r="G194" s="5" t="s">
        <v>102</v>
      </c>
      <c r="H194" s="5" t="s">
        <v>103</v>
      </c>
      <c r="I194" s="5"/>
      <c r="J194" s="5"/>
      <c r="K194" s="5">
        <v>217</v>
      </c>
      <c r="L194" s="5">
        <v>18</v>
      </c>
      <c r="M194" s="5">
        <v>3</v>
      </c>
      <c r="N194" s="5" t="s">
        <v>3</v>
      </c>
      <c r="O194" s="5">
        <v>2</v>
      </c>
      <c r="P194" s="5">
        <f>ROUND(Source!EM175,O194)</f>
        <v>0</v>
      </c>
      <c r="Q194" s="5"/>
      <c r="R194" s="5"/>
      <c r="S194" s="5"/>
      <c r="T194" s="5"/>
      <c r="U194" s="5"/>
      <c r="V194" s="5"/>
      <c r="W194" s="5">
        <v>0</v>
      </c>
      <c r="X194" s="5">
        <v>1</v>
      </c>
      <c r="Y194" s="5">
        <v>0</v>
      </c>
      <c r="Z194" s="5">
        <v>0</v>
      </c>
      <c r="AA194" s="5">
        <v>1</v>
      </c>
      <c r="AB194" s="5">
        <v>0</v>
      </c>
    </row>
    <row r="195" spans="1:28" ht="12.75">
      <c r="A195" s="5">
        <v>50</v>
      </c>
      <c r="B195" s="5">
        <v>0</v>
      </c>
      <c r="C195" s="5">
        <v>0</v>
      </c>
      <c r="D195" s="5">
        <v>1</v>
      </c>
      <c r="E195" s="5">
        <v>230</v>
      </c>
      <c r="F195" s="5">
        <f>ROUND(Source!BA175,O195)</f>
        <v>0</v>
      </c>
      <c r="G195" s="5" t="s">
        <v>104</v>
      </c>
      <c r="H195" s="5" t="s">
        <v>105</v>
      </c>
      <c r="I195" s="5"/>
      <c r="J195" s="5"/>
      <c r="K195" s="5">
        <v>230</v>
      </c>
      <c r="L195" s="5">
        <v>19</v>
      </c>
      <c r="M195" s="5">
        <v>3</v>
      </c>
      <c r="N195" s="5" t="s">
        <v>3</v>
      </c>
      <c r="O195" s="5">
        <v>2</v>
      </c>
      <c r="P195" s="5">
        <f>ROUND(Source!ES175,O195)</f>
        <v>0</v>
      </c>
      <c r="Q195" s="5"/>
      <c r="R195" s="5"/>
      <c r="S195" s="5"/>
      <c r="T195" s="5"/>
      <c r="U195" s="5"/>
      <c r="V195" s="5"/>
      <c r="W195" s="5">
        <v>0</v>
      </c>
      <c r="X195" s="5">
        <v>1</v>
      </c>
      <c r="Y195" s="5">
        <v>0</v>
      </c>
      <c r="Z195" s="5">
        <v>0</v>
      </c>
      <c r="AA195" s="5">
        <v>1</v>
      </c>
      <c r="AB195" s="5">
        <v>0</v>
      </c>
    </row>
    <row r="196" spans="1:28" ht="12.75">
      <c r="A196" s="5">
        <v>50</v>
      </c>
      <c r="B196" s="5">
        <v>0</v>
      </c>
      <c r="C196" s="5">
        <v>0</v>
      </c>
      <c r="D196" s="5">
        <v>1</v>
      </c>
      <c r="E196" s="5">
        <v>206</v>
      </c>
      <c r="F196" s="5">
        <f>ROUND(Source!T175,O196)</f>
        <v>0</v>
      </c>
      <c r="G196" s="5" t="s">
        <v>106</v>
      </c>
      <c r="H196" s="5" t="s">
        <v>107</v>
      </c>
      <c r="I196" s="5"/>
      <c r="J196" s="5"/>
      <c r="K196" s="5">
        <v>206</v>
      </c>
      <c r="L196" s="5">
        <v>20</v>
      </c>
      <c r="M196" s="5">
        <v>3</v>
      </c>
      <c r="N196" s="5" t="s">
        <v>3</v>
      </c>
      <c r="O196" s="5">
        <v>2</v>
      </c>
      <c r="P196" s="5">
        <f>ROUND(Source!DL175,O196)</f>
        <v>0</v>
      </c>
      <c r="Q196" s="5"/>
      <c r="R196" s="5"/>
      <c r="S196" s="5"/>
      <c r="T196" s="5"/>
      <c r="U196" s="5"/>
      <c r="V196" s="5"/>
      <c r="W196" s="5">
        <v>0</v>
      </c>
      <c r="X196" s="5">
        <v>1</v>
      </c>
      <c r="Y196" s="5">
        <v>0</v>
      </c>
      <c r="Z196" s="5">
        <v>0</v>
      </c>
      <c r="AA196" s="5">
        <v>1</v>
      </c>
      <c r="AB196" s="5">
        <v>0</v>
      </c>
    </row>
    <row r="197" spans="1:28" ht="12.75">
      <c r="A197" s="5">
        <v>50</v>
      </c>
      <c r="B197" s="5">
        <v>0</v>
      </c>
      <c r="C197" s="5">
        <v>0</v>
      </c>
      <c r="D197" s="5">
        <v>1</v>
      </c>
      <c r="E197" s="5">
        <v>207</v>
      </c>
      <c r="F197" s="5">
        <f>Source!U175</f>
        <v>0.15037999999999999</v>
      </c>
      <c r="G197" s="5" t="s">
        <v>108</v>
      </c>
      <c r="H197" s="5" t="s">
        <v>109</v>
      </c>
      <c r="I197" s="5"/>
      <c r="J197" s="5"/>
      <c r="K197" s="5">
        <v>207</v>
      </c>
      <c r="L197" s="5">
        <v>21</v>
      </c>
      <c r="M197" s="5">
        <v>3</v>
      </c>
      <c r="N197" s="5" t="s">
        <v>3</v>
      </c>
      <c r="O197" s="5">
        <v>-1</v>
      </c>
      <c r="P197" s="5">
        <f>Source!DM175</f>
        <v>0.15037999999999999</v>
      </c>
      <c r="Q197" s="5"/>
      <c r="R197" s="5"/>
      <c r="S197" s="5"/>
      <c r="T197" s="5"/>
      <c r="U197" s="5"/>
      <c r="V197" s="5"/>
      <c r="W197" s="5">
        <v>0.15038</v>
      </c>
      <c r="X197" s="5">
        <v>1</v>
      </c>
      <c r="Y197" s="5">
        <v>0.15038</v>
      </c>
      <c r="Z197" s="5">
        <v>0.15038</v>
      </c>
      <c r="AA197" s="5">
        <v>1</v>
      </c>
      <c r="AB197" s="5">
        <v>0.15038</v>
      </c>
    </row>
    <row r="198" spans="1:28" ht="12.75">
      <c r="A198" s="5">
        <v>50</v>
      </c>
      <c r="B198" s="5">
        <v>0</v>
      </c>
      <c r="C198" s="5">
        <v>0</v>
      </c>
      <c r="D198" s="5">
        <v>1</v>
      </c>
      <c r="E198" s="5">
        <v>208</v>
      </c>
      <c r="F198" s="5">
        <f>Source!V175</f>
        <v>0</v>
      </c>
      <c r="G198" s="5" t="s">
        <v>110</v>
      </c>
      <c r="H198" s="5" t="s">
        <v>111</v>
      </c>
      <c r="I198" s="5"/>
      <c r="J198" s="5"/>
      <c r="K198" s="5">
        <v>208</v>
      </c>
      <c r="L198" s="5">
        <v>22</v>
      </c>
      <c r="M198" s="5">
        <v>3</v>
      </c>
      <c r="N198" s="5" t="s">
        <v>3</v>
      </c>
      <c r="O198" s="5">
        <v>-1</v>
      </c>
      <c r="P198" s="5">
        <f>Source!DN175</f>
        <v>0</v>
      </c>
      <c r="Q198" s="5"/>
      <c r="R198" s="5"/>
      <c r="S198" s="5"/>
      <c r="T198" s="5"/>
      <c r="U198" s="5"/>
      <c r="V198" s="5"/>
      <c r="W198" s="5">
        <v>0</v>
      </c>
      <c r="X198" s="5">
        <v>1</v>
      </c>
      <c r="Y198" s="5">
        <v>0</v>
      </c>
      <c r="Z198" s="5">
        <v>0</v>
      </c>
      <c r="AA198" s="5">
        <v>1</v>
      </c>
      <c r="AB198" s="5">
        <v>0</v>
      </c>
    </row>
    <row r="199" spans="1:28" ht="12.75">
      <c r="A199" s="5">
        <v>50</v>
      </c>
      <c r="B199" s="5">
        <v>0</v>
      </c>
      <c r="C199" s="5">
        <v>0</v>
      </c>
      <c r="D199" s="5">
        <v>1</v>
      </c>
      <c r="E199" s="5">
        <v>209</v>
      </c>
      <c r="F199" s="5">
        <f>ROUND(Source!W175,O199)</f>
        <v>0</v>
      </c>
      <c r="G199" s="5" t="s">
        <v>112</v>
      </c>
      <c r="H199" s="5" t="s">
        <v>113</v>
      </c>
      <c r="I199" s="5"/>
      <c r="J199" s="5"/>
      <c r="K199" s="5">
        <v>209</v>
      </c>
      <c r="L199" s="5">
        <v>23</v>
      </c>
      <c r="M199" s="5">
        <v>3</v>
      </c>
      <c r="N199" s="5" t="s">
        <v>3</v>
      </c>
      <c r="O199" s="5">
        <v>2</v>
      </c>
      <c r="P199" s="5">
        <f>ROUND(Source!DO175,O199)</f>
        <v>0</v>
      </c>
      <c r="Q199" s="5"/>
      <c r="R199" s="5"/>
      <c r="S199" s="5"/>
      <c r="T199" s="5"/>
      <c r="U199" s="5"/>
      <c r="V199" s="5"/>
      <c r="W199" s="5">
        <v>0</v>
      </c>
      <c r="X199" s="5">
        <v>1</v>
      </c>
      <c r="Y199" s="5">
        <v>0</v>
      </c>
      <c r="Z199" s="5">
        <v>0</v>
      </c>
      <c r="AA199" s="5">
        <v>1</v>
      </c>
      <c r="AB199" s="5">
        <v>0</v>
      </c>
    </row>
    <row r="200" spans="1:28" ht="12.75">
      <c r="A200" s="5">
        <v>50</v>
      </c>
      <c r="B200" s="5">
        <v>0</v>
      </c>
      <c r="C200" s="5">
        <v>0</v>
      </c>
      <c r="D200" s="5">
        <v>1</v>
      </c>
      <c r="E200" s="5">
        <v>233</v>
      </c>
      <c r="F200" s="5">
        <f>ROUND(Source!BD175,O200)</f>
        <v>13.05</v>
      </c>
      <c r="G200" s="5" t="s">
        <v>114</v>
      </c>
      <c r="H200" s="5" t="s">
        <v>115</v>
      </c>
      <c r="I200" s="5"/>
      <c r="J200" s="5"/>
      <c r="K200" s="5">
        <v>233</v>
      </c>
      <c r="L200" s="5">
        <v>24</v>
      </c>
      <c r="M200" s="5">
        <v>3</v>
      </c>
      <c r="N200" s="5" t="s">
        <v>3</v>
      </c>
      <c r="O200" s="5">
        <v>2</v>
      </c>
      <c r="P200" s="5">
        <f>ROUND(Source!EV175,O200)</f>
        <v>159.62</v>
      </c>
      <c r="Q200" s="5"/>
      <c r="R200" s="5"/>
      <c r="S200" s="5"/>
      <c r="T200" s="5"/>
      <c r="U200" s="5"/>
      <c r="V200" s="5"/>
      <c r="W200" s="5">
        <v>13.05</v>
      </c>
      <c r="X200" s="5">
        <v>1</v>
      </c>
      <c r="Y200" s="5">
        <v>13.05</v>
      </c>
      <c r="Z200" s="5">
        <v>159.62</v>
      </c>
      <c r="AA200" s="5">
        <v>1</v>
      </c>
      <c r="AB200" s="5">
        <v>159.62</v>
      </c>
    </row>
    <row r="201" spans="1:28" ht="12.75">
      <c r="A201" s="5">
        <v>50</v>
      </c>
      <c r="B201" s="5">
        <v>0</v>
      </c>
      <c r="C201" s="5">
        <v>0</v>
      </c>
      <c r="D201" s="5">
        <v>1</v>
      </c>
      <c r="E201" s="5">
        <v>210</v>
      </c>
      <c r="F201" s="5">
        <f>ROUND(Source!X175,O201)</f>
        <v>0.99</v>
      </c>
      <c r="G201" s="5" t="s">
        <v>116</v>
      </c>
      <c r="H201" s="5" t="s">
        <v>117</v>
      </c>
      <c r="I201" s="5"/>
      <c r="J201" s="5"/>
      <c r="K201" s="5">
        <v>210</v>
      </c>
      <c r="L201" s="5">
        <v>25</v>
      </c>
      <c r="M201" s="5">
        <v>3</v>
      </c>
      <c r="N201" s="5" t="s">
        <v>3</v>
      </c>
      <c r="O201" s="5">
        <v>2</v>
      </c>
      <c r="P201" s="5">
        <f>ROUND(Source!DP175,O201)</f>
        <v>38.18</v>
      </c>
      <c r="Q201" s="5"/>
      <c r="R201" s="5"/>
      <c r="S201" s="5"/>
      <c r="T201" s="5"/>
      <c r="U201" s="5"/>
      <c r="V201" s="5"/>
      <c r="W201" s="5">
        <v>0.99</v>
      </c>
      <c r="X201" s="5">
        <v>1</v>
      </c>
      <c r="Y201" s="5">
        <v>0.99</v>
      </c>
      <c r="Z201" s="5">
        <v>38.18</v>
      </c>
      <c r="AA201" s="5">
        <v>1</v>
      </c>
      <c r="AB201" s="5">
        <v>38.18</v>
      </c>
    </row>
    <row r="202" spans="1:28" ht="12.75">
      <c r="A202" s="5">
        <v>50</v>
      </c>
      <c r="B202" s="5">
        <v>0</v>
      </c>
      <c r="C202" s="5">
        <v>0</v>
      </c>
      <c r="D202" s="5">
        <v>1</v>
      </c>
      <c r="E202" s="5">
        <v>211</v>
      </c>
      <c r="F202" s="5">
        <f>ROUND(Source!Y175,O202)</f>
        <v>0.48</v>
      </c>
      <c r="G202" s="5" t="s">
        <v>118</v>
      </c>
      <c r="H202" s="5" t="s">
        <v>119</v>
      </c>
      <c r="I202" s="5"/>
      <c r="J202" s="5"/>
      <c r="K202" s="5">
        <v>211</v>
      </c>
      <c r="L202" s="5">
        <v>26</v>
      </c>
      <c r="M202" s="5">
        <v>3</v>
      </c>
      <c r="N202" s="5" t="s">
        <v>3</v>
      </c>
      <c r="O202" s="5">
        <v>2</v>
      </c>
      <c r="P202" s="5">
        <f>ROUND(Source!DQ175,O202)</f>
        <v>18.26</v>
      </c>
      <c r="Q202" s="5"/>
      <c r="R202" s="5"/>
      <c r="S202" s="5"/>
      <c r="T202" s="5"/>
      <c r="U202" s="5"/>
      <c r="V202" s="5"/>
      <c r="W202" s="5">
        <v>0.48</v>
      </c>
      <c r="X202" s="5">
        <v>1</v>
      </c>
      <c r="Y202" s="5">
        <v>0.48</v>
      </c>
      <c r="Z202" s="5">
        <v>18.26</v>
      </c>
      <c r="AA202" s="5">
        <v>1</v>
      </c>
      <c r="AB202" s="5">
        <v>18.26</v>
      </c>
    </row>
    <row r="203" spans="1:28" ht="12.75">
      <c r="A203" s="5">
        <v>50</v>
      </c>
      <c r="B203" s="5">
        <v>0</v>
      </c>
      <c r="C203" s="5">
        <v>0</v>
      </c>
      <c r="D203" s="5">
        <v>1</v>
      </c>
      <c r="E203" s="5">
        <v>224</v>
      </c>
      <c r="F203" s="5">
        <f>ROUND(Source!AR175,O203)</f>
        <v>17.99</v>
      </c>
      <c r="G203" s="5" t="s">
        <v>120</v>
      </c>
      <c r="H203" s="5" t="s">
        <v>121</v>
      </c>
      <c r="I203" s="5"/>
      <c r="J203" s="5"/>
      <c r="K203" s="5">
        <v>224</v>
      </c>
      <c r="L203" s="5">
        <v>27</v>
      </c>
      <c r="M203" s="5">
        <v>3</v>
      </c>
      <c r="N203" s="5" t="s">
        <v>3</v>
      </c>
      <c r="O203" s="5">
        <v>2</v>
      </c>
      <c r="P203" s="5">
        <f>ROUND(Source!EJ175,O203)</f>
        <v>274.97</v>
      </c>
      <c r="Q203" s="5"/>
      <c r="R203" s="5"/>
      <c r="S203" s="5"/>
      <c r="T203" s="5"/>
      <c r="U203" s="5"/>
      <c r="V203" s="5"/>
      <c r="W203" s="5">
        <v>17.99</v>
      </c>
      <c r="X203" s="5">
        <v>1</v>
      </c>
      <c r="Y203" s="5">
        <v>17.99</v>
      </c>
      <c r="Z203" s="5">
        <v>274.96999999999997</v>
      </c>
      <c r="AA203" s="5">
        <v>1</v>
      </c>
      <c r="AB203" s="5">
        <v>274.96999999999997</v>
      </c>
    </row>
    <row r="205" spans="1:206" ht="12.75">
      <c r="A205" s="3">
        <v>51</v>
      </c>
      <c r="B205" s="3">
        <f>B20</f>
        <v>1</v>
      </c>
      <c r="C205" s="3">
        <f>A20</f>
        <v>3</v>
      </c>
      <c r="D205" s="3">
        <f>ROW(A20)</f>
        <v>20</v>
      </c>
      <c r="E205" s="3"/>
      <c r="F205" s="3">
        <f>IF(F20&lt;&gt;"",F20,"")</f>
      </c>
      <c r="G205" s="3">
        <f>IF(G20&lt;&gt;"",G20,"")</f>
      </c>
      <c r="H205" s="3">
        <v>0</v>
      </c>
      <c r="I205" s="3"/>
      <c r="J205" s="3"/>
      <c r="K205" s="3"/>
      <c r="L205" s="3"/>
      <c r="M205" s="3"/>
      <c r="N205" s="3"/>
      <c r="O205" s="3">
        <f aca="true" t="shared" si="177" ref="O205:T205">ROUND(O45+O134+O175+AB205,2)</f>
        <v>29517.52</v>
      </c>
      <c r="P205" s="3">
        <f t="shared" si="177"/>
        <v>25342.94</v>
      </c>
      <c r="Q205" s="3">
        <f t="shared" si="177"/>
        <v>1644.22</v>
      </c>
      <c r="R205" s="3">
        <f t="shared" si="177"/>
        <v>173.91</v>
      </c>
      <c r="S205" s="3">
        <f t="shared" si="177"/>
        <v>2530.36</v>
      </c>
      <c r="T205" s="3">
        <f t="shared" si="177"/>
        <v>0</v>
      </c>
      <c r="U205" s="3">
        <f>U45+U134+U175+AH205</f>
        <v>286.9236535</v>
      </c>
      <c r="V205" s="3">
        <f>V45+V134+V175+AI205</f>
        <v>13.0243225</v>
      </c>
      <c r="W205" s="3">
        <f>ROUND(W45+W134+W175+AJ205,2)</f>
        <v>0</v>
      </c>
      <c r="X205" s="3">
        <f>ROUND(X45+X134+X175+AK205,2)</f>
        <v>2558.32</v>
      </c>
      <c r="Y205" s="3">
        <f>ROUND(Y45+Y134+Y175+AL205,2)</f>
        <v>1487.82</v>
      </c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>
        <f aca="true" t="shared" si="178" ref="AO205:BD205">ROUND(AO45+AO134+AO175+BX205,2)</f>
        <v>0</v>
      </c>
      <c r="AP205" s="3">
        <f t="shared" si="178"/>
        <v>0</v>
      </c>
      <c r="AQ205" s="3">
        <f t="shared" si="178"/>
        <v>0</v>
      </c>
      <c r="AR205" s="3">
        <f t="shared" si="178"/>
        <v>33576.71</v>
      </c>
      <c r="AS205" s="3">
        <f t="shared" si="178"/>
        <v>33576.71</v>
      </c>
      <c r="AT205" s="3">
        <f t="shared" si="178"/>
        <v>0</v>
      </c>
      <c r="AU205" s="3">
        <f t="shared" si="178"/>
        <v>0</v>
      </c>
      <c r="AV205" s="3">
        <f t="shared" si="178"/>
        <v>25342.94</v>
      </c>
      <c r="AW205" s="3">
        <f t="shared" si="178"/>
        <v>25342.94</v>
      </c>
      <c r="AX205" s="3">
        <f t="shared" si="178"/>
        <v>0</v>
      </c>
      <c r="AY205" s="3">
        <f t="shared" si="178"/>
        <v>25342.94</v>
      </c>
      <c r="AZ205" s="3">
        <f t="shared" si="178"/>
        <v>0</v>
      </c>
      <c r="BA205" s="3">
        <f t="shared" si="178"/>
        <v>0</v>
      </c>
      <c r="BB205" s="3">
        <f t="shared" si="178"/>
        <v>0</v>
      </c>
      <c r="BC205" s="3">
        <f t="shared" si="178"/>
        <v>0</v>
      </c>
      <c r="BD205" s="3">
        <f t="shared" si="178"/>
        <v>13.05</v>
      </c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4">
        <f aca="true" t="shared" si="179" ref="DG205:DL205">ROUND(DG45+DG134+DG175+DT205,2)</f>
        <v>380853.73</v>
      </c>
      <c r="DH205" s="4">
        <f t="shared" si="179"/>
        <v>264691.16</v>
      </c>
      <c r="DI205" s="4">
        <f t="shared" si="179"/>
        <v>19098.22</v>
      </c>
      <c r="DJ205" s="4">
        <f t="shared" si="179"/>
        <v>6671.73</v>
      </c>
      <c r="DK205" s="4">
        <f t="shared" si="179"/>
        <v>97064.35</v>
      </c>
      <c r="DL205" s="4">
        <f t="shared" si="179"/>
        <v>0</v>
      </c>
      <c r="DM205" s="4">
        <f>DM45+DM134+DM175+DZ205</f>
        <v>286.9236535</v>
      </c>
      <c r="DN205" s="4">
        <f>DN45+DN134+DN175+EA205</f>
        <v>13.0243225</v>
      </c>
      <c r="DO205" s="4">
        <f>ROUND(DO45+DO134+DO175+EB205,2)</f>
        <v>0</v>
      </c>
      <c r="DP205" s="4">
        <f>ROUND(DP45+DP134+DP175+EC205,2)</f>
        <v>98137.93</v>
      </c>
      <c r="DQ205" s="4">
        <f>ROUND(DQ45+DQ134+DQ175+ED205,2)</f>
        <v>57073.04</v>
      </c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>
        <f aca="true" t="shared" si="180" ref="EG205:EV205">ROUND(EG45+EG134+EG175+FP205,2)</f>
        <v>0</v>
      </c>
      <c r="EH205" s="4">
        <f t="shared" si="180"/>
        <v>0</v>
      </c>
      <c r="EI205" s="4">
        <f t="shared" si="180"/>
        <v>0</v>
      </c>
      <c r="EJ205" s="4">
        <f t="shared" si="180"/>
        <v>536224.32</v>
      </c>
      <c r="EK205" s="4">
        <f t="shared" si="180"/>
        <v>536224.32</v>
      </c>
      <c r="EL205" s="4">
        <f t="shared" si="180"/>
        <v>0</v>
      </c>
      <c r="EM205" s="4">
        <f t="shared" si="180"/>
        <v>0</v>
      </c>
      <c r="EN205" s="4">
        <f t="shared" si="180"/>
        <v>264691.16</v>
      </c>
      <c r="EO205" s="4">
        <f t="shared" si="180"/>
        <v>264691.16</v>
      </c>
      <c r="EP205" s="4">
        <f t="shared" si="180"/>
        <v>0</v>
      </c>
      <c r="EQ205" s="4">
        <f t="shared" si="180"/>
        <v>264691.16</v>
      </c>
      <c r="ER205" s="4">
        <f t="shared" si="180"/>
        <v>0</v>
      </c>
      <c r="ES205" s="4">
        <f t="shared" si="180"/>
        <v>0</v>
      </c>
      <c r="ET205" s="4">
        <f t="shared" si="180"/>
        <v>0</v>
      </c>
      <c r="EU205" s="4">
        <f t="shared" si="180"/>
        <v>0</v>
      </c>
      <c r="EV205" s="4">
        <f t="shared" si="180"/>
        <v>159.62</v>
      </c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>
        <v>0</v>
      </c>
    </row>
    <row r="207" spans="1:28" ht="12.75">
      <c r="A207" s="5">
        <v>50</v>
      </c>
      <c r="B207" s="5">
        <v>0</v>
      </c>
      <c r="C207" s="5">
        <v>0</v>
      </c>
      <c r="D207" s="5">
        <v>1</v>
      </c>
      <c r="E207" s="5">
        <v>201</v>
      </c>
      <c r="F207" s="5">
        <f>ROUND(Source!O205,O207)</f>
        <v>29517.52</v>
      </c>
      <c r="G207" s="5" t="s">
        <v>68</v>
      </c>
      <c r="H207" s="5" t="s">
        <v>69</v>
      </c>
      <c r="I207" s="5"/>
      <c r="J207" s="5"/>
      <c r="K207" s="5">
        <v>201</v>
      </c>
      <c r="L207" s="5">
        <v>1</v>
      </c>
      <c r="M207" s="5">
        <v>3</v>
      </c>
      <c r="N207" s="5" t="s">
        <v>3</v>
      </c>
      <c r="O207" s="5">
        <v>2</v>
      </c>
      <c r="P207" s="5">
        <f>ROUND(Source!DG205,O207)</f>
        <v>380853.73</v>
      </c>
      <c r="Q207" s="5"/>
      <c r="R207" s="5"/>
      <c r="S207" s="5"/>
      <c r="T207" s="5"/>
      <c r="U207" s="5"/>
      <c r="V207" s="5"/>
      <c r="W207" s="5">
        <v>29530.57</v>
      </c>
      <c r="X207" s="5">
        <v>1</v>
      </c>
      <c r="Y207" s="5">
        <v>29530.57</v>
      </c>
      <c r="Z207" s="5">
        <v>381013.35</v>
      </c>
      <c r="AA207" s="5">
        <v>1</v>
      </c>
      <c r="AB207" s="5">
        <v>381013.35</v>
      </c>
    </row>
    <row r="208" spans="1:28" ht="12.75">
      <c r="A208" s="5">
        <v>50</v>
      </c>
      <c r="B208" s="5">
        <v>0</v>
      </c>
      <c r="C208" s="5">
        <v>0</v>
      </c>
      <c r="D208" s="5">
        <v>1</v>
      </c>
      <c r="E208" s="5">
        <v>202</v>
      </c>
      <c r="F208" s="5">
        <f>ROUND(Source!P205,O208)</f>
        <v>25342.94</v>
      </c>
      <c r="G208" s="5" t="s">
        <v>70</v>
      </c>
      <c r="H208" s="5" t="s">
        <v>71</v>
      </c>
      <c r="I208" s="5"/>
      <c r="J208" s="5"/>
      <c r="K208" s="5">
        <v>202</v>
      </c>
      <c r="L208" s="5">
        <v>2</v>
      </c>
      <c r="M208" s="5">
        <v>3</v>
      </c>
      <c r="N208" s="5" t="s">
        <v>3</v>
      </c>
      <c r="O208" s="5">
        <v>2</v>
      </c>
      <c r="P208" s="5">
        <f>ROUND(Source!DH205,O208)</f>
        <v>264691.16</v>
      </c>
      <c r="Q208" s="5"/>
      <c r="R208" s="5"/>
      <c r="S208" s="5"/>
      <c r="T208" s="5"/>
      <c r="U208" s="5"/>
      <c r="V208" s="5"/>
      <c r="W208" s="5">
        <v>25342.94</v>
      </c>
      <c r="X208" s="5">
        <v>1</v>
      </c>
      <c r="Y208" s="5">
        <v>25342.94</v>
      </c>
      <c r="Z208" s="5">
        <v>264691.16</v>
      </c>
      <c r="AA208" s="5">
        <v>1</v>
      </c>
      <c r="AB208" s="5">
        <v>264691.16</v>
      </c>
    </row>
    <row r="209" spans="1:28" ht="12.75">
      <c r="A209" s="5">
        <v>50</v>
      </c>
      <c r="B209" s="5">
        <v>0</v>
      </c>
      <c r="C209" s="5">
        <v>0</v>
      </c>
      <c r="D209" s="5">
        <v>1</v>
      </c>
      <c r="E209" s="5">
        <v>222</v>
      </c>
      <c r="F209" s="5">
        <f>ROUND(Source!AO205,O209)</f>
        <v>0</v>
      </c>
      <c r="G209" s="5" t="s">
        <v>72</v>
      </c>
      <c r="H209" s="5" t="s">
        <v>73</v>
      </c>
      <c r="I209" s="5"/>
      <c r="J209" s="5"/>
      <c r="K209" s="5">
        <v>222</v>
      </c>
      <c r="L209" s="5">
        <v>3</v>
      </c>
      <c r="M209" s="5">
        <v>3</v>
      </c>
      <c r="N209" s="5" t="s">
        <v>3</v>
      </c>
      <c r="O209" s="5">
        <v>2</v>
      </c>
      <c r="P209" s="5">
        <f>ROUND(Source!EG205,O209)</f>
        <v>0</v>
      </c>
      <c r="Q209" s="5"/>
      <c r="R209" s="5"/>
      <c r="S209" s="5"/>
      <c r="T209" s="5"/>
      <c r="U209" s="5"/>
      <c r="V209" s="5"/>
      <c r="W209" s="5">
        <v>0</v>
      </c>
      <c r="X209" s="5">
        <v>1</v>
      </c>
      <c r="Y209" s="5">
        <v>0</v>
      </c>
      <c r="Z209" s="5">
        <v>0</v>
      </c>
      <c r="AA209" s="5">
        <v>1</v>
      </c>
      <c r="AB209" s="5">
        <v>0</v>
      </c>
    </row>
    <row r="210" spans="1:28" ht="12.75">
      <c r="A210" s="5">
        <v>50</v>
      </c>
      <c r="B210" s="5">
        <v>0</v>
      </c>
      <c r="C210" s="5">
        <v>0</v>
      </c>
      <c r="D210" s="5">
        <v>1</v>
      </c>
      <c r="E210" s="5">
        <v>225</v>
      </c>
      <c r="F210" s="5">
        <f>ROUND(Source!AV205,O210)</f>
        <v>25342.94</v>
      </c>
      <c r="G210" s="5" t="s">
        <v>74</v>
      </c>
      <c r="H210" s="5" t="s">
        <v>75</v>
      </c>
      <c r="I210" s="5"/>
      <c r="J210" s="5"/>
      <c r="K210" s="5">
        <v>225</v>
      </c>
      <c r="L210" s="5">
        <v>4</v>
      </c>
      <c r="M210" s="5">
        <v>3</v>
      </c>
      <c r="N210" s="5" t="s">
        <v>3</v>
      </c>
      <c r="O210" s="5">
        <v>2</v>
      </c>
      <c r="P210" s="5">
        <f>ROUND(Source!EN205,O210)</f>
        <v>264691.16</v>
      </c>
      <c r="Q210" s="5"/>
      <c r="R210" s="5"/>
      <c r="S210" s="5"/>
      <c r="T210" s="5"/>
      <c r="U210" s="5"/>
      <c r="V210" s="5"/>
      <c r="W210" s="5">
        <v>25342.94</v>
      </c>
      <c r="X210" s="5">
        <v>1</v>
      </c>
      <c r="Y210" s="5">
        <v>25342.94</v>
      </c>
      <c r="Z210" s="5">
        <v>264691.16</v>
      </c>
      <c r="AA210" s="5">
        <v>1</v>
      </c>
      <c r="AB210" s="5">
        <v>264691.16</v>
      </c>
    </row>
    <row r="211" spans="1:28" ht="12.75">
      <c r="A211" s="5">
        <v>50</v>
      </c>
      <c r="B211" s="5">
        <v>1</v>
      </c>
      <c r="C211" s="5">
        <v>0</v>
      </c>
      <c r="D211" s="5">
        <v>1</v>
      </c>
      <c r="E211" s="5">
        <v>226</v>
      </c>
      <c r="F211" s="5">
        <f>ROUND(Source!AW205,O211)</f>
        <v>25342.94</v>
      </c>
      <c r="G211" s="5" t="s">
        <v>76</v>
      </c>
      <c r="H211" s="5" t="s">
        <v>77</v>
      </c>
      <c r="I211" s="5"/>
      <c r="J211" s="5"/>
      <c r="K211" s="5">
        <v>226</v>
      </c>
      <c r="L211" s="5">
        <v>5</v>
      </c>
      <c r="M211" s="5">
        <v>0</v>
      </c>
      <c r="N211" s="5" t="s">
        <v>3</v>
      </c>
      <c r="O211" s="5">
        <v>2</v>
      </c>
      <c r="P211" s="5">
        <f>ROUND(Source!EO205,O211)</f>
        <v>264691.16</v>
      </c>
      <c r="Q211" s="5"/>
      <c r="R211" s="5"/>
      <c r="S211" s="5"/>
      <c r="T211" s="5"/>
      <c r="U211" s="5"/>
      <c r="V211" s="5"/>
      <c r="W211" s="5">
        <v>25342.94</v>
      </c>
      <c r="X211" s="5">
        <v>1</v>
      </c>
      <c r="Y211" s="5">
        <v>25342.94</v>
      </c>
      <c r="Z211" s="5">
        <v>264691.16</v>
      </c>
      <c r="AA211" s="5">
        <v>1</v>
      </c>
      <c r="AB211" s="5">
        <v>264691.16</v>
      </c>
    </row>
    <row r="212" spans="1:28" ht="12.75">
      <c r="A212" s="5">
        <v>50</v>
      </c>
      <c r="B212" s="5">
        <v>0</v>
      </c>
      <c r="C212" s="5">
        <v>0</v>
      </c>
      <c r="D212" s="5">
        <v>1</v>
      </c>
      <c r="E212" s="5">
        <v>227</v>
      </c>
      <c r="F212" s="5">
        <f>ROUND(Source!AX205,O212)</f>
        <v>0</v>
      </c>
      <c r="G212" s="5" t="s">
        <v>78</v>
      </c>
      <c r="H212" s="5" t="s">
        <v>79</v>
      </c>
      <c r="I212" s="5"/>
      <c r="J212" s="5"/>
      <c r="K212" s="5">
        <v>227</v>
      </c>
      <c r="L212" s="5">
        <v>6</v>
      </c>
      <c r="M212" s="5">
        <v>3</v>
      </c>
      <c r="N212" s="5" t="s">
        <v>3</v>
      </c>
      <c r="O212" s="5">
        <v>2</v>
      </c>
      <c r="P212" s="5">
        <f>ROUND(Source!EP205,O212)</f>
        <v>0</v>
      </c>
      <c r="Q212" s="5"/>
      <c r="R212" s="5"/>
      <c r="S212" s="5"/>
      <c r="T212" s="5"/>
      <c r="U212" s="5"/>
      <c r="V212" s="5"/>
      <c r="W212" s="5">
        <v>0</v>
      </c>
      <c r="X212" s="5">
        <v>1</v>
      </c>
      <c r="Y212" s="5">
        <v>0</v>
      </c>
      <c r="Z212" s="5">
        <v>0</v>
      </c>
      <c r="AA212" s="5">
        <v>1</v>
      </c>
      <c r="AB212" s="5">
        <v>0</v>
      </c>
    </row>
    <row r="213" spans="1:28" ht="12.75">
      <c r="A213" s="5">
        <v>50</v>
      </c>
      <c r="B213" s="5">
        <v>0</v>
      </c>
      <c r="C213" s="5">
        <v>0</v>
      </c>
      <c r="D213" s="5">
        <v>1</v>
      </c>
      <c r="E213" s="5">
        <v>228</v>
      </c>
      <c r="F213" s="5">
        <f>ROUND(Source!AY205,O213)</f>
        <v>25342.94</v>
      </c>
      <c r="G213" s="5" t="s">
        <v>80</v>
      </c>
      <c r="H213" s="5" t="s">
        <v>81</v>
      </c>
      <c r="I213" s="5"/>
      <c r="J213" s="5"/>
      <c r="K213" s="5">
        <v>228</v>
      </c>
      <c r="L213" s="5">
        <v>7</v>
      </c>
      <c r="M213" s="5">
        <v>3</v>
      </c>
      <c r="N213" s="5" t="s">
        <v>3</v>
      </c>
      <c r="O213" s="5">
        <v>2</v>
      </c>
      <c r="P213" s="5">
        <f>ROUND(Source!EQ205,O213)</f>
        <v>264691.16</v>
      </c>
      <c r="Q213" s="5"/>
      <c r="R213" s="5"/>
      <c r="S213" s="5"/>
      <c r="T213" s="5"/>
      <c r="U213" s="5"/>
      <c r="V213" s="5"/>
      <c r="W213" s="5">
        <v>25342.94</v>
      </c>
      <c r="X213" s="5">
        <v>1</v>
      </c>
      <c r="Y213" s="5">
        <v>25342.94</v>
      </c>
      <c r="Z213" s="5">
        <v>264691.16</v>
      </c>
      <c r="AA213" s="5">
        <v>1</v>
      </c>
      <c r="AB213" s="5">
        <v>264691.16</v>
      </c>
    </row>
    <row r="214" spans="1:28" ht="12.75">
      <c r="A214" s="5">
        <v>50</v>
      </c>
      <c r="B214" s="5">
        <v>0</v>
      </c>
      <c r="C214" s="5">
        <v>0</v>
      </c>
      <c r="D214" s="5">
        <v>1</v>
      </c>
      <c r="E214" s="5">
        <v>216</v>
      </c>
      <c r="F214" s="5">
        <f>ROUND(Source!AP205,O214)</f>
        <v>0</v>
      </c>
      <c r="G214" s="5" t="s">
        <v>82</v>
      </c>
      <c r="H214" s="5" t="s">
        <v>83</v>
      </c>
      <c r="I214" s="5"/>
      <c r="J214" s="5"/>
      <c r="K214" s="5">
        <v>216</v>
      </c>
      <c r="L214" s="5">
        <v>8</v>
      </c>
      <c r="M214" s="5">
        <v>3</v>
      </c>
      <c r="N214" s="5" t="s">
        <v>3</v>
      </c>
      <c r="O214" s="5">
        <v>2</v>
      </c>
      <c r="P214" s="5">
        <f>ROUND(Source!EH205,O214)</f>
        <v>0</v>
      </c>
      <c r="Q214" s="5"/>
      <c r="R214" s="5"/>
      <c r="S214" s="5"/>
      <c r="T214" s="5"/>
      <c r="U214" s="5"/>
      <c r="V214" s="5"/>
      <c r="W214" s="5">
        <v>0</v>
      </c>
      <c r="X214" s="5">
        <v>1</v>
      </c>
      <c r="Y214" s="5">
        <v>0</v>
      </c>
      <c r="Z214" s="5">
        <v>0</v>
      </c>
      <c r="AA214" s="5">
        <v>1</v>
      </c>
      <c r="AB214" s="5">
        <v>0</v>
      </c>
    </row>
    <row r="215" spans="1:28" ht="12.75">
      <c r="A215" s="5">
        <v>50</v>
      </c>
      <c r="B215" s="5">
        <v>0</v>
      </c>
      <c r="C215" s="5">
        <v>0</v>
      </c>
      <c r="D215" s="5">
        <v>1</v>
      </c>
      <c r="E215" s="5">
        <v>223</v>
      </c>
      <c r="F215" s="5">
        <f>ROUND(Source!AQ205,O215)</f>
        <v>0</v>
      </c>
      <c r="G215" s="5" t="s">
        <v>84</v>
      </c>
      <c r="H215" s="5" t="s">
        <v>85</v>
      </c>
      <c r="I215" s="5"/>
      <c r="J215" s="5"/>
      <c r="K215" s="5">
        <v>223</v>
      </c>
      <c r="L215" s="5">
        <v>9</v>
      </c>
      <c r="M215" s="5">
        <v>3</v>
      </c>
      <c r="N215" s="5" t="s">
        <v>3</v>
      </c>
      <c r="O215" s="5">
        <v>2</v>
      </c>
      <c r="P215" s="5">
        <f>ROUND(Source!EI205,O215)</f>
        <v>0</v>
      </c>
      <c r="Q215" s="5"/>
      <c r="R215" s="5"/>
      <c r="S215" s="5"/>
      <c r="T215" s="5"/>
      <c r="U215" s="5"/>
      <c r="V215" s="5"/>
      <c r="W215" s="5">
        <v>0</v>
      </c>
      <c r="X215" s="5">
        <v>1</v>
      </c>
      <c r="Y215" s="5">
        <v>0</v>
      </c>
      <c r="Z215" s="5">
        <v>0</v>
      </c>
      <c r="AA215" s="5">
        <v>1</v>
      </c>
      <c r="AB215" s="5">
        <v>0</v>
      </c>
    </row>
    <row r="216" spans="1:28" ht="12.75">
      <c r="A216" s="5">
        <v>50</v>
      </c>
      <c r="B216" s="5">
        <v>0</v>
      </c>
      <c r="C216" s="5">
        <v>0</v>
      </c>
      <c r="D216" s="5">
        <v>1</v>
      </c>
      <c r="E216" s="5">
        <v>229</v>
      </c>
      <c r="F216" s="5">
        <f>ROUND(Source!AZ205,O216)</f>
        <v>0</v>
      </c>
      <c r="G216" s="5" t="s">
        <v>86</v>
      </c>
      <c r="H216" s="5" t="s">
        <v>87</v>
      </c>
      <c r="I216" s="5"/>
      <c r="J216" s="5"/>
      <c r="K216" s="5">
        <v>229</v>
      </c>
      <c r="L216" s="5">
        <v>10</v>
      </c>
      <c r="M216" s="5">
        <v>3</v>
      </c>
      <c r="N216" s="5" t="s">
        <v>3</v>
      </c>
      <c r="O216" s="5">
        <v>2</v>
      </c>
      <c r="P216" s="5">
        <f>ROUND(Source!ER205,O216)</f>
        <v>0</v>
      </c>
      <c r="Q216" s="5"/>
      <c r="R216" s="5"/>
      <c r="S216" s="5"/>
      <c r="T216" s="5"/>
      <c r="U216" s="5"/>
      <c r="V216" s="5"/>
      <c r="W216" s="5">
        <v>0</v>
      </c>
      <c r="X216" s="5">
        <v>1</v>
      </c>
      <c r="Y216" s="5">
        <v>0</v>
      </c>
      <c r="Z216" s="5">
        <v>0</v>
      </c>
      <c r="AA216" s="5">
        <v>1</v>
      </c>
      <c r="AB216" s="5">
        <v>0</v>
      </c>
    </row>
    <row r="217" spans="1:28" ht="12.75">
      <c r="A217" s="5">
        <v>50</v>
      </c>
      <c r="B217" s="5">
        <v>0</v>
      </c>
      <c r="C217" s="5">
        <v>0</v>
      </c>
      <c r="D217" s="5">
        <v>1</v>
      </c>
      <c r="E217" s="5">
        <v>203</v>
      </c>
      <c r="F217" s="5">
        <f>ROUND(Source!Q205,O217)</f>
        <v>1644.22</v>
      </c>
      <c r="G217" s="5" t="s">
        <v>88</v>
      </c>
      <c r="H217" s="5" t="s">
        <v>89</v>
      </c>
      <c r="I217" s="5"/>
      <c r="J217" s="5"/>
      <c r="K217" s="5">
        <v>203</v>
      </c>
      <c r="L217" s="5">
        <v>11</v>
      </c>
      <c r="M217" s="5">
        <v>3</v>
      </c>
      <c r="N217" s="5" t="s">
        <v>3</v>
      </c>
      <c r="O217" s="5">
        <v>2</v>
      </c>
      <c r="P217" s="5">
        <f>ROUND(Source!DI205,O217)</f>
        <v>19098.22</v>
      </c>
      <c r="Q217" s="5"/>
      <c r="R217" s="5"/>
      <c r="S217" s="5"/>
      <c r="T217" s="5"/>
      <c r="U217" s="5"/>
      <c r="V217" s="5"/>
      <c r="W217" s="5">
        <v>1644.2200000000003</v>
      </c>
      <c r="X217" s="5">
        <v>1</v>
      </c>
      <c r="Y217" s="5">
        <v>1644.2200000000003</v>
      </c>
      <c r="Z217" s="5">
        <v>19098.219999999998</v>
      </c>
      <c r="AA217" s="5">
        <v>1</v>
      </c>
      <c r="AB217" s="5">
        <v>19098.219999999998</v>
      </c>
    </row>
    <row r="218" spans="1:28" ht="12.75">
      <c r="A218" s="5">
        <v>50</v>
      </c>
      <c r="B218" s="5">
        <v>0</v>
      </c>
      <c r="C218" s="5">
        <v>0</v>
      </c>
      <c r="D218" s="5">
        <v>1</v>
      </c>
      <c r="E218" s="5">
        <v>231</v>
      </c>
      <c r="F218" s="5">
        <f>ROUND(Source!BB205,O218)</f>
        <v>0</v>
      </c>
      <c r="G218" s="5" t="s">
        <v>90</v>
      </c>
      <c r="H218" s="5" t="s">
        <v>91</v>
      </c>
      <c r="I218" s="5"/>
      <c r="J218" s="5"/>
      <c r="K218" s="5">
        <v>231</v>
      </c>
      <c r="L218" s="5">
        <v>12</v>
      </c>
      <c r="M218" s="5">
        <v>3</v>
      </c>
      <c r="N218" s="5" t="s">
        <v>3</v>
      </c>
      <c r="O218" s="5">
        <v>2</v>
      </c>
      <c r="P218" s="5">
        <f>ROUND(Source!ET205,O218)</f>
        <v>0</v>
      </c>
      <c r="Q218" s="5"/>
      <c r="R218" s="5"/>
      <c r="S218" s="5"/>
      <c r="T218" s="5"/>
      <c r="U218" s="5"/>
      <c r="V218" s="5"/>
      <c r="W218" s="5">
        <v>0</v>
      </c>
      <c r="X218" s="5">
        <v>1</v>
      </c>
      <c r="Y218" s="5">
        <v>0</v>
      </c>
      <c r="Z218" s="5">
        <v>0</v>
      </c>
      <c r="AA218" s="5">
        <v>1</v>
      </c>
      <c r="AB218" s="5">
        <v>0</v>
      </c>
    </row>
    <row r="219" spans="1:28" ht="12.75">
      <c r="A219" s="5">
        <v>50</v>
      </c>
      <c r="B219" s="5">
        <v>0</v>
      </c>
      <c r="C219" s="5">
        <v>0</v>
      </c>
      <c r="D219" s="5">
        <v>1</v>
      </c>
      <c r="E219" s="5">
        <v>204</v>
      </c>
      <c r="F219" s="5">
        <f>ROUND(Source!R205,O219)</f>
        <v>173.91</v>
      </c>
      <c r="G219" s="5" t="s">
        <v>92</v>
      </c>
      <c r="H219" s="5" t="s">
        <v>93</v>
      </c>
      <c r="I219" s="5"/>
      <c r="J219" s="5"/>
      <c r="K219" s="5">
        <v>204</v>
      </c>
      <c r="L219" s="5">
        <v>13</v>
      </c>
      <c r="M219" s="5">
        <v>3</v>
      </c>
      <c r="N219" s="5" t="s">
        <v>3</v>
      </c>
      <c r="O219" s="5">
        <v>2</v>
      </c>
      <c r="P219" s="5">
        <f>ROUND(Source!DJ205,O219)</f>
        <v>6671.73</v>
      </c>
      <c r="Q219" s="5"/>
      <c r="R219" s="5"/>
      <c r="S219" s="5"/>
      <c r="T219" s="5"/>
      <c r="U219" s="5"/>
      <c r="V219" s="5"/>
      <c r="W219" s="5">
        <v>173.91</v>
      </c>
      <c r="X219" s="5">
        <v>1</v>
      </c>
      <c r="Y219" s="5">
        <v>173.91</v>
      </c>
      <c r="Z219" s="5">
        <v>6671.7300000000005</v>
      </c>
      <c r="AA219" s="5">
        <v>1</v>
      </c>
      <c r="AB219" s="5">
        <v>6671.7300000000005</v>
      </c>
    </row>
    <row r="220" spans="1:28" ht="12.75">
      <c r="A220" s="5">
        <v>50</v>
      </c>
      <c r="B220" s="5">
        <v>0</v>
      </c>
      <c r="C220" s="5">
        <v>0</v>
      </c>
      <c r="D220" s="5">
        <v>1</v>
      </c>
      <c r="E220" s="5">
        <v>205</v>
      </c>
      <c r="F220" s="5">
        <f>ROUND(Source!S205,O220)</f>
        <v>2530.36</v>
      </c>
      <c r="G220" s="5" t="s">
        <v>94</v>
      </c>
      <c r="H220" s="5" t="s">
        <v>95</v>
      </c>
      <c r="I220" s="5"/>
      <c r="J220" s="5"/>
      <c r="K220" s="5">
        <v>205</v>
      </c>
      <c r="L220" s="5">
        <v>14</v>
      </c>
      <c r="M220" s="5">
        <v>3</v>
      </c>
      <c r="N220" s="5" t="s">
        <v>3</v>
      </c>
      <c r="O220" s="5">
        <v>2</v>
      </c>
      <c r="P220" s="5">
        <f>ROUND(Source!DK205,O220)</f>
        <v>97064.35</v>
      </c>
      <c r="Q220" s="5"/>
      <c r="R220" s="5"/>
      <c r="S220" s="5"/>
      <c r="T220" s="5"/>
      <c r="U220" s="5"/>
      <c r="V220" s="5"/>
      <c r="W220" s="5">
        <v>2530.3600000000006</v>
      </c>
      <c r="X220" s="5">
        <v>1</v>
      </c>
      <c r="Y220" s="5">
        <v>2530.3600000000006</v>
      </c>
      <c r="Z220" s="5">
        <v>97064.35</v>
      </c>
      <c r="AA220" s="5">
        <v>1</v>
      </c>
      <c r="AB220" s="5">
        <v>97064.35</v>
      </c>
    </row>
    <row r="221" spans="1:28" ht="12.75">
      <c r="A221" s="5">
        <v>50</v>
      </c>
      <c r="B221" s="5">
        <v>0</v>
      </c>
      <c r="C221" s="5">
        <v>0</v>
      </c>
      <c r="D221" s="5">
        <v>1</v>
      </c>
      <c r="E221" s="5">
        <v>232</v>
      </c>
      <c r="F221" s="5">
        <f>ROUND(Source!BC205,O221)</f>
        <v>0</v>
      </c>
      <c r="G221" s="5" t="s">
        <v>96</v>
      </c>
      <c r="H221" s="5" t="s">
        <v>97</v>
      </c>
      <c r="I221" s="5"/>
      <c r="J221" s="5"/>
      <c r="K221" s="5">
        <v>232</v>
      </c>
      <c r="L221" s="5">
        <v>15</v>
      </c>
      <c r="M221" s="5">
        <v>3</v>
      </c>
      <c r="N221" s="5" t="s">
        <v>3</v>
      </c>
      <c r="O221" s="5">
        <v>2</v>
      </c>
      <c r="P221" s="5">
        <f>ROUND(Source!EU205,O221)</f>
        <v>0</v>
      </c>
      <c r="Q221" s="5"/>
      <c r="R221" s="5"/>
      <c r="S221" s="5"/>
      <c r="T221" s="5"/>
      <c r="U221" s="5"/>
      <c r="V221" s="5"/>
      <c r="W221" s="5">
        <v>0</v>
      </c>
      <c r="X221" s="5">
        <v>1</v>
      </c>
      <c r="Y221" s="5">
        <v>0</v>
      </c>
      <c r="Z221" s="5">
        <v>0</v>
      </c>
      <c r="AA221" s="5">
        <v>1</v>
      </c>
      <c r="AB221" s="5">
        <v>0</v>
      </c>
    </row>
    <row r="222" spans="1:28" ht="12.75">
      <c r="A222" s="5">
        <v>50</v>
      </c>
      <c r="B222" s="5">
        <v>0</v>
      </c>
      <c r="C222" s="5">
        <v>0</v>
      </c>
      <c r="D222" s="5">
        <v>1</v>
      </c>
      <c r="E222" s="5">
        <v>214</v>
      </c>
      <c r="F222" s="5">
        <f>ROUND(Source!AS205,O222)</f>
        <v>33576.71</v>
      </c>
      <c r="G222" s="5" t="s">
        <v>98</v>
      </c>
      <c r="H222" s="5" t="s">
        <v>99</v>
      </c>
      <c r="I222" s="5"/>
      <c r="J222" s="5"/>
      <c r="K222" s="5">
        <v>214</v>
      </c>
      <c r="L222" s="5">
        <v>16</v>
      </c>
      <c r="M222" s="5">
        <v>3</v>
      </c>
      <c r="N222" s="5" t="s">
        <v>3</v>
      </c>
      <c r="O222" s="5">
        <v>2</v>
      </c>
      <c r="P222" s="5">
        <f>ROUND(Source!EK205,O222)</f>
        <v>536224.32</v>
      </c>
      <c r="Q222" s="5"/>
      <c r="R222" s="5"/>
      <c r="S222" s="5"/>
      <c r="T222" s="5"/>
      <c r="U222" s="5"/>
      <c r="V222" s="5"/>
      <c r="W222" s="5">
        <v>33576.71</v>
      </c>
      <c r="X222" s="5">
        <v>1</v>
      </c>
      <c r="Y222" s="5">
        <v>33576.71</v>
      </c>
      <c r="Z222" s="5">
        <v>536224.32</v>
      </c>
      <c r="AA222" s="5">
        <v>1</v>
      </c>
      <c r="AB222" s="5">
        <v>536224.32</v>
      </c>
    </row>
    <row r="223" spans="1:28" ht="12.75">
      <c r="A223" s="5">
        <v>50</v>
      </c>
      <c r="B223" s="5">
        <v>0</v>
      </c>
      <c r="C223" s="5">
        <v>0</v>
      </c>
      <c r="D223" s="5">
        <v>1</v>
      </c>
      <c r="E223" s="5">
        <v>215</v>
      </c>
      <c r="F223" s="5">
        <f>ROUND(Source!AT205,O223)</f>
        <v>0</v>
      </c>
      <c r="G223" s="5" t="s">
        <v>100</v>
      </c>
      <c r="H223" s="5" t="s">
        <v>101</v>
      </c>
      <c r="I223" s="5"/>
      <c r="J223" s="5"/>
      <c r="K223" s="5">
        <v>215</v>
      </c>
      <c r="L223" s="5">
        <v>17</v>
      </c>
      <c r="M223" s="5">
        <v>3</v>
      </c>
      <c r="N223" s="5" t="s">
        <v>3</v>
      </c>
      <c r="O223" s="5">
        <v>2</v>
      </c>
      <c r="P223" s="5">
        <f>ROUND(Source!EL205,O223)</f>
        <v>0</v>
      </c>
      <c r="Q223" s="5"/>
      <c r="R223" s="5"/>
      <c r="S223" s="5"/>
      <c r="T223" s="5"/>
      <c r="U223" s="5"/>
      <c r="V223" s="5"/>
      <c r="W223" s="5">
        <v>0</v>
      </c>
      <c r="X223" s="5">
        <v>1</v>
      </c>
      <c r="Y223" s="5">
        <v>0</v>
      </c>
      <c r="Z223" s="5">
        <v>0</v>
      </c>
      <c r="AA223" s="5">
        <v>1</v>
      </c>
      <c r="AB223" s="5">
        <v>0</v>
      </c>
    </row>
    <row r="224" spans="1:28" ht="12.75">
      <c r="A224" s="5">
        <v>50</v>
      </c>
      <c r="B224" s="5">
        <v>0</v>
      </c>
      <c r="C224" s="5">
        <v>0</v>
      </c>
      <c r="D224" s="5">
        <v>1</v>
      </c>
      <c r="E224" s="5">
        <v>217</v>
      </c>
      <c r="F224" s="5">
        <f>ROUND(Source!AU205,O224)</f>
        <v>0</v>
      </c>
      <c r="G224" s="5" t="s">
        <v>102</v>
      </c>
      <c r="H224" s="5" t="s">
        <v>103</v>
      </c>
      <c r="I224" s="5"/>
      <c r="J224" s="5"/>
      <c r="K224" s="5">
        <v>217</v>
      </c>
      <c r="L224" s="5">
        <v>18</v>
      </c>
      <c r="M224" s="5">
        <v>3</v>
      </c>
      <c r="N224" s="5" t="s">
        <v>3</v>
      </c>
      <c r="O224" s="5">
        <v>2</v>
      </c>
      <c r="P224" s="5">
        <f>ROUND(Source!EM205,O224)</f>
        <v>0</v>
      </c>
      <c r="Q224" s="5"/>
      <c r="R224" s="5"/>
      <c r="S224" s="5"/>
      <c r="T224" s="5"/>
      <c r="U224" s="5"/>
      <c r="V224" s="5"/>
      <c r="W224" s="5">
        <v>0</v>
      </c>
      <c r="X224" s="5">
        <v>1</v>
      </c>
      <c r="Y224" s="5">
        <v>0</v>
      </c>
      <c r="Z224" s="5">
        <v>0</v>
      </c>
      <c r="AA224" s="5">
        <v>1</v>
      </c>
      <c r="AB224" s="5">
        <v>0</v>
      </c>
    </row>
    <row r="225" spans="1:28" ht="12.75">
      <c r="A225" s="5">
        <v>50</v>
      </c>
      <c r="B225" s="5">
        <v>0</v>
      </c>
      <c r="C225" s="5">
        <v>0</v>
      </c>
      <c r="D225" s="5">
        <v>1</v>
      </c>
      <c r="E225" s="5">
        <v>230</v>
      </c>
      <c r="F225" s="5">
        <f>ROUND(Source!BA205,O225)</f>
        <v>0</v>
      </c>
      <c r="G225" s="5" t="s">
        <v>104</v>
      </c>
      <c r="H225" s="5" t="s">
        <v>105</v>
      </c>
      <c r="I225" s="5"/>
      <c r="J225" s="5"/>
      <c r="K225" s="5">
        <v>230</v>
      </c>
      <c r="L225" s="5">
        <v>19</v>
      </c>
      <c r="M225" s="5">
        <v>3</v>
      </c>
      <c r="N225" s="5" t="s">
        <v>3</v>
      </c>
      <c r="O225" s="5">
        <v>2</v>
      </c>
      <c r="P225" s="5">
        <f>ROUND(Source!ES205,O225)</f>
        <v>0</v>
      </c>
      <c r="Q225" s="5"/>
      <c r="R225" s="5"/>
      <c r="S225" s="5"/>
      <c r="T225" s="5"/>
      <c r="U225" s="5"/>
      <c r="V225" s="5"/>
      <c r="W225" s="5">
        <v>0</v>
      </c>
      <c r="X225" s="5">
        <v>1</v>
      </c>
      <c r="Y225" s="5">
        <v>0</v>
      </c>
      <c r="Z225" s="5">
        <v>0</v>
      </c>
      <c r="AA225" s="5">
        <v>1</v>
      </c>
      <c r="AB225" s="5">
        <v>0</v>
      </c>
    </row>
    <row r="226" spans="1:28" ht="12.75">
      <c r="A226" s="5">
        <v>50</v>
      </c>
      <c r="B226" s="5">
        <v>0</v>
      </c>
      <c r="C226" s="5">
        <v>0</v>
      </c>
      <c r="D226" s="5">
        <v>1</v>
      </c>
      <c r="E226" s="5">
        <v>206</v>
      </c>
      <c r="F226" s="5">
        <f>ROUND(Source!T205,O226)</f>
        <v>0</v>
      </c>
      <c r="G226" s="5" t="s">
        <v>106</v>
      </c>
      <c r="H226" s="5" t="s">
        <v>107</v>
      </c>
      <c r="I226" s="5"/>
      <c r="J226" s="5"/>
      <c r="K226" s="5">
        <v>206</v>
      </c>
      <c r="L226" s="5">
        <v>20</v>
      </c>
      <c r="M226" s="5">
        <v>3</v>
      </c>
      <c r="N226" s="5" t="s">
        <v>3</v>
      </c>
      <c r="O226" s="5">
        <v>2</v>
      </c>
      <c r="P226" s="5">
        <f>ROUND(Source!DL205,O226)</f>
        <v>0</v>
      </c>
      <c r="Q226" s="5"/>
      <c r="R226" s="5"/>
      <c r="S226" s="5"/>
      <c r="T226" s="5"/>
      <c r="U226" s="5"/>
      <c r="V226" s="5"/>
      <c r="W226" s="5">
        <v>0</v>
      </c>
      <c r="X226" s="5">
        <v>1</v>
      </c>
      <c r="Y226" s="5">
        <v>0</v>
      </c>
      <c r="Z226" s="5">
        <v>0</v>
      </c>
      <c r="AA226" s="5">
        <v>1</v>
      </c>
      <c r="AB226" s="5">
        <v>0</v>
      </c>
    </row>
    <row r="227" spans="1:28" ht="12.75">
      <c r="A227" s="5">
        <v>50</v>
      </c>
      <c r="B227" s="5">
        <v>0</v>
      </c>
      <c r="C227" s="5">
        <v>0</v>
      </c>
      <c r="D227" s="5">
        <v>1</v>
      </c>
      <c r="E227" s="5">
        <v>207</v>
      </c>
      <c r="F227" s="5">
        <f>Source!U205</f>
        <v>286.9236535</v>
      </c>
      <c r="G227" s="5" t="s">
        <v>108</v>
      </c>
      <c r="H227" s="5" t="s">
        <v>109</v>
      </c>
      <c r="I227" s="5"/>
      <c r="J227" s="5"/>
      <c r="K227" s="5">
        <v>207</v>
      </c>
      <c r="L227" s="5">
        <v>21</v>
      </c>
      <c r="M227" s="5">
        <v>3</v>
      </c>
      <c r="N227" s="5" t="s">
        <v>3</v>
      </c>
      <c r="O227" s="5">
        <v>-1</v>
      </c>
      <c r="P227" s="5">
        <f>Source!DM205</f>
        <v>286.9236535</v>
      </c>
      <c r="Q227" s="5"/>
      <c r="R227" s="5"/>
      <c r="S227" s="5"/>
      <c r="T227" s="5"/>
      <c r="U227" s="5"/>
      <c r="V227" s="5"/>
      <c r="W227" s="5">
        <v>286.9236535</v>
      </c>
      <c r="X227" s="5">
        <v>1</v>
      </c>
      <c r="Y227" s="5">
        <v>286.9236535</v>
      </c>
      <c r="Z227" s="5">
        <v>286.9236535</v>
      </c>
      <c r="AA227" s="5">
        <v>1</v>
      </c>
      <c r="AB227" s="5">
        <v>286.9236535</v>
      </c>
    </row>
    <row r="228" spans="1:28" ht="12.75">
      <c r="A228" s="5">
        <v>50</v>
      </c>
      <c r="B228" s="5">
        <v>0</v>
      </c>
      <c r="C228" s="5">
        <v>0</v>
      </c>
      <c r="D228" s="5">
        <v>1</v>
      </c>
      <c r="E228" s="5">
        <v>208</v>
      </c>
      <c r="F228" s="5">
        <f>Source!V205</f>
        <v>13.0243225</v>
      </c>
      <c r="G228" s="5" t="s">
        <v>110</v>
      </c>
      <c r="H228" s="5" t="s">
        <v>111</v>
      </c>
      <c r="I228" s="5"/>
      <c r="J228" s="5"/>
      <c r="K228" s="5">
        <v>208</v>
      </c>
      <c r="L228" s="5">
        <v>22</v>
      </c>
      <c r="M228" s="5">
        <v>3</v>
      </c>
      <c r="N228" s="5" t="s">
        <v>3</v>
      </c>
      <c r="O228" s="5">
        <v>-1</v>
      </c>
      <c r="P228" s="5">
        <f>Source!DN205</f>
        <v>13.0243225</v>
      </c>
      <c r="Q228" s="5"/>
      <c r="R228" s="5"/>
      <c r="S228" s="5"/>
      <c r="T228" s="5"/>
      <c r="U228" s="5"/>
      <c r="V228" s="5"/>
      <c r="W228" s="5">
        <v>13.0243225</v>
      </c>
      <c r="X228" s="5">
        <v>1</v>
      </c>
      <c r="Y228" s="5">
        <v>13.0243225</v>
      </c>
      <c r="Z228" s="5">
        <v>13.0243225</v>
      </c>
      <c r="AA228" s="5">
        <v>1</v>
      </c>
      <c r="AB228" s="5">
        <v>13.0243225</v>
      </c>
    </row>
    <row r="229" spans="1:28" ht="12.75">
      <c r="A229" s="5">
        <v>50</v>
      </c>
      <c r="B229" s="5">
        <v>0</v>
      </c>
      <c r="C229" s="5">
        <v>0</v>
      </c>
      <c r="D229" s="5">
        <v>1</v>
      </c>
      <c r="E229" s="5">
        <v>209</v>
      </c>
      <c r="F229" s="5">
        <f>ROUND(Source!W205,O229)</f>
        <v>0</v>
      </c>
      <c r="G229" s="5" t="s">
        <v>112</v>
      </c>
      <c r="H229" s="5" t="s">
        <v>113</v>
      </c>
      <c r="I229" s="5"/>
      <c r="J229" s="5"/>
      <c r="K229" s="5">
        <v>209</v>
      </c>
      <c r="L229" s="5">
        <v>23</v>
      </c>
      <c r="M229" s="5">
        <v>3</v>
      </c>
      <c r="N229" s="5" t="s">
        <v>3</v>
      </c>
      <c r="O229" s="5">
        <v>2</v>
      </c>
      <c r="P229" s="5">
        <f>ROUND(Source!DO205,O229)</f>
        <v>0</v>
      </c>
      <c r="Q229" s="5"/>
      <c r="R229" s="5"/>
      <c r="S229" s="5"/>
      <c r="T229" s="5"/>
      <c r="U229" s="5"/>
      <c r="V229" s="5"/>
      <c r="W229" s="5">
        <v>0</v>
      </c>
      <c r="X229" s="5">
        <v>1</v>
      </c>
      <c r="Y229" s="5">
        <v>0</v>
      </c>
      <c r="Z229" s="5">
        <v>0</v>
      </c>
      <c r="AA229" s="5">
        <v>1</v>
      </c>
      <c r="AB229" s="5">
        <v>0</v>
      </c>
    </row>
    <row r="230" spans="1:28" ht="12.75">
      <c r="A230" s="5">
        <v>50</v>
      </c>
      <c r="B230" s="5">
        <v>0</v>
      </c>
      <c r="C230" s="5">
        <v>0</v>
      </c>
      <c r="D230" s="5">
        <v>1</v>
      </c>
      <c r="E230" s="5">
        <v>233</v>
      </c>
      <c r="F230" s="5">
        <f>ROUND(Source!BD205,O230)</f>
        <v>13.05</v>
      </c>
      <c r="G230" s="5" t="s">
        <v>114</v>
      </c>
      <c r="H230" s="5" t="s">
        <v>115</v>
      </c>
      <c r="I230" s="5"/>
      <c r="J230" s="5"/>
      <c r="K230" s="5">
        <v>233</v>
      </c>
      <c r="L230" s="5">
        <v>24</v>
      </c>
      <c r="M230" s="5">
        <v>3</v>
      </c>
      <c r="N230" s="5" t="s">
        <v>3</v>
      </c>
      <c r="O230" s="5">
        <v>2</v>
      </c>
      <c r="P230" s="5">
        <f>ROUND(Source!EV205,O230)</f>
        <v>159.62</v>
      </c>
      <c r="Q230" s="5"/>
      <c r="R230" s="5"/>
      <c r="S230" s="5"/>
      <c r="T230" s="5"/>
      <c r="U230" s="5"/>
      <c r="V230" s="5"/>
      <c r="W230" s="5">
        <v>13.05</v>
      </c>
      <c r="X230" s="5">
        <v>1</v>
      </c>
      <c r="Y230" s="5">
        <v>13.05</v>
      </c>
      <c r="Z230" s="5">
        <v>159.62</v>
      </c>
      <c r="AA230" s="5">
        <v>1</v>
      </c>
      <c r="AB230" s="5">
        <v>159.62</v>
      </c>
    </row>
    <row r="231" spans="1:28" ht="12.75">
      <c r="A231" s="5">
        <v>50</v>
      </c>
      <c r="B231" s="5">
        <v>0</v>
      </c>
      <c r="C231" s="5">
        <v>0</v>
      </c>
      <c r="D231" s="5">
        <v>1</v>
      </c>
      <c r="E231" s="5">
        <v>210</v>
      </c>
      <c r="F231" s="5">
        <f>ROUND(Source!X205,O231)</f>
        <v>2558.32</v>
      </c>
      <c r="G231" s="5" t="s">
        <v>116</v>
      </c>
      <c r="H231" s="5" t="s">
        <v>117</v>
      </c>
      <c r="I231" s="5"/>
      <c r="J231" s="5"/>
      <c r="K231" s="5">
        <v>210</v>
      </c>
      <c r="L231" s="5">
        <v>25</v>
      </c>
      <c r="M231" s="5">
        <v>3</v>
      </c>
      <c r="N231" s="5" t="s">
        <v>3</v>
      </c>
      <c r="O231" s="5">
        <v>2</v>
      </c>
      <c r="P231" s="5">
        <f>ROUND(Source!DP205,O231)</f>
        <v>98137.93</v>
      </c>
      <c r="Q231" s="5"/>
      <c r="R231" s="5"/>
      <c r="S231" s="5"/>
      <c r="T231" s="5"/>
      <c r="U231" s="5"/>
      <c r="V231" s="5"/>
      <c r="W231" s="5">
        <v>2558.32</v>
      </c>
      <c r="X231" s="5">
        <v>1</v>
      </c>
      <c r="Y231" s="5">
        <v>2558.32</v>
      </c>
      <c r="Z231" s="5">
        <v>98137.93</v>
      </c>
      <c r="AA231" s="5">
        <v>1</v>
      </c>
      <c r="AB231" s="5">
        <v>98137.93</v>
      </c>
    </row>
    <row r="232" spans="1:28" ht="12.75">
      <c r="A232" s="5">
        <v>50</v>
      </c>
      <c r="B232" s="5">
        <v>0</v>
      </c>
      <c r="C232" s="5">
        <v>0</v>
      </c>
      <c r="D232" s="5">
        <v>1</v>
      </c>
      <c r="E232" s="5">
        <v>211</v>
      </c>
      <c r="F232" s="5">
        <f>ROUND(Source!Y205,O232)</f>
        <v>1487.82</v>
      </c>
      <c r="G232" s="5" t="s">
        <v>118</v>
      </c>
      <c r="H232" s="5" t="s">
        <v>119</v>
      </c>
      <c r="I232" s="5"/>
      <c r="J232" s="5"/>
      <c r="K232" s="5">
        <v>211</v>
      </c>
      <c r="L232" s="5">
        <v>26</v>
      </c>
      <c r="M232" s="5">
        <v>3</v>
      </c>
      <c r="N232" s="5" t="s">
        <v>3</v>
      </c>
      <c r="O232" s="5">
        <v>2</v>
      </c>
      <c r="P232" s="5">
        <f>ROUND(Source!DQ205,O232)</f>
        <v>57073.04</v>
      </c>
      <c r="Q232" s="5"/>
      <c r="R232" s="5"/>
      <c r="S232" s="5"/>
      <c r="T232" s="5"/>
      <c r="U232" s="5"/>
      <c r="V232" s="5"/>
      <c r="W232" s="5">
        <v>1487.82</v>
      </c>
      <c r="X232" s="5">
        <v>1</v>
      </c>
      <c r="Y232" s="5">
        <v>1487.82</v>
      </c>
      <c r="Z232" s="5">
        <v>57073.04</v>
      </c>
      <c r="AA232" s="5">
        <v>1</v>
      </c>
      <c r="AB232" s="5">
        <v>57073.04</v>
      </c>
    </row>
    <row r="233" spans="1:28" ht="12.75">
      <c r="A233" s="5">
        <v>50</v>
      </c>
      <c r="B233" s="5">
        <v>0</v>
      </c>
      <c r="C233" s="5">
        <v>0</v>
      </c>
      <c r="D233" s="5">
        <v>1</v>
      </c>
      <c r="E233" s="5">
        <v>224</v>
      </c>
      <c r="F233" s="5">
        <f>ROUND(Source!AR205,O233)</f>
        <v>33576.71</v>
      </c>
      <c r="G233" s="5" t="s">
        <v>120</v>
      </c>
      <c r="H233" s="5" t="s">
        <v>121</v>
      </c>
      <c r="I233" s="5"/>
      <c r="J233" s="5"/>
      <c r="K233" s="5">
        <v>224</v>
      </c>
      <c r="L233" s="5">
        <v>27</v>
      </c>
      <c r="M233" s="5">
        <v>3</v>
      </c>
      <c r="N233" s="5" t="s">
        <v>3</v>
      </c>
      <c r="O233" s="5">
        <v>2</v>
      </c>
      <c r="P233" s="5">
        <f>ROUND(Source!EJ205,O233)</f>
        <v>536224.32</v>
      </c>
      <c r="Q233" s="5"/>
      <c r="R233" s="5"/>
      <c r="S233" s="5"/>
      <c r="T233" s="5"/>
      <c r="U233" s="5"/>
      <c r="V233" s="5"/>
      <c r="W233" s="5">
        <v>33576.71</v>
      </c>
      <c r="X233" s="5">
        <v>1</v>
      </c>
      <c r="Y233" s="5">
        <v>33576.71</v>
      </c>
      <c r="Z233" s="5">
        <v>536224.32</v>
      </c>
      <c r="AA233" s="5">
        <v>1</v>
      </c>
      <c r="AB233" s="5">
        <v>536224.32</v>
      </c>
    </row>
    <row r="234" spans="1:28" ht="12.75">
      <c r="A234" s="5">
        <v>50</v>
      </c>
      <c r="B234" s="5">
        <v>1</v>
      </c>
      <c r="C234" s="5">
        <v>0</v>
      </c>
      <c r="D234" s="5">
        <v>2</v>
      </c>
      <c r="E234" s="5">
        <v>0</v>
      </c>
      <c r="F234" s="5">
        <f>ROUND(F211,O234)</f>
        <v>25342.94</v>
      </c>
      <c r="G234" s="5" t="s">
        <v>289</v>
      </c>
      <c r="H234" s="5" t="s">
        <v>289</v>
      </c>
      <c r="I234" s="5"/>
      <c r="J234" s="5"/>
      <c r="K234" s="5">
        <v>212</v>
      </c>
      <c r="L234" s="5">
        <v>28</v>
      </c>
      <c r="M234" s="5">
        <v>0</v>
      </c>
      <c r="N234" s="5" t="s">
        <v>3</v>
      </c>
      <c r="O234" s="5">
        <v>2</v>
      </c>
      <c r="P234" s="5">
        <f>ROUND(P211,O234)</f>
        <v>264691.16</v>
      </c>
      <c r="Q234" s="5"/>
      <c r="R234" s="5"/>
      <c r="S234" s="5"/>
      <c r="T234" s="5"/>
      <c r="U234" s="5"/>
      <c r="V234" s="5"/>
      <c r="W234" s="5">
        <v>25342.94</v>
      </c>
      <c r="X234" s="5">
        <v>1</v>
      </c>
      <c r="Y234" s="5">
        <v>25342.94</v>
      </c>
      <c r="Z234" s="5">
        <v>264691.16</v>
      </c>
      <c r="AA234" s="5">
        <v>1</v>
      </c>
      <c r="AB234" s="5">
        <v>264691.16</v>
      </c>
    </row>
    <row r="235" spans="1:28" ht="12.75">
      <c r="A235" s="5">
        <v>50</v>
      </c>
      <c r="B235" s="5">
        <v>1</v>
      </c>
      <c r="C235" s="5">
        <v>0</v>
      </c>
      <c r="D235" s="5">
        <v>2</v>
      </c>
      <c r="E235" s="5">
        <v>0</v>
      </c>
      <c r="F235" s="5">
        <f>ROUND(F233,O235)</f>
        <v>33576.71</v>
      </c>
      <c r="G235" s="5" t="s">
        <v>290</v>
      </c>
      <c r="H235" s="5" t="s">
        <v>291</v>
      </c>
      <c r="I235" s="5"/>
      <c r="J235" s="5"/>
      <c r="K235" s="5">
        <v>212</v>
      </c>
      <c r="L235" s="5">
        <v>29</v>
      </c>
      <c r="M235" s="5">
        <v>0</v>
      </c>
      <c r="N235" s="5" t="s">
        <v>3</v>
      </c>
      <c r="O235" s="5">
        <v>2</v>
      </c>
      <c r="P235" s="5">
        <f>ROUND(P233,O235)</f>
        <v>536224.32</v>
      </c>
      <c r="Q235" s="5"/>
      <c r="R235" s="5"/>
      <c r="S235" s="5"/>
      <c r="T235" s="5"/>
      <c r="U235" s="5"/>
      <c r="V235" s="5"/>
      <c r="W235" s="5">
        <v>33576.71</v>
      </c>
      <c r="X235" s="5">
        <v>1</v>
      </c>
      <c r="Y235" s="5">
        <v>33576.71</v>
      </c>
      <c r="Z235" s="5">
        <v>536224.32</v>
      </c>
      <c r="AA235" s="5">
        <v>1</v>
      </c>
      <c r="AB235" s="5">
        <v>536224.32</v>
      </c>
    </row>
    <row r="236" spans="1:28" ht="12.75">
      <c r="A236" s="5">
        <v>50</v>
      </c>
      <c r="B236" s="5">
        <v>1</v>
      </c>
      <c r="C236" s="5">
        <v>0</v>
      </c>
      <c r="D236" s="5">
        <v>2</v>
      </c>
      <c r="E236" s="5">
        <v>0</v>
      </c>
      <c r="F236" s="5">
        <f>ROUND(F235*0.02,O236)</f>
        <v>671.53</v>
      </c>
      <c r="G236" s="5" t="s">
        <v>292</v>
      </c>
      <c r="H236" s="5" t="s">
        <v>293</v>
      </c>
      <c r="I236" s="5"/>
      <c r="J236" s="5"/>
      <c r="K236" s="5">
        <v>212</v>
      </c>
      <c r="L236" s="5">
        <v>30</v>
      </c>
      <c r="M236" s="5">
        <v>0</v>
      </c>
      <c r="N236" s="5" t="s">
        <v>3</v>
      </c>
      <c r="O236" s="5">
        <v>2</v>
      </c>
      <c r="P236" s="5">
        <f>ROUND(P235*0.02,O236)</f>
        <v>10724.49</v>
      </c>
      <c r="Q236" s="5"/>
      <c r="R236" s="5"/>
      <c r="S236" s="5"/>
      <c r="T236" s="5"/>
      <c r="U236" s="5"/>
      <c r="V236" s="5"/>
      <c r="W236" s="5">
        <v>671.53</v>
      </c>
      <c r="X236" s="5">
        <v>1</v>
      </c>
      <c r="Y236" s="5">
        <v>671.53</v>
      </c>
      <c r="Z236" s="5">
        <v>10724.49</v>
      </c>
      <c r="AA236" s="5">
        <v>1</v>
      </c>
      <c r="AB236" s="5">
        <v>10724.49</v>
      </c>
    </row>
    <row r="237" spans="1:28" ht="12.75">
      <c r="A237" s="5">
        <v>50</v>
      </c>
      <c r="B237" s="5">
        <v>1</v>
      </c>
      <c r="C237" s="5">
        <v>0</v>
      </c>
      <c r="D237" s="5">
        <v>2</v>
      </c>
      <c r="E237" s="5">
        <v>0</v>
      </c>
      <c r="F237" s="5">
        <f>ROUND(F235+F236,O237)</f>
        <v>34248.24</v>
      </c>
      <c r="G237" s="5" t="s">
        <v>294</v>
      </c>
      <c r="H237" s="5" t="s">
        <v>295</v>
      </c>
      <c r="I237" s="5"/>
      <c r="J237" s="5"/>
      <c r="K237" s="5">
        <v>212</v>
      </c>
      <c r="L237" s="5">
        <v>31</v>
      </c>
      <c r="M237" s="5">
        <v>0</v>
      </c>
      <c r="N237" s="5" t="s">
        <v>3</v>
      </c>
      <c r="O237" s="5">
        <v>2</v>
      </c>
      <c r="P237" s="5">
        <f>ROUND(P235+P236,O237)</f>
        <v>546948.81</v>
      </c>
      <c r="Q237" s="5"/>
      <c r="R237" s="5"/>
      <c r="S237" s="5"/>
      <c r="T237" s="5"/>
      <c r="U237" s="5"/>
      <c r="V237" s="5"/>
      <c r="W237" s="5">
        <v>34248.24</v>
      </c>
      <c r="X237" s="5">
        <v>1</v>
      </c>
      <c r="Y237" s="5">
        <v>34248.24</v>
      </c>
      <c r="Z237" s="5">
        <v>546948.81</v>
      </c>
      <c r="AA237" s="5">
        <v>1</v>
      </c>
      <c r="AB237" s="5">
        <v>546948.81</v>
      </c>
    </row>
    <row r="238" spans="1:28" ht="12.75">
      <c r="A238" s="5">
        <v>50</v>
      </c>
      <c r="B238" s="5">
        <v>1</v>
      </c>
      <c r="C238" s="5">
        <v>0</v>
      </c>
      <c r="D238" s="5">
        <v>2</v>
      </c>
      <c r="E238" s="5">
        <v>0</v>
      </c>
      <c r="F238" s="5">
        <f>ROUND(F237*0.2,O238)</f>
        <v>6849.65</v>
      </c>
      <c r="G238" s="5" t="s">
        <v>296</v>
      </c>
      <c r="H238" s="5" t="s">
        <v>297</v>
      </c>
      <c r="I238" s="5"/>
      <c r="J238" s="5"/>
      <c r="K238" s="5">
        <v>212</v>
      </c>
      <c r="L238" s="5">
        <v>32</v>
      </c>
      <c r="M238" s="5">
        <v>0</v>
      </c>
      <c r="N238" s="5" t="s">
        <v>3</v>
      </c>
      <c r="O238" s="5">
        <v>2</v>
      </c>
      <c r="P238" s="5">
        <f>ROUND(P237*0.2,O238)</f>
        <v>109389.76</v>
      </c>
      <c r="Q238" s="5"/>
      <c r="R238" s="5"/>
      <c r="S238" s="5"/>
      <c r="T238" s="5"/>
      <c r="U238" s="5"/>
      <c r="V238" s="5"/>
      <c r="W238" s="5">
        <v>6849.65</v>
      </c>
      <c r="X238" s="5">
        <v>1</v>
      </c>
      <c r="Y238" s="5">
        <v>6849.65</v>
      </c>
      <c r="Z238" s="5">
        <v>109389.76</v>
      </c>
      <c r="AA238" s="5">
        <v>1</v>
      </c>
      <c r="AB238" s="5">
        <v>109389.76</v>
      </c>
    </row>
    <row r="239" spans="1:28" ht="12.75">
      <c r="A239" s="5">
        <v>50</v>
      </c>
      <c r="B239" s="5">
        <v>1</v>
      </c>
      <c r="C239" s="5">
        <v>0</v>
      </c>
      <c r="D239" s="5">
        <v>2</v>
      </c>
      <c r="E239" s="5">
        <v>213</v>
      </c>
      <c r="F239" s="5">
        <f>ROUND(F237+F238,O239)</f>
        <v>41097.89</v>
      </c>
      <c r="G239" s="5" t="s">
        <v>298</v>
      </c>
      <c r="H239" s="5" t="s">
        <v>299</v>
      </c>
      <c r="I239" s="5"/>
      <c r="J239" s="5"/>
      <c r="K239" s="5">
        <v>212</v>
      </c>
      <c r="L239" s="5">
        <v>33</v>
      </c>
      <c r="M239" s="5">
        <v>0</v>
      </c>
      <c r="N239" s="5" t="s">
        <v>3</v>
      </c>
      <c r="O239" s="5">
        <v>2</v>
      </c>
      <c r="P239" s="5">
        <f>ROUND(P237+P238,O239)</f>
        <v>656338.57</v>
      </c>
      <c r="Q239" s="5"/>
      <c r="R239" s="5"/>
      <c r="S239" s="5"/>
      <c r="T239" s="5"/>
      <c r="U239" s="5"/>
      <c r="V239" s="5"/>
      <c r="W239" s="5">
        <v>41097.89</v>
      </c>
      <c r="X239" s="5">
        <v>1</v>
      </c>
      <c r="Y239" s="5">
        <v>41097.89</v>
      </c>
      <c r="Z239" s="5">
        <v>656338.57</v>
      </c>
      <c r="AA239" s="5">
        <v>1</v>
      </c>
      <c r="AB239" s="5">
        <v>656338.57</v>
      </c>
    </row>
    <row r="241" spans="1:206" ht="12.75">
      <c r="A241" s="3">
        <v>51</v>
      </c>
      <c r="B241" s="3">
        <f>B12</f>
        <v>303</v>
      </c>
      <c r="C241" s="3">
        <f>A12</f>
        <v>1</v>
      </c>
      <c r="D241" s="3">
        <f>ROW(A12)</f>
        <v>12</v>
      </c>
      <c r="E241" s="3"/>
      <c r="F241" s="3">
        <f>IF(F12&lt;&gt;"",F12,"")</f>
      </c>
      <c r="G241" s="3" t="str">
        <f>IF(G12&lt;&gt;"",G12,"")</f>
        <v>Устройство эвакуационной лестницы с 3 этажа КОНа</v>
      </c>
      <c r="H241" s="3">
        <v>0</v>
      </c>
      <c r="I241" s="3"/>
      <c r="J241" s="3"/>
      <c r="K241" s="3"/>
      <c r="L241" s="3"/>
      <c r="M241" s="3"/>
      <c r="N241" s="3"/>
      <c r="O241" s="3">
        <f aca="true" t="shared" si="181" ref="O241:T241">ROUND(O205,2)</f>
        <v>29517.52</v>
      </c>
      <c r="P241" s="3">
        <f t="shared" si="181"/>
        <v>25342.94</v>
      </c>
      <c r="Q241" s="3">
        <f t="shared" si="181"/>
        <v>1644.22</v>
      </c>
      <c r="R241" s="3">
        <f t="shared" si="181"/>
        <v>173.91</v>
      </c>
      <c r="S241" s="3">
        <f t="shared" si="181"/>
        <v>2530.36</v>
      </c>
      <c r="T241" s="3">
        <f t="shared" si="181"/>
        <v>0</v>
      </c>
      <c r="U241" s="3">
        <f>U205</f>
        <v>286.9236535</v>
      </c>
      <c r="V241" s="3">
        <f>V205</f>
        <v>13.0243225</v>
      </c>
      <c r="W241" s="3">
        <f>ROUND(W205,2)</f>
        <v>0</v>
      </c>
      <c r="X241" s="3">
        <f>ROUND(X205,2)</f>
        <v>2558.32</v>
      </c>
      <c r="Y241" s="3">
        <f>ROUND(Y205,2)</f>
        <v>1487.82</v>
      </c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>
        <f aca="true" t="shared" si="182" ref="AO241:BD241">ROUND(AO205,2)</f>
        <v>0</v>
      </c>
      <c r="AP241" s="3">
        <f t="shared" si="182"/>
        <v>0</v>
      </c>
      <c r="AQ241" s="3">
        <f t="shared" si="182"/>
        <v>0</v>
      </c>
      <c r="AR241" s="3">
        <f t="shared" si="182"/>
        <v>33576.71</v>
      </c>
      <c r="AS241" s="3">
        <f t="shared" si="182"/>
        <v>33576.71</v>
      </c>
      <c r="AT241" s="3">
        <f t="shared" si="182"/>
        <v>0</v>
      </c>
      <c r="AU241" s="3">
        <f t="shared" si="182"/>
        <v>0</v>
      </c>
      <c r="AV241" s="3">
        <f t="shared" si="182"/>
        <v>25342.94</v>
      </c>
      <c r="AW241" s="3">
        <f t="shared" si="182"/>
        <v>25342.94</v>
      </c>
      <c r="AX241" s="3">
        <f t="shared" si="182"/>
        <v>0</v>
      </c>
      <c r="AY241" s="3">
        <f t="shared" si="182"/>
        <v>25342.94</v>
      </c>
      <c r="AZ241" s="3">
        <f t="shared" si="182"/>
        <v>0</v>
      </c>
      <c r="BA241" s="3">
        <f t="shared" si="182"/>
        <v>0</v>
      </c>
      <c r="BB241" s="3">
        <f t="shared" si="182"/>
        <v>0</v>
      </c>
      <c r="BC241" s="3">
        <f t="shared" si="182"/>
        <v>0</v>
      </c>
      <c r="BD241" s="3">
        <f t="shared" si="182"/>
        <v>13.05</v>
      </c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4">
        <f aca="true" t="shared" si="183" ref="DG241:DL241">ROUND(DG205,2)</f>
        <v>380853.73</v>
      </c>
      <c r="DH241" s="4">
        <f t="shared" si="183"/>
        <v>264691.16</v>
      </c>
      <c r="DI241" s="4">
        <f t="shared" si="183"/>
        <v>19098.22</v>
      </c>
      <c r="DJ241" s="4">
        <f t="shared" si="183"/>
        <v>6671.73</v>
      </c>
      <c r="DK241" s="4">
        <f t="shared" si="183"/>
        <v>97064.35</v>
      </c>
      <c r="DL241" s="4">
        <f t="shared" si="183"/>
        <v>0</v>
      </c>
      <c r="DM241" s="4">
        <f>DM205</f>
        <v>286.9236535</v>
      </c>
      <c r="DN241" s="4">
        <f>DN205</f>
        <v>13.0243225</v>
      </c>
      <c r="DO241" s="4">
        <f>ROUND(DO205,2)</f>
        <v>0</v>
      </c>
      <c r="DP241" s="4">
        <f>ROUND(DP205,2)</f>
        <v>98137.93</v>
      </c>
      <c r="DQ241" s="4">
        <f>ROUND(DQ205,2)</f>
        <v>57073.04</v>
      </c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>
        <f aca="true" t="shared" si="184" ref="EG241:EV241">ROUND(EG205,2)</f>
        <v>0</v>
      </c>
      <c r="EH241" s="4">
        <f t="shared" si="184"/>
        <v>0</v>
      </c>
      <c r="EI241" s="4">
        <f t="shared" si="184"/>
        <v>0</v>
      </c>
      <c r="EJ241" s="4">
        <f t="shared" si="184"/>
        <v>536224.32</v>
      </c>
      <c r="EK241" s="4">
        <f t="shared" si="184"/>
        <v>536224.32</v>
      </c>
      <c r="EL241" s="4">
        <f t="shared" si="184"/>
        <v>0</v>
      </c>
      <c r="EM241" s="4">
        <f t="shared" si="184"/>
        <v>0</v>
      </c>
      <c r="EN241" s="4">
        <f t="shared" si="184"/>
        <v>264691.16</v>
      </c>
      <c r="EO241" s="4">
        <f t="shared" si="184"/>
        <v>264691.16</v>
      </c>
      <c r="EP241" s="4">
        <f t="shared" si="184"/>
        <v>0</v>
      </c>
      <c r="EQ241" s="4">
        <f t="shared" si="184"/>
        <v>264691.16</v>
      </c>
      <c r="ER241" s="4">
        <f t="shared" si="184"/>
        <v>0</v>
      </c>
      <c r="ES241" s="4">
        <f t="shared" si="184"/>
        <v>0</v>
      </c>
      <c r="ET241" s="4">
        <f t="shared" si="184"/>
        <v>0</v>
      </c>
      <c r="EU241" s="4">
        <f t="shared" si="184"/>
        <v>0</v>
      </c>
      <c r="EV241" s="4">
        <f t="shared" si="184"/>
        <v>159.62</v>
      </c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>
        <v>0</v>
      </c>
    </row>
    <row r="243" spans="1:28" ht="12.75">
      <c r="A243" s="5">
        <v>50</v>
      </c>
      <c r="B243" s="5">
        <v>0</v>
      </c>
      <c r="C243" s="5">
        <v>0</v>
      </c>
      <c r="D243" s="5">
        <v>1</v>
      </c>
      <c r="E243" s="5">
        <v>201</v>
      </c>
      <c r="F243" s="5">
        <f>ROUND(Source!O241,O243)</f>
        <v>29517.52</v>
      </c>
      <c r="G243" s="5" t="s">
        <v>68</v>
      </c>
      <c r="H243" s="5" t="s">
        <v>69</v>
      </c>
      <c r="I243" s="5"/>
      <c r="J243" s="5"/>
      <c r="K243" s="5">
        <v>201</v>
      </c>
      <c r="L243" s="5">
        <v>1</v>
      </c>
      <c r="M243" s="5">
        <v>3</v>
      </c>
      <c r="N243" s="5" t="s">
        <v>3</v>
      </c>
      <c r="O243" s="5">
        <v>2</v>
      </c>
      <c r="P243" s="5">
        <f>ROUND(Source!DG241,O243)</f>
        <v>380853.73</v>
      </c>
      <c r="Q243" s="5"/>
      <c r="R243" s="5"/>
      <c r="S243" s="5"/>
      <c r="T243" s="5"/>
      <c r="U243" s="5"/>
      <c r="V243" s="5"/>
      <c r="W243" s="5">
        <v>29530.57</v>
      </c>
      <c r="X243" s="5">
        <v>1</v>
      </c>
      <c r="Y243" s="5">
        <v>29530.57</v>
      </c>
      <c r="Z243" s="5">
        <v>381013.35</v>
      </c>
      <c r="AA243" s="5">
        <v>1</v>
      </c>
      <c r="AB243" s="5">
        <v>381013.35</v>
      </c>
    </row>
    <row r="244" spans="1:28" ht="12.75">
      <c r="A244" s="5">
        <v>50</v>
      </c>
      <c r="B244" s="5">
        <v>0</v>
      </c>
      <c r="C244" s="5">
        <v>0</v>
      </c>
      <c r="D244" s="5">
        <v>1</v>
      </c>
      <c r="E244" s="5">
        <v>202</v>
      </c>
      <c r="F244" s="5">
        <f>ROUND(Source!P241,O244)</f>
        <v>25342.94</v>
      </c>
      <c r="G244" s="5" t="s">
        <v>70</v>
      </c>
      <c r="H244" s="5" t="s">
        <v>71</v>
      </c>
      <c r="I244" s="5"/>
      <c r="J244" s="5"/>
      <c r="K244" s="5">
        <v>202</v>
      </c>
      <c r="L244" s="5">
        <v>2</v>
      </c>
      <c r="M244" s="5">
        <v>3</v>
      </c>
      <c r="N244" s="5" t="s">
        <v>3</v>
      </c>
      <c r="O244" s="5">
        <v>2</v>
      </c>
      <c r="P244" s="5">
        <f>ROUND(Source!DH241,O244)</f>
        <v>264691.16</v>
      </c>
      <c r="Q244" s="5"/>
      <c r="R244" s="5"/>
      <c r="S244" s="5"/>
      <c r="T244" s="5"/>
      <c r="U244" s="5"/>
      <c r="V244" s="5"/>
      <c r="W244" s="5">
        <v>25342.94</v>
      </c>
      <c r="X244" s="5">
        <v>1</v>
      </c>
      <c r="Y244" s="5">
        <v>25342.94</v>
      </c>
      <c r="Z244" s="5">
        <v>264691.16</v>
      </c>
      <c r="AA244" s="5">
        <v>1</v>
      </c>
      <c r="AB244" s="5">
        <v>264691.16</v>
      </c>
    </row>
    <row r="245" spans="1:28" ht="12.75">
      <c r="A245" s="5">
        <v>50</v>
      </c>
      <c r="B245" s="5">
        <v>0</v>
      </c>
      <c r="C245" s="5">
        <v>0</v>
      </c>
      <c r="D245" s="5">
        <v>1</v>
      </c>
      <c r="E245" s="5">
        <v>222</v>
      </c>
      <c r="F245" s="5">
        <f>ROUND(Source!AO241,O245)</f>
        <v>0</v>
      </c>
      <c r="G245" s="5" t="s">
        <v>72</v>
      </c>
      <c r="H245" s="5" t="s">
        <v>73</v>
      </c>
      <c r="I245" s="5"/>
      <c r="J245" s="5"/>
      <c r="K245" s="5">
        <v>222</v>
      </c>
      <c r="L245" s="5">
        <v>3</v>
      </c>
      <c r="M245" s="5">
        <v>3</v>
      </c>
      <c r="N245" s="5" t="s">
        <v>3</v>
      </c>
      <c r="O245" s="5">
        <v>2</v>
      </c>
      <c r="P245" s="5">
        <f>ROUND(Source!EG241,O245)</f>
        <v>0</v>
      </c>
      <c r="Q245" s="5"/>
      <c r="R245" s="5"/>
      <c r="S245" s="5"/>
      <c r="T245" s="5"/>
      <c r="U245" s="5"/>
      <c r="V245" s="5"/>
      <c r="W245" s="5">
        <v>0</v>
      </c>
      <c r="X245" s="5">
        <v>1</v>
      </c>
      <c r="Y245" s="5">
        <v>0</v>
      </c>
      <c r="Z245" s="5">
        <v>0</v>
      </c>
      <c r="AA245" s="5">
        <v>1</v>
      </c>
      <c r="AB245" s="5">
        <v>0</v>
      </c>
    </row>
    <row r="246" spans="1:28" ht="12.75">
      <c r="A246" s="5">
        <v>50</v>
      </c>
      <c r="B246" s="5">
        <v>0</v>
      </c>
      <c r="C246" s="5">
        <v>0</v>
      </c>
      <c r="D246" s="5">
        <v>1</v>
      </c>
      <c r="E246" s="5">
        <v>225</v>
      </c>
      <c r="F246" s="5">
        <f>ROUND(Source!AV241,O246)</f>
        <v>25342.94</v>
      </c>
      <c r="G246" s="5" t="s">
        <v>74</v>
      </c>
      <c r="H246" s="5" t="s">
        <v>75</v>
      </c>
      <c r="I246" s="5"/>
      <c r="J246" s="5"/>
      <c r="K246" s="5">
        <v>225</v>
      </c>
      <c r="L246" s="5">
        <v>4</v>
      </c>
      <c r="M246" s="5">
        <v>3</v>
      </c>
      <c r="N246" s="5" t="s">
        <v>3</v>
      </c>
      <c r="O246" s="5">
        <v>2</v>
      </c>
      <c r="P246" s="5">
        <f>ROUND(Source!EN241,O246)</f>
        <v>264691.16</v>
      </c>
      <c r="Q246" s="5"/>
      <c r="R246" s="5"/>
      <c r="S246" s="5"/>
      <c r="T246" s="5"/>
      <c r="U246" s="5"/>
      <c r="V246" s="5"/>
      <c r="W246" s="5">
        <v>25342.94</v>
      </c>
      <c r="X246" s="5">
        <v>1</v>
      </c>
      <c r="Y246" s="5">
        <v>25342.94</v>
      </c>
      <c r="Z246" s="5">
        <v>264691.16</v>
      </c>
      <c r="AA246" s="5">
        <v>1</v>
      </c>
      <c r="AB246" s="5">
        <v>264691.16</v>
      </c>
    </row>
    <row r="247" spans="1:28" ht="12.75">
      <c r="A247" s="5">
        <v>50</v>
      </c>
      <c r="B247" s="5">
        <v>0</v>
      </c>
      <c r="C247" s="5">
        <v>0</v>
      </c>
      <c r="D247" s="5">
        <v>1</v>
      </c>
      <c r="E247" s="5">
        <v>226</v>
      </c>
      <c r="F247" s="5">
        <f>ROUND(Source!AW241,O247)</f>
        <v>25342.94</v>
      </c>
      <c r="G247" s="5" t="s">
        <v>76</v>
      </c>
      <c r="H247" s="5" t="s">
        <v>77</v>
      </c>
      <c r="I247" s="5"/>
      <c r="J247" s="5"/>
      <c r="K247" s="5">
        <v>226</v>
      </c>
      <c r="L247" s="5">
        <v>5</v>
      </c>
      <c r="M247" s="5">
        <v>3</v>
      </c>
      <c r="N247" s="5" t="s">
        <v>3</v>
      </c>
      <c r="O247" s="5">
        <v>2</v>
      </c>
      <c r="P247" s="5">
        <f>ROUND(Source!EO241,O247)</f>
        <v>264691.16</v>
      </c>
      <c r="Q247" s="5"/>
      <c r="R247" s="5"/>
      <c r="S247" s="5"/>
      <c r="T247" s="5"/>
      <c r="U247" s="5"/>
      <c r="V247" s="5"/>
      <c r="W247" s="5">
        <v>25342.94</v>
      </c>
      <c r="X247" s="5">
        <v>1</v>
      </c>
      <c r="Y247" s="5">
        <v>25342.94</v>
      </c>
      <c r="Z247" s="5">
        <v>264691.16</v>
      </c>
      <c r="AA247" s="5">
        <v>1</v>
      </c>
      <c r="AB247" s="5">
        <v>264691.16</v>
      </c>
    </row>
    <row r="248" spans="1:28" ht="12.75">
      <c r="A248" s="5">
        <v>50</v>
      </c>
      <c r="B248" s="5">
        <v>0</v>
      </c>
      <c r="C248" s="5">
        <v>0</v>
      </c>
      <c r="D248" s="5">
        <v>1</v>
      </c>
      <c r="E248" s="5">
        <v>227</v>
      </c>
      <c r="F248" s="5">
        <f>ROUND(Source!AX241,O248)</f>
        <v>0</v>
      </c>
      <c r="G248" s="5" t="s">
        <v>78</v>
      </c>
      <c r="H248" s="5" t="s">
        <v>79</v>
      </c>
      <c r="I248" s="5"/>
      <c r="J248" s="5"/>
      <c r="K248" s="5">
        <v>227</v>
      </c>
      <c r="L248" s="5">
        <v>6</v>
      </c>
      <c r="M248" s="5">
        <v>3</v>
      </c>
      <c r="N248" s="5" t="s">
        <v>3</v>
      </c>
      <c r="O248" s="5">
        <v>2</v>
      </c>
      <c r="P248" s="5">
        <f>ROUND(Source!EP241,O248)</f>
        <v>0</v>
      </c>
      <c r="Q248" s="5"/>
      <c r="R248" s="5"/>
      <c r="S248" s="5"/>
      <c r="T248" s="5"/>
      <c r="U248" s="5"/>
      <c r="V248" s="5"/>
      <c r="W248" s="5">
        <v>0</v>
      </c>
      <c r="X248" s="5">
        <v>1</v>
      </c>
      <c r="Y248" s="5">
        <v>0</v>
      </c>
      <c r="Z248" s="5">
        <v>0</v>
      </c>
      <c r="AA248" s="5">
        <v>1</v>
      </c>
      <c r="AB248" s="5">
        <v>0</v>
      </c>
    </row>
    <row r="249" spans="1:28" ht="12.75">
      <c r="A249" s="5">
        <v>50</v>
      </c>
      <c r="B249" s="5">
        <v>1</v>
      </c>
      <c r="C249" s="5">
        <v>0</v>
      </c>
      <c r="D249" s="5">
        <v>1</v>
      </c>
      <c r="E249" s="5">
        <v>228</v>
      </c>
      <c r="F249" s="5">
        <f>ROUND(Source!AY241,O249)</f>
        <v>25342.94</v>
      </c>
      <c r="G249" s="5" t="s">
        <v>80</v>
      </c>
      <c r="H249" s="5" t="s">
        <v>81</v>
      </c>
      <c r="I249" s="5"/>
      <c r="J249" s="5"/>
      <c r="K249" s="5">
        <v>228</v>
      </c>
      <c r="L249" s="5">
        <v>7</v>
      </c>
      <c r="M249" s="5">
        <v>0</v>
      </c>
      <c r="N249" s="5" t="s">
        <v>3</v>
      </c>
      <c r="O249" s="5">
        <v>2</v>
      </c>
      <c r="P249" s="5">
        <f>ROUND(Source!EQ241,O249)</f>
        <v>264691.16</v>
      </c>
      <c r="Q249" s="5"/>
      <c r="R249" s="5"/>
      <c r="S249" s="5"/>
      <c r="T249" s="5"/>
      <c r="U249" s="5"/>
      <c r="V249" s="5"/>
      <c r="W249" s="5">
        <v>25342.94</v>
      </c>
      <c r="X249" s="5">
        <v>1</v>
      </c>
      <c r="Y249" s="5">
        <v>25342.94</v>
      </c>
      <c r="Z249" s="5">
        <v>264691.16</v>
      </c>
      <c r="AA249" s="5">
        <v>1</v>
      </c>
      <c r="AB249" s="5">
        <v>264691.16</v>
      </c>
    </row>
    <row r="250" spans="1:28" ht="12.75">
      <c r="A250" s="5">
        <v>50</v>
      </c>
      <c r="B250" s="5">
        <v>0</v>
      </c>
      <c r="C250" s="5">
        <v>0</v>
      </c>
      <c r="D250" s="5">
        <v>1</v>
      </c>
      <c r="E250" s="5">
        <v>216</v>
      </c>
      <c r="F250" s="5">
        <f>ROUND(Source!AP241,O250)</f>
        <v>0</v>
      </c>
      <c r="G250" s="5" t="s">
        <v>82</v>
      </c>
      <c r="H250" s="5" t="s">
        <v>83</v>
      </c>
      <c r="I250" s="5"/>
      <c r="J250" s="5"/>
      <c r="K250" s="5">
        <v>216</v>
      </c>
      <c r="L250" s="5">
        <v>8</v>
      </c>
      <c r="M250" s="5">
        <v>3</v>
      </c>
      <c r="N250" s="5" t="s">
        <v>3</v>
      </c>
      <c r="O250" s="5">
        <v>2</v>
      </c>
      <c r="P250" s="5">
        <f>ROUND(Source!EH241,O250)</f>
        <v>0</v>
      </c>
      <c r="Q250" s="5"/>
      <c r="R250" s="5"/>
      <c r="S250" s="5"/>
      <c r="T250" s="5"/>
      <c r="U250" s="5"/>
      <c r="V250" s="5"/>
      <c r="W250" s="5">
        <v>0</v>
      </c>
      <c r="X250" s="5">
        <v>1</v>
      </c>
      <c r="Y250" s="5">
        <v>0</v>
      </c>
      <c r="Z250" s="5">
        <v>0</v>
      </c>
      <c r="AA250" s="5">
        <v>1</v>
      </c>
      <c r="AB250" s="5">
        <v>0</v>
      </c>
    </row>
    <row r="251" spans="1:28" ht="12.75">
      <c r="A251" s="5">
        <v>50</v>
      </c>
      <c r="B251" s="5">
        <v>0</v>
      </c>
      <c r="C251" s="5">
        <v>0</v>
      </c>
      <c r="D251" s="5">
        <v>1</v>
      </c>
      <c r="E251" s="5">
        <v>223</v>
      </c>
      <c r="F251" s="5">
        <f>ROUND(Source!AQ241,O251)</f>
        <v>0</v>
      </c>
      <c r="G251" s="5" t="s">
        <v>84</v>
      </c>
      <c r="H251" s="5" t="s">
        <v>85</v>
      </c>
      <c r="I251" s="5"/>
      <c r="J251" s="5"/>
      <c r="K251" s="5">
        <v>223</v>
      </c>
      <c r="L251" s="5">
        <v>9</v>
      </c>
      <c r="M251" s="5">
        <v>3</v>
      </c>
      <c r="N251" s="5" t="s">
        <v>3</v>
      </c>
      <c r="O251" s="5">
        <v>2</v>
      </c>
      <c r="P251" s="5">
        <f>ROUND(Source!EI241,O251)</f>
        <v>0</v>
      </c>
      <c r="Q251" s="5"/>
      <c r="R251" s="5"/>
      <c r="S251" s="5"/>
      <c r="T251" s="5"/>
      <c r="U251" s="5"/>
      <c r="V251" s="5"/>
      <c r="W251" s="5">
        <v>0</v>
      </c>
      <c r="X251" s="5">
        <v>1</v>
      </c>
      <c r="Y251" s="5">
        <v>0</v>
      </c>
      <c r="Z251" s="5">
        <v>0</v>
      </c>
      <c r="AA251" s="5">
        <v>1</v>
      </c>
      <c r="AB251" s="5">
        <v>0</v>
      </c>
    </row>
    <row r="252" spans="1:28" ht="12.75">
      <c r="A252" s="5">
        <v>50</v>
      </c>
      <c r="B252" s="5">
        <v>0</v>
      </c>
      <c r="C252" s="5">
        <v>0</v>
      </c>
      <c r="D252" s="5">
        <v>1</v>
      </c>
      <c r="E252" s="5">
        <v>229</v>
      </c>
      <c r="F252" s="5">
        <f>ROUND(Source!AZ241,O252)</f>
        <v>0</v>
      </c>
      <c r="G252" s="5" t="s">
        <v>86</v>
      </c>
      <c r="H252" s="5" t="s">
        <v>87</v>
      </c>
      <c r="I252" s="5"/>
      <c r="J252" s="5"/>
      <c r="K252" s="5">
        <v>229</v>
      </c>
      <c r="L252" s="5">
        <v>10</v>
      </c>
      <c r="M252" s="5">
        <v>3</v>
      </c>
      <c r="N252" s="5" t="s">
        <v>3</v>
      </c>
      <c r="O252" s="5">
        <v>2</v>
      </c>
      <c r="P252" s="5">
        <f>ROUND(Source!ER241,O252)</f>
        <v>0</v>
      </c>
      <c r="Q252" s="5"/>
      <c r="R252" s="5"/>
      <c r="S252" s="5"/>
      <c r="T252" s="5"/>
      <c r="U252" s="5"/>
      <c r="V252" s="5"/>
      <c r="W252" s="5">
        <v>0</v>
      </c>
      <c r="X252" s="5">
        <v>1</v>
      </c>
      <c r="Y252" s="5">
        <v>0</v>
      </c>
      <c r="Z252" s="5">
        <v>0</v>
      </c>
      <c r="AA252" s="5">
        <v>1</v>
      </c>
      <c r="AB252" s="5">
        <v>0</v>
      </c>
    </row>
    <row r="253" spans="1:28" ht="12.75">
      <c r="A253" s="5">
        <v>50</v>
      </c>
      <c r="B253" s="5">
        <v>0</v>
      </c>
      <c r="C253" s="5">
        <v>0</v>
      </c>
      <c r="D253" s="5">
        <v>1</v>
      </c>
      <c r="E253" s="5">
        <v>203</v>
      </c>
      <c r="F253" s="5">
        <f>ROUND(Source!Q241,O253)</f>
        <v>1644.22</v>
      </c>
      <c r="G253" s="5" t="s">
        <v>88</v>
      </c>
      <c r="H253" s="5" t="s">
        <v>89</v>
      </c>
      <c r="I253" s="5"/>
      <c r="J253" s="5"/>
      <c r="K253" s="5">
        <v>203</v>
      </c>
      <c r="L253" s="5">
        <v>11</v>
      </c>
      <c r="M253" s="5">
        <v>3</v>
      </c>
      <c r="N253" s="5" t="s">
        <v>3</v>
      </c>
      <c r="O253" s="5">
        <v>2</v>
      </c>
      <c r="P253" s="5">
        <f>ROUND(Source!DI241,O253)</f>
        <v>19098.22</v>
      </c>
      <c r="Q253" s="5"/>
      <c r="R253" s="5"/>
      <c r="S253" s="5"/>
      <c r="T253" s="5"/>
      <c r="U253" s="5"/>
      <c r="V253" s="5"/>
      <c r="W253" s="5">
        <v>1644.2200000000003</v>
      </c>
      <c r="X253" s="5">
        <v>1</v>
      </c>
      <c r="Y253" s="5">
        <v>1644.2200000000003</v>
      </c>
      <c r="Z253" s="5">
        <v>19098.219999999994</v>
      </c>
      <c r="AA253" s="5">
        <v>1</v>
      </c>
      <c r="AB253" s="5">
        <v>19098.219999999994</v>
      </c>
    </row>
    <row r="254" spans="1:28" ht="12.75">
      <c r="A254" s="5">
        <v>50</v>
      </c>
      <c r="B254" s="5">
        <v>0</v>
      </c>
      <c r="C254" s="5">
        <v>0</v>
      </c>
      <c r="D254" s="5">
        <v>1</v>
      </c>
      <c r="E254" s="5">
        <v>231</v>
      </c>
      <c r="F254" s="5">
        <f>ROUND(Source!BB241,O254)</f>
        <v>0</v>
      </c>
      <c r="G254" s="5" t="s">
        <v>90</v>
      </c>
      <c r="H254" s="5" t="s">
        <v>91</v>
      </c>
      <c r="I254" s="5"/>
      <c r="J254" s="5"/>
      <c r="K254" s="5">
        <v>231</v>
      </c>
      <c r="L254" s="5">
        <v>12</v>
      </c>
      <c r="M254" s="5">
        <v>3</v>
      </c>
      <c r="N254" s="5" t="s">
        <v>3</v>
      </c>
      <c r="O254" s="5">
        <v>2</v>
      </c>
      <c r="P254" s="5">
        <f>ROUND(Source!ET241,O254)</f>
        <v>0</v>
      </c>
      <c r="Q254" s="5"/>
      <c r="R254" s="5"/>
      <c r="S254" s="5"/>
      <c r="T254" s="5"/>
      <c r="U254" s="5"/>
      <c r="V254" s="5"/>
      <c r="W254" s="5">
        <v>0</v>
      </c>
      <c r="X254" s="5">
        <v>1</v>
      </c>
      <c r="Y254" s="5">
        <v>0</v>
      </c>
      <c r="Z254" s="5">
        <v>0</v>
      </c>
      <c r="AA254" s="5">
        <v>1</v>
      </c>
      <c r="AB254" s="5">
        <v>0</v>
      </c>
    </row>
    <row r="255" spans="1:28" ht="12.75">
      <c r="A255" s="5">
        <v>50</v>
      </c>
      <c r="B255" s="5">
        <v>0</v>
      </c>
      <c r="C255" s="5">
        <v>0</v>
      </c>
      <c r="D255" s="5">
        <v>1</v>
      </c>
      <c r="E255" s="5">
        <v>204</v>
      </c>
      <c r="F255" s="5">
        <f>ROUND(Source!R241,O255)</f>
        <v>173.91</v>
      </c>
      <c r="G255" s="5" t="s">
        <v>92</v>
      </c>
      <c r="H255" s="5" t="s">
        <v>93</v>
      </c>
      <c r="I255" s="5"/>
      <c r="J255" s="5"/>
      <c r="K255" s="5">
        <v>204</v>
      </c>
      <c r="L255" s="5">
        <v>13</v>
      </c>
      <c r="M255" s="5">
        <v>3</v>
      </c>
      <c r="N255" s="5" t="s">
        <v>3</v>
      </c>
      <c r="O255" s="5">
        <v>2</v>
      </c>
      <c r="P255" s="5">
        <f>ROUND(Source!DJ241,O255)</f>
        <v>6671.73</v>
      </c>
      <c r="Q255" s="5"/>
      <c r="R255" s="5"/>
      <c r="S255" s="5"/>
      <c r="T255" s="5"/>
      <c r="U255" s="5"/>
      <c r="V255" s="5"/>
      <c r="W255" s="5">
        <v>173.91</v>
      </c>
      <c r="X255" s="5">
        <v>1</v>
      </c>
      <c r="Y255" s="5">
        <v>173.91</v>
      </c>
      <c r="Z255" s="5">
        <v>6671.7300000000005</v>
      </c>
      <c r="AA255" s="5">
        <v>1</v>
      </c>
      <c r="AB255" s="5">
        <v>6671.7300000000005</v>
      </c>
    </row>
    <row r="256" spans="1:28" ht="12.75">
      <c r="A256" s="5">
        <v>50</v>
      </c>
      <c r="B256" s="5">
        <v>0</v>
      </c>
      <c r="C256" s="5">
        <v>0</v>
      </c>
      <c r="D256" s="5">
        <v>1</v>
      </c>
      <c r="E256" s="5">
        <v>205</v>
      </c>
      <c r="F256" s="5">
        <f>ROUND(Source!S241,O256)</f>
        <v>2530.36</v>
      </c>
      <c r="G256" s="5" t="s">
        <v>94</v>
      </c>
      <c r="H256" s="5" t="s">
        <v>95</v>
      </c>
      <c r="I256" s="5"/>
      <c r="J256" s="5"/>
      <c r="K256" s="5">
        <v>205</v>
      </c>
      <c r="L256" s="5">
        <v>14</v>
      </c>
      <c r="M256" s="5">
        <v>3</v>
      </c>
      <c r="N256" s="5" t="s">
        <v>3</v>
      </c>
      <c r="O256" s="5">
        <v>2</v>
      </c>
      <c r="P256" s="5">
        <f>ROUND(Source!DK241,O256)</f>
        <v>97064.35</v>
      </c>
      <c r="Q256" s="5"/>
      <c r="R256" s="5"/>
      <c r="S256" s="5"/>
      <c r="T256" s="5"/>
      <c r="U256" s="5"/>
      <c r="V256" s="5"/>
      <c r="W256" s="5">
        <v>2530.3600000000006</v>
      </c>
      <c r="X256" s="5">
        <v>1</v>
      </c>
      <c r="Y256" s="5">
        <v>2530.3600000000006</v>
      </c>
      <c r="Z256" s="5">
        <v>97064.35</v>
      </c>
      <c r="AA256" s="5">
        <v>1</v>
      </c>
      <c r="AB256" s="5">
        <v>97064.35</v>
      </c>
    </row>
    <row r="257" spans="1:28" ht="12.75">
      <c r="A257" s="5">
        <v>50</v>
      </c>
      <c r="B257" s="5">
        <v>0</v>
      </c>
      <c r="C257" s="5">
        <v>0</v>
      </c>
      <c r="D257" s="5">
        <v>1</v>
      </c>
      <c r="E257" s="5">
        <v>232</v>
      </c>
      <c r="F257" s="5">
        <f>ROUND(Source!BC241,O257)</f>
        <v>0</v>
      </c>
      <c r="G257" s="5" t="s">
        <v>96</v>
      </c>
      <c r="H257" s="5" t="s">
        <v>97</v>
      </c>
      <c r="I257" s="5"/>
      <c r="J257" s="5"/>
      <c r="K257" s="5">
        <v>232</v>
      </c>
      <c r="L257" s="5">
        <v>15</v>
      </c>
      <c r="M257" s="5">
        <v>3</v>
      </c>
      <c r="N257" s="5" t="s">
        <v>3</v>
      </c>
      <c r="O257" s="5">
        <v>2</v>
      </c>
      <c r="P257" s="5">
        <f>ROUND(Source!EU241,O257)</f>
        <v>0</v>
      </c>
      <c r="Q257" s="5"/>
      <c r="R257" s="5"/>
      <c r="S257" s="5"/>
      <c r="T257" s="5"/>
      <c r="U257" s="5"/>
      <c r="V257" s="5"/>
      <c r="W257" s="5">
        <v>0</v>
      </c>
      <c r="X257" s="5">
        <v>1</v>
      </c>
      <c r="Y257" s="5">
        <v>0</v>
      </c>
      <c r="Z257" s="5">
        <v>0</v>
      </c>
      <c r="AA257" s="5">
        <v>1</v>
      </c>
      <c r="AB257" s="5">
        <v>0</v>
      </c>
    </row>
    <row r="258" spans="1:28" ht="12.75">
      <c r="A258" s="5">
        <v>50</v>
      </c>
      <c r="B258" s="5">
        <v>0</v>
      </c>
      <c r="C258" s="5">
        <v>0</v>
      </c>
      <c r="D258" s="5">
        <v>1</v>
      </c>
      <c r="E258" s="5">
        <v>214</v>
      </c>
      <c r="F258" s="5">
        <f>ROUND(Source!AS241,O258)</f>
        <v>33576.71</v>
      </c>
      <c r="G258" s="5" t="s">
        <v>98</v>
      </c>
      <c r="H258" s="5" t="s">
        <v>99</v>
      </c>
      <c r="I258" s="5"/>
      <c r="J258" s="5"/>
      <c r="K258" s="5">
        <v>214</v>
      </c>
      <c r="L258" s="5">
        <v>16</v>
      </c>
      <c r="M258" s="5">
        <v>3</v>
      </c>
      <c r="N258" s="5" t="s">
        <v>3</v>
      </c>
      <c r="O258" s="5">
        <v>2</v>
      </c>
      <c r="P258" s="5">
        <f>ROUND(Source!EK241,O258)</f>
        <v>536224.32</v>
      </c>
      <c r="Q258" s="5"/>
      <c r="R258" s="5"/>
      <c r="S258" s="5"/>
      <c r="T258" s="5"/>
      <c r="U258" s="5"/>
      <c r="V258" s="5"/>
      <c r="W258" s="5">
        <v>33576.71</v>
      </c>
      <c r="X258" s="5">
        <v>1</v>
      </c>
      <c r="Y258" s="5">
        <v>33576.71</v>
      </c>
      <c r="Z258" s="5">
        <v>536224.32</v>
      </c>
      <c r="AA258" s="5">
        <v>1</v>
      </c>
      <c r="AB258" s="5">
        <v>536224.32</v>
      </c>
    </row>
    <row r="259" spans="1:28" ht="12.75">
      <c r="A259" s="5">
        <v>50</v>
      </c>
      <c r="B259" s="5">
        <v>0</v>
      </c>
      <c r="C259" s="5">
        <v>0</v>
      </c>
      <c r="D259" s="5">
        <v>1</v>
      </c>
      <c r="E259" s="5">
        <v>215</v>
      </c>
      <c r="F259" s="5">
        <f>ROUND(Source!AT241,O259)</f>
        <v>0</v>
      </c>
      <c r="G259" s="5" t="s">
        <v>100</v>
      </c>
      <c r="H259" s="5" t="s">
        <v>101</v>
      </c>
      <c r="I259" s="5"/>
      <c r="J259" s="5"/>
      <c r="K259" s="5">
        <v>215</v>
      </c>
      <c r="L259" s="5">
        <v>17</v>
      </c>
      <c r="M259" s="5">
        <v>3</v>
      </c>
      <c r="N259" s="5" t="s">
        <v>3</v>
      </c>
      <c r="O259" s="5">
        <v>2</v>
      </c>
      <c r="P259" s="5">
        <f>ROUND(Source!EL241,O259)</f>
        <v>0</v>
      </c>
      <c r="Q259" s="5"/>
      <c r="R259" s="5"/>
      <c r="S259" s="5"/>
      <c r="T259" s="5"/>
      <c r="U259" s="5"/>
      <c r="V259" s="5"/>
      <c r="W259" s="5">
        <v>0</v>
      </c>
      <c r="X259" s="5">
        <v>1</v>
      </c>
      <c r="Y259" s="5">
        <v>0</v>
      </c>
      <c r="Z259" s="5">
        <v>0</v>
      </c>
      <c r="AA259" s="5">
        <v>1</v>
      </c>
      <c r="AB259" s="5">
        <v>0</v>
      </c>
    </row>
    <row r="260" spans="1:28" ht="12.75">
      <c r="A260" s="5">
        <v>50</v>
      </c>
      <c r="B260" s="5">
        <v>0</v>
      </c>
      <c r="C260" s="5">
        <v>0</v>
      </c>
      <c r="D260" s="5">
        <v>1</v>
      </c>
      <c r="E260" s="5">
        <v>217</v>
      </c>
      <c r="F260" s="5">
        <f>ROUND(Source!AU241,O260)</f>
        <v>0</v>
      </c>
      <c r="G260" s="5" t="s">
        <v>102</v>
      </c>
      <c r="H260" s="5" t="s">
        <v>103</v>
      </c>
      <c r="I260" s="5"/>
      <c r="J260" s="5"/>
      <c r="K260" s="5">
        <v>217</v>
      </c>
      <c r="L260" s="5">
        <v>18</v>
      </c>
      <c r="M260" s="5">
        <v>3</v>
      </c>
      <c r="N260" s="5" t="s">
        <v>3</v>
      </c>
      <c r="O260" s="5">
        <v>2</v>
      </c>
      <c r="P260" s="5">
        <f>ROUND(Source!EM241,O260)</f>
        <v>0</v>
      </c>
      <c r="Q260" s="5"/>
      <c r="R260" s="5"/>
      <c r="S260" s="5"/>
      <c r="T260" s="5"/>
      <c r="U260" s="5"/>
      <c r="V260" s="5"/>
      <c r="W260" s="5">
        <v>0</v>
      </c>
      <c r="X260" s="5">
        <v>1</v>
      </c>
      <c r="Y260" s="5">
        <v>0</v>
      </c>
      <c r="Z260" s="5">
        <v>0</v>
      </c>
      <c r="AA260" s="5">
        <v>1</v>
      </c>
      <c r="AB260" s="5">
        <v>0</v>
      </c>
    </row>
    <row r="261" spans="1:28" ht="12.75">
      <c r="A261" s="5">
        <v>50</v>
      </c>
      <c r="B261" s="5">
        <v>0</v>
      </c>
      <c r="C261" s="5">
        <v>0</v>
      </c>
      <c r="D261" s="5">
        <v>1</v>
      </c>
      <c r="E261" s="5">
        <v>230</v>
      </c>
      <c r="F261" s="5">
        <f>ROUND(Source!BA241,O261)</f>
        <v>0</v>
      </c>
      <c r="G261" s="5" t="s">
        <v>104</v>
      </c>
      <c r="H261" s="5" t="s">
        <v>105</v>
      </c>
      <c r="I261" s="5"/>
      <c r="J261" s="5"/>
      <c r="K261" s="5">
        <v>230</v>
      </c>
      <c r="L261" s="5">
        <v>19</v>
      </c>
      <c r="M261" s="5">
        <v>3</v>
      </c>
      <c r="N261" s="5" t="s">
        <v>3</v>
      </c>
      <c r="O261" s="5">
        <v>2</v>
      </c>
      <c r="P261" s="5">
        <f>ROUND(Source!ES241,O261)</f>
        <v>0</v>
      </c>
      <c r="Q261" s="5"/>
      <c r="R261" s="5"/>
      <c r="S261" s="5"/>
      <c r="T261" s="5"/>
      <c r="U261" s="5"/>
      <c r="V261" s="5"/>
      <c r="W261" s="5">
        <v>0</v>
      </c>
      <c r="X261" s="5">
        <v>1</v>
      </c>
      <c r="Y261" s="5">
        <v>0</v>
      </c>
      <c r="Z261" s="5">
        <v>0</v>
      </c>
      <c r="AA261" s="5">
        <v>1</v>
      </c>
      <c r="AB261" s="5">
        <v>0</v>
      </c>
    </row>
    <row r="262" spans="1:28" ht="12.75">
      <c r="A262" s="5">
        <v>50</v>
      </c>
      <c r="B262" s="5">
        <v>0</v>
      </c>
      <c r="C262" s="5">
        <v>0</v>
      </c>
      <c r="D262" s="5">
        <v>1</v>
      </c>
      <c r="E262" s="5">
        <v>206</v>
      </c>
      <c r="F262" s="5">
        <f>ROUND(Source!T241,O262)</f>
        <v>0</v>
      </c>
      <c r="G262" s="5" t="s">
        <v>106</v>
      </c>
      <c r="H262" s="5" t="s">
        <v>107</v>
      </c>
      <c r="I262" s="5"/>
      <c r="J262" s="5"/>
      <c r="K262" s="5">
        <v>206</v>
      </c>
      <c r="L262" s="5">
        <v>20</v>
      </c>
      <c r="M262" s="5">
        <v>3</v>
      </c>
      <c r="N262" s="5" t="s">
        <v>3</v>
      </c>
      <c r="O262" s="5">
        <v>2</v>
      </c>
      <c r="P262" s="5">
        <f>ROUND(Source!DL241,O262)</f>
        <v>0</v>
      </c>
      <c r="Q262" s="5"/>
      <c r="R262" s="5"/>
      <c r="S262" s="5"/>
      <c r="T262" s="5"/>
      <c r="U262" s="5"/>
      <c r="V262" s="5"/>
      <c r="W262" s="5">
        <v>0</v>
      </c>
      <c r="X262" s="5">
        <v>1</v>
      </c>
      <c r="Y262" s="5">
        <v>0</v>
      </c>
      <c r="Z262" s="5">
        <v>0</v>
      </c>
      <c r="AA262" s="5">
        <v>1</v>
      </c>
      <c r="AB262" s="5">
        <v>0</v>
      </c>
    </row>
    <row r="263" spans="1:28" ht="12.75">
      <c r="A263" s="5">
        <v>50</v>
      </c>
      <c r="B263" s="5">
        <v>0</v>
      </c>
      <c r="C263" s="5">
        <v>0</v>
      </c>
      <c r="D263" s="5">
        <v>1</v>
      </c>
      <c r="E263" s="5">
        <v>207</v>
      </c>
      <c r="F263" s="5">
        <f>Source!U241</f>
        <v>286.9236535</v>
      </c>
      <c r="G263" s="5" t="s">
        <v>108</v>
      </c>
      <c r="H263" s="5" t="s">
        <v>109</v>
      </c>
      <c r="I263" s="5"/>
      <c r="J263" s="5"/>
      <c r="K263" s="5">
        <v>207</v>
      </c>
      <c r="L263" s="5">
        <v>21</v>
      </c>
      <c r="M263" s="5">
        <v>3</v>
      </c>
      <c r="N263" s="5" t="s">
        <v>3</v>
      </c>
      <c r="O263" s="5">
        <v>-1</v>
      </c>
      <c r="P263" s="5">
        <f>Source!DM241</f>
        <v>286.9236535</v>
      </c>
      <c r="Q263" s="5"/>
      <c r="R263" s="5"/>
      <c r="S263" s="5"/>
      <c r="T263" s="5"/>
      <c r="U263" s="5"/>
      <c r="V263" s="5"/>
      <c r="W263" s="5">
        <v>286.9236535</v>
      </c>
      <c r="X263" s="5">
        <v>1</v>
      </c>
      <c r="Y263" s="5">
        <v>286.9236535</v>
      </c>
      <c r="Z263" s="5">
        <v>286.9236535</v>
      </c>
      <c r="AA263" s="5">
        <v>1</v>
      </c>
      <c r="AB263" s="5">
        <v>286.9236535</v>
      </c>
    </row>
    <row r="264" spans="1:28" ht="12.75">
      <c r="A264" s="5">
        <v>50</v>
      </c>
      <c r="B264" s="5">
        <v>0</v>
      </c>
      <c r="C264" s="5">
        <v>0</v>
      </c>
      <c r="D264" s="5">
        <v>1</v>
      </c>
      <c r="E264" s="5">
        <v>208</v>
      </c>
      <c r="F264" s="5">
        <f>Source!V241</f>
        <v>13.0243225</v>
      </c>
      <c r="G264" s="5" t="s">
        <v>110</v>
      </c>
      <c r="H264" s="5" t="s">
        <v>111</v>
      </c>
      <c r="I264" s="5"/>
      <c r="J264" s="5"/>
      <c r="K264" s="5">
        <v>208</v>
      </c>
      <c r="L264" s="5">
        <v>22</v>
      </c>
      <c r="M264" s="5">
        <v>3</v>
      </c>
      <c r="N264" s="5" t="s">
        <v>3</v>
      </c>
      <c r="O264" s="5">
        <v>-1</v>
      </c>
      <c r="P264" s="5">
        <f>Source!DN241</f>
        <v>13.0243225</v>
      </c>
      <c r="Q264" s="5"/>
      <c r="R264" s="5"/>
      <c r="S264" s="5"/>
      <c r="T264" s="5"/>
      <c r="U264" s="5"/>
      <c r="V264" s="5"/>
      <c r="W264" s="5">
        <v>13.0243225</v>
      </c>
      <c r="X264" s="5">
        <v>1</v>
      </c>
      <c r="Y264" s="5">
        <v>13.0243225</v>
      </c>
      <c r="Z264" s="5">
        <v>13.0243225</v>
      </c>
      <c r="AA264" s="5">
        <v>1</v>
      </c>
      <c r="AB264" s="5">
        <v>13.0243225</v>
      </c>
    </row>
    <row r="265" spans="1:28" ht="12.75">
      <c r="A265" s="5">
        <v>50</v>
      </c>
      <c r="B265" s="5">
        <v>0</v>
      </c>
      <c r="C265" s="5">
        <v>0</v>
      </c>
      <c r="D265" s="5">
        <v>1</v>
      </c>
      <c r="E265" s="5">
        <v>209</v>
      </c>
      <c r="F265" s="5">
        <f>ROUND(Source!W241,O265)</f>
        <v>0</v>
      </c>
      <c r="G265" s="5" t="s">
        <v>112</v>
      </c>
      <c r="H265" s="5" t="s">
        <v>113</v>
      </c>
      <c r="I265" s="5"/>
      <c r="J265" s="5"/>
      <c r="K265" s="5">
        <v>209</v>
      </c>
      <c r="L265" s="5">
        <v>23</v>
      </c>
      <c r="M265" s="5">
        <v>3</v>
      </c>
      <c r="N265" s="5" t="s">
        <v>3</v>
      </c>
      <c r="O265" s="5">
        <v>2</v>
      </c>
      <c r="P265" s="5">
        <f>ROUND(Source!DO241,O265)</f>
        <v>0</v>
      </c>
      <c r="Q265" s="5"/>
      <c r="R265" s="5"/>
      <c r="S265" s="5"/>
      <c r="T265" s="5"/>
      <c r="U265" s="5"/>
      <c r="V265" s="5"/>
      <c r="W265" s="5">
        <v>0</v>
      </c>
      <c r="X265" s="5">
        <v>1</v>
      </c>
      <c r="Y265" s="5">
        <v>0</v>
      </c>
      <c r="Z265" s="5">
        <v>0</v>
      </c>
      <c r="AA265" s="5">
        <v>1</v>
      </c>
      <c r="AB265" s="5">
        <v>0</v>
      </c>
    </row>
    <row r="266" spans="1:28" ht="12.75">
      <c r="A266" s="5">
        <v>50</v>
      </c>
      <c r="B266" s="5">
        <v>0</v>
      </c>
      <c r="C266" s="5">
        <v>0</v>
      </c>
      <c r="D266" s="5">
        <v>1</v>
      </c>
      <c r="E266" s="5">
        <v>233</v>
      </c>
      <c r="F266" s="5">
        <f>ROUND(Source!BD241,O266)</f>
        <v>13.05</v>
      </c>
      <c r="G266" s="5" t="s">
        <v>114</v>
      </c>
      <c r="H266" s="5" t="s">
        <v>115</v>
      </c>
      <c r="I266" s="5"/>
      <c r="J266" s="5"/>
      <c r="K266" s="5">
        <v>233</v>
      </c>
      <c r="L266" s="5">
        <v>24</v>
      </c>
      <c r="M266" s="5">
        <v>3</v>
      </c>
      <c r="N266" s="5" t="s">
        <v>3</v>
      </c>
      <c r="O266" s="5">
        <v>2</v>
      </c>
      <c r="P266" s="5">
        <f>ROUND(Source!EV241,O266)</f>
        <v>159.62</v>
      </c>
      <c r="Q266" s="5"/>
      <c r="R266" s="5"/>
      <c r="S266" s="5"/>
      <c r="T266" s="5"/>
      <c r="U266" s="5"/>
      <c r="V266" s="5"/>
      <c r="W266" s="5">
        <v>13.05</v>
      </c>
      <c r="X266" s="5">
        <v>1</v>
      </c>
      <c r="Y266" s="5">
        <v>13.05</v>
      </c>
      <c r="Z266" s="5">
        <v>159.62</v>
      </c>
      <c r="AA266" s="5">
        <v>1</v>
      </c>
      <c r="AB266" s="5">
        <v>159.62</v>
      </c>
    </row>
    <row r="267" spans="1:28" ht="12.75">
      <c r="A267" s="5">
        <v>50</v>
      </c>
      <c r="B267" s="5">
        <v>0</v>
      </c>
      <c r="C267" s="5">
        <v>0</v>
      </c>
      <c r="D267" s="5">
        <v>1</v>
      </c>
      <c r="E267" s="5">
        <v>210</v>
      </c>
      <c r="F267" s="5">
        <f>ROUND(Source!X241,O267)</f>
        <v>2558.32</v>
      </c>
      <c r="G267" s="5" t="s">
        <v>116</v>
      </c>
      <c r="H267" s="5" t="s">
        <v>117</v>
      </c>
      <c r="I267" s="5"/>
      <c r="J267" s="5"/>
      <c r="K267" s="5">
        <v>210</v>
      </c>
      <c r="L267" s="5">
        <v>25</v>
      </c>
      <c r="M267" s="5">
        <v>3</v>
      </c>
      <c r="N267" s="5" t="s">
        <v>3</v>
      </c>
      <c r="O267" s="5">
        <v>2</v>
      </c>
      <c r="P267" s="5">
        <f>ROUND(Source!DP241,O267)</f>
        <v>98137.93</v>
      </c>
      <c r="Q267" s="5"/>
      <c r="R267" s="5"/>
      <c r="S267" s="5"/>
      <c r="T267" s="5"/>
      <c r="U267" s="5"/>
      <c r="V267" s="5"/>
      <c r="W267" s="5">
        <v>2558.32</v>
      </c>
      <c r="X267" s="5">
        <v>1</v>
      </c>
      <c r="Y267" s="5">
        <v>2558.32</v>
      </c>
      <c r="Z267" s="5">
        <v>98137.93</v>
      </c>
      <c r="AA267" s="5">
        <v>1</v>
      </c>
      <c r="AB267" s="5">
        <v>98137.93</v>
      </c>
    </row>
    <row r="268" spans="1:28" ht="12.75">
      <c r="A268" s="5">
        <v>50</v>
      </c>
      <c r="B268" s="5">
        <v>0</v>
      </c>
      <c r="C268" s="5">
        <v>0</v>
      </c>
      <c r="D268" s="5">
        <v>1</v>
      </c>
      <c r="E268" s="5">
        <v>211</v>
      </c>
      <c r="F268" s="5">
        <f>ROUND(Source!Y241,O268)</f>
        <v>1487.82</v>
      </c>
      <c r="G268" s="5" t="s">
        <v>118</v>
      </c>
      <c r="H268" s="5" t="s">
        <v>119</v>
      </c>
      <c r="I268" s="5"/>
      <c r="J268" s="5"/>
      <c r="K268" s="5">
        <v>211</v>
      </c>
      <c r="L268" s="5">
        <v>26</v>
      </c>
      <c r="M268" s="5">
        <v>3</v>
      </c>
      <c r="N268" s="5" t="s">
        <v>3</v>
      </c>
      <c r="O268" s="5">
        <v>2</v>
      </c>
      <c r="P268" s="5">
        <f>ROUND(Source!DQ241,O268)</f>
        <v>57073.04</v>
      </c>
      <c r="Q268" s="5"/>
      <c r="R268" s="5"/>
      <c r="S268" s="5"/>
      <c r="T268" s="5"/>
      <c r="U268" s="5"/>
      <c r="V268" s="5"/>
      <c r="W268" s="5">
        <v>1487.82</v>
      </c>
      <c r="X268" s="5">
        <v>1</v>
      </c>
      <c r="Y268" s="5">
        <v>1487.82</v>
      </c>
      <c r="Z268" s="5">
        <v>57073.04</v>
      </c>
      <c r="AA268" s="5">
        <v>1</v>
      </c>
      <c r="AB268" s="5">
        <v>57073.04</v>
      </c>
    </row>
    <row r="269" spans="1:28" ht="12.75">
      <c r="A269" s="5">
        <v>50</v>
      </c>
      <c r="B269" s="5">
        <v>0</v>
      </c>
      <c r="C269" s="5">
        <v>0</v>
      </c>
      <c r="D269" s="5">
        <v>1</v>
      </c>
      <c r="E269" s="5">
        <v>224</v>
      </c>
      <c r="F269" s="5">
        <f>ROUND(Source!AR241,O269)</f>
        <v>33576.71</v>
      </c>
      <c r="G269" s="5" t="s">
        <v>120</v>
      </c>
      <c r="H269" s="5" t="s">
        <v>121</v>
      </c>
      <c r="I269" s="5"/>
      <c r="J269" s="5"/>
      <c r="K269" s="5">
        <v>224</v>
      </c>
      <c r="L269" s="5">
        <v>27</v>
      </c>
      <c r="M269" s="5">
        <v>3</v>
      </c>
      <c r="N269" s="5" t="s">
        <v>3</v>
      </c>
      <c r="O269" s="5">
        <v>2</v>
      </c>
      <c r="P269" s="5">
        <f>ROUND(Source!EJ241,O269)</f>
        <v>536224.32</v>
      </c>
      <c r="Q269" s="5"/>
      <c r="R269" s="5"/>
      <c r="S269" s="5"/>
      <c r="T269" s="5"/>
      <c r="U269" s="5"/>
      <c r="V269" s="5"/>
      <c r="W269" s="5">
        <v>33576.71</v>
      </c>
      <c r="X269" s="5">
        <v>1</v>
      </c>
      <c r="Y269" s="5">
        <v>33576.71</v>
      </c>
      <c r="Z269" s="5">
        <v>536224.32</v>
      </c>
      <c r="AA269" s="5">
        <v>1</v>
      </c>
      <c r="AB269" s="5">
        <v>536224.32</v>
      </c>
    </row>
    <row r="270" spans="1:28" ht="12.75">
      <c r="A270" s="5">
        <v>50</v>
      </c>
      <c r="B270" s="5">
        <v>0</v>
      </c>
      <c r="C270" s="5">
        <v>0</v>
      </c>
      <c r="D270" s="5">
        <v>2</v>
      </c>
      <c r="E270" s="5">
        <v>0</v>
      </c>
      <c r="F270" s="5">
        <f>ROUND(F247,O270)</f>
        <v>25342.94</v>
      </c>
      <c r="G270" s="5" t="s">
        <v>289</v>
      </c>
      <c r="H270" s="5" t="s">
        <v>289</v>
      </c>
      <c r="I270" s="5"/>
      <c r="J270" s="5"/>
      <c r="K270" s="5">
        <v>212</v>
      </c>
      <c r="L270" s="5">
        <v>28</v>
      </c>
      <c r="M270" s="5">
        <v>3</v>
      </c>
      <c r="N270" s="5" t="s">
        <v>3</v>
      </c>
      <c r="O270" s="5">
        <v>2</v>
      </c>
      <c r="P270" s="5">
        <f>ROUND(P247,O270)</f>
        <v>264691.16</v>
      </c>
      <c r="Q270" s="5"/>
      <c r="R270" s="5"/>
      <c r="S270" s="5"/>
      <c r="T270" s="5"/>
      <c r="U270" s="5"/>
      <c r="V270" s="5"/>
      <c r="W270" s="5">
        <v>25342.94</v>
      </c>
      <c r="X270" s="5">
        <v>1</v>
      </c>
      <c r="Y270" s="5">
        <v>25342.94</v>
      </c>
      <c r="Z270" s="5">
        <v>264691.16</v>
      </c>
      <c r="AA270" s="5">
        <v>1</v>
      </c>
      <c r="AB270" s="5">
        <v>264691.16</v>
      </c>
    </row>
    <row r="271" spans="1:28" ht="12.75">
      <c r="A271" s="5">
        <v>50</v>
      </c>
      <c r="B271" s="5">
        <v>0</v>
      </c>
      <c r="C271" s="5">
        <v>0</v>
      </c>
      <c r="D271" s="5">
        <v>2</v>
      </c>
      <c r="E271" s="5">
        <v>0</v>
      </c>
      <c r="F271" s="5">
        <f>ROUND(F269,O271)</f>
        <v>33576.71</v>
      </c>
      <c r="G271" s="5" t="s">
        <v>300</v>
      </c>
      <c r="H271" s="5" t="s">
        <v>120</v>
      </c>
      <c r="I271" s="5"/>
      <c r="J271" s="5"/>
      <c r="K271" s="5">
        <v>212</v>
      </c>
      <c r="L271" s="5">
        <v>29</v>
      </c>
      <c r="M271" s="5">
        <v>3</v>
      </c>
      <c r="N271" s="5" t="s">
        <v>3</v>
      </c>
      <c r="O271" s="5">
        <v>2</v>
      </c>
      <c r="P271" s="5">
        <f>ROUND(P269,O271)</f>
        <v>536224.32</v>
      </c>
      <c r="Q271" s="5"/>
      <c r="R271" s="5"/>
      <c r="S271" s="5"/>
      <c r="T271" s="5"/>
      <c r="U271" s="5"/>
      <c r="V271" s="5"/>
      <c r="W271" s="5">
        <v>33576.71</v>
      </c>
      <c r="X271" s="5">
        <v>1</v>
      </c>
      <c r="Y271" s="5">
        <v>33576.71</v>
      </c>
      <c r="Z271" s="5">
        <v>536224.32</v>
      </c>
      <c r="AA271" s="5">
        <v>1</v>
      </c>
      <c r="AB271" s="5">
        <v>536224.32</v>
      </c>
    </row>
    <row r="272" spans="1:28" ht="12.75">
      <c r="A272" s="5">
        <v>50</v>
      </c>
      <c r="B272" s="5">
        <v>1</v>
      </c>
      <c r="C272" s="5">
        <v>0</v>
      </c>
      <c r="D272" s="5">
        <v>2</v>
      </c>
      <c r="E272" s="5">
        <v>0</v>
      </c>
      <c r="F272" s="5">
        <f>ROUND(F271*0.02,O272)</f>
        <v>671.53</v>
      </c>
      <c r="G272" s="5" t="s">
        <v>301</v>
      </c>
      <c r="H272" s="5" t="s">
        <v>293</v>
      </c>
      <c r="I272" s="5"/>
      <c r="J272" s="5"/>
      <c r="K272" s="5">
        <v>212</v>
      </c>
      <c r="L272" s="5">
        <v>30</v>
      </c>
      <c r="M272" s="5">
        <v>0</v>
      </c>
      <c r="N272" s="5" t="s">
        <v>3</v>
      </c>
      <c r="O272" s="5">
        <v>2</v>
      </c>
      <c r="P272" s="5">
        <f>ROUND(P271*0.02,O272)</f>
        <v>10724.49</v>
      </c>
      <c r="Q272" s="5"/>
      <c r="R272" s="5"/>
      <c r="S272" s="5"/>
      <c r="T272" s="5"/>
      <c r="U272" s="5"/>
      <c r="V272" s="5"/>
      <c r="W272" s="5">
        <v>671.53</v>
      </c>
      <c r="X272" s="5">
        <v>1</v>
      </c>
      <c r="Y272" s="5">
        <v>671.53</v>
      </c>
      <c r="Z272" s="5">
        <v>10724.49</v>
      </c>
      <c r="AA272" s="5">
        <v>1</v>
      </c>
      <c r="AB272" s="5">
        <v>10724.49</v>
      </c>
    </row>
    <row r="273" spans="1:28" ht="12.75">
      <c r="A273" s="5">
        <v>50</v>
      </c>
      <c r="B273" s="5">
        <v>1</v>
      </c>
      <c r="C273" s="5">
        <v>0</v>
      </c>
      <c r="D273" s="5">
        <v>2</v>
      </c>
      <c r="E273" s="5">
        <v>0</v>
      </c>
      <c r="F273" s="5">
        <f>ROUND(F271+F272,O273)</f>
        <v>34248.24</v>
      </c>
      <c r="G273" s="5" t="s">
        <v>302</v>
      </c>
      <c r="H273" s="5" t="s">
        <v>295</v>
      </c>
      <c r="I273" s="5"/>
      <c r="J273" s="5"/>
      <c r="K273" s="5">
        <v>212</v>
      </c>
      <c r="L273" s="5">
        <v>31</v>
      </c>
      <c r="M273" s="5">
        <v>0</v>
      </c>
      <c r="N273" s="5" t="s">
        <v>3</v>
      </c>
      <c r="O273" s="5">
        <v>2</v>
      </c>
      <c r="P273" s="5">
        <f>ROUND(P271+P272,O273)</f>
        <v>546948.81</v>
      </c>
      <c r="Q273" s="5"/>
      <c r="R273" s="5"/>
      <c r="S273" s="5"/>
      <c r="T273" s="5"/>
      <c r="U273" s="5"/>
      <c r="V273" s="5"/>
      <c r="W273" s="5">
        <v>34248.24</v>
      </c>
      <c r="X273" s="5">
        <v>1</v>
      </c>
      <c r="Y273" s="5">
        <v>34248.24</v>
      </c>
      <c r="Z273" s="5">
        <v>546948.81</v>
      </c>
      <c r="AA273" s="5">
        <v>1</v>
      </c>
      <c r="AB273" s="5">
        <v>546948.81</v>
      </c>
    </row>
    <row r="274" spans="1:28" ht="12.75">
      <c r="A274" s="5">
        <v>50</v>
      </c>
      <c r="B274" s="5">
        <v>1</v>
      </c>
      <c r="C274" s="5">
        <v>0</v>
      </c>
      <c r="D274" s="5">
        <v>2</v>
      </c>
      <c r="E274" s="5">
        <v>0</v>
      </c>
      <c r="F274" s="5">
        <f>ROUND(F273*0.2,O274)</f>
        <v>6849.65</v>
      </c>
      <c r="G274" s="5" t="s">
        <v>303</v>
      </c>
      <c r="H274" s="5" t="s">
        <v>297</v>
      </c>
      <c r="I274" s="5"/>
      <c r="J274" s="5"/>
      <c r="K274" s="5">
        <v>212</v>
      </c>
      <c r="L274" s="5">
        <v>32</v>
      </c>
      <c r="M274" s="5">
        <v>0</v>
      </c>
      <c r="N274" s="5" t="s">
        <v>3</v>
      </c>
      <c r="O274" s="5">
        <v>2</v>
      </c>
      <c r="P274" s="5">
        <f>ROUND(P273*0.2,O274)</f>
        <v>109389.76</v>
      </c>
      <c r="Q274" s="5"/>
      <c r="R274" s="5"/>
      <c r="S274" s="5"/>
      <c r="T274" s="5"/>
      <c r="U274" s="5"/>
      <c r="V274" s="5"/>
      <c r="W274" s="5">
        <v>6849.65</v>
      </c>
      <c r="X274" s="5">
        <v>1</v>
      </c>
      <c r="Y274" s="5">
        <v>6849.65</v>
      </c>
      <c r="Z274" s="5">
        <v>109389.76</v>
      </c>
      <c r="AA274" s="5">
        <v>1</v>
      </c>
      <c r="AB274" s="5">
        <v>109389.76</v>
      </c>
    </row>
    <row r="275" spans="1:28" ht="12.75">
      <c r="A275" s="5">
        <v>50</v>
      </c>
      <c r="B275" s="5">
        <v>1</v>
      </c>
      <c r="C275" s="5">
        <v>0</v>
      </c>
      <c r="D275" s="5">
        <v>2</v>
      </c>
      <c r="E275" s="5">
        <v>213</v>
      </c>
      <c r="F275" s="5">
        <f>ROUND(F273+F274,O275)</f>
        <v>41097.89</v>
      </c>
      <c r="G275" s="5" t="s">
        <v>304</v>
      </c>
      <c r="H275" s="5" t="s">
        <v>298</v>
      </c>
      <c r="I275" s="5"/>
      <c r="J275" s="5"/>
      <c r="K275" s="5">
        <v>212</v>
      </c>
      <c r="L275" s="5">
        <v>33</v>
      </c>
      <c r="M275" s="5">
        <v>0</v>
      </c>
      <c r="N275" s="5" t="s">
        <v>3</v>
      </c>
      <c r="O275" s="5">
        <v>2</v>
      </c>
      <c r="P275" s="5">
        <f>ROUND(P273+P274,O275)</f>
        <v>656338.57</v>
      </c>
      <c r="Q275" s="5"/>
      <c r="R275" s="5"/>
      <c r="S275" s="5"/>
      <c r="T275" s="5"/>
      <c r="U275" s="5"/>
      <c r="V275" s="5"/>
      <c r="W275" s="5">
        <v>41097.89</v>
      </c>
      <c r="X275" s="5">
        <v>1</v>
      </c>
      <c r="Y275" s="5">
        <v>41097.89</v>
      </c>
      <c r="Z275" s="5">
        <v>656338.57</v>
      </c>
      <c r="AA275" s="5">
        <v>1</v>
      </c>
      <c r="AB275" s="5">
        <v>656338.57</v>
      </c>
    </row>
    <row r="277" spans="1:8" ht="12.75">
      <c r="A277" s="6">
        <v>61</v>
      </c>
      <c r="B277" s="6"/>
      <c r="C277" s="6"/>
      <c r="D277" s="6"/>
      <c r="E277" s="6"/>
      <c r="F277" s="6">
        <v>3</v>
      </c>
      <c r="G277" s="6" t="s">
        <v>305</v>
      </c>
      <c r="H277" s="6" t="s">
        <v>306</v>
      </c>
    </row>
    <row r="278" spans="1:8" ht="12.75">
      <c r="A278" s="6">
        <v>61</v>
      </c>
      <c r="B278" s="6"/>
      <c r="C278" s="6"/>
      <c r="D278" s="6"/>
      <c r="E278" s="6"/>
      <c r="F278" s="6">
        <v>2</v>
      </c>
      <c r="G278" s="6" t="s">
        <v>307</v>
      </c>
      <c r="H278" s="6" t="s">
        <v>306</v>
      </c>
    </row>
    <row r="279" spans="1:8" ht="12.75">
      <c r="A279" s="6">
        <v>61</v>
      </c>
      <c r="B279" s="6"/>
      <c r="C279" s="6"/>
      <c r="D279" s="6"/>
      <c r="E279" s="6"/>
      <c r="F279" s="6">
        <v>1</v>
      </c>
      <c r="G279" s="6" t="s">
        <v>308</v>
      </c>
      <c r="H279" s="6" t="s">
        <v>306</v>
      </c>
    </row>
    <row r="282" spans="1:16" ht="12.75">
      <c r="A282">
        <v>70</v>
      </c>
      <c r="B282">
        <v>1</v>
      </c>
      <c r="D282">
        <v>1</v>
      </c>
      <c r="E282" t="s">
        <v>309</v>
      </c>
      <c r="F282" t="s">
        <v>310</v>
      </c>
      <c r="G282">
        <v>1</v>
      </c>
      <c r="H282">
        <v>0</v>
      </c>
      <c r="J282">
        <v>1</v>
      </c>
      <c r="K282">
        <v>0</v>
      </c>
      <c r="N282">
        <v>0</v>
      </c>
      <c r="O282">
        <v>1</v>
      </c>
      <c r="P282" t="s">
        <v>311</v>
      </c>
    </row>
    <row r="283" spans="1:16" ht="12.75">
      <c r="A283">
        <v>70</v>
      </c>
      <c r="B283">
        <v>1</v>
      </c>
      <c r="D283">
        <v>2</v>
      </c>
      <c r="E283" t="s">
        <v>312</v>
      </c>
      <c r="F283" t="s">
        <v>313</v>
      </c>
      <c r="G283">
        <v>0</v>
      </c>
      <c r="H283">
        <v>0</v>
      </c>
      <c r="J283">
        <v>1</v>
      </c>
      <c r="K283">
        <v>0</v>
      </c>
      <c r="N283">
        <v>0</v>
      </c>
      <c r="O283">
        <v>0</v>
      </c>
      <c r="P283" t="s">
        <v>314</v>
      </c>
    </row>
    <row r="284" spans="1:16" ht="12.75">
      <c r="A284">
        <v>70</v>
      </c>
      <c r="B284">
        <v>1</v>
      </c>
      <c r="D284">
        <v>3</v>
      </c>
      <c r="E284" t="s">
        <v>315</v>
      </c>
      <c r="F284" t="s">
        <v>316</v>
      </c>
      <c r="G284">
        <v>0</v>
      </c>
      <c r="H284">
        <v>0</v>
      </c>
      <c r="J284">
        <v>1</v>
      </c>
      <c r="K284">
        <v>0</v>
      </c>
      <c r="N284">
        <v>0</v>
      </c>
      <c r="O284">
        <v>0</v>
      </c>
      <c r="P284" t="s">
        <v>317</v>
      </c>
    </row>
    <row r="285" spans="1:16" ht="12.75">
      <c r="A285">
        <v>70</v>
      </c>
      <c r="B285">
        <v>1</v>
      </c>
      <c r="D285">
        <v>4</v>
      </c>
      <c r="E285" t="s">
        <v>318</v>
      </c>
      <c r="F285" t="s">
        <v>319</v>
      </c>
      <c r="G285">
        <v>1</v>
      </c>
      <c r="H285">
        <v>0</v>
      </c>
      <c r="J285">
        <v>2</v>
      </c>
      <c r="K285">
        <v>0</v>
      </c>
      <c r="N285">
        <v>0</v>
      </c>
      <c r="O285">
        <v>1</v>
      </c>
    </row>
    <row r="286" spans="1:16" ht="12.75">
      <c r="A286">
        <v>70</v>
      </c>
      <c r="B286">
        <v>1</v>
      </c>
      <c r="D286">
        <v>5</v>
      </c>
      <c r="E286" t="s">
        <v>320</v>
      </c>
      <c r="F286" t="s">
        <v>321</v>
      </c>
      <c r="G286">
        <v>0</v>
      </c>
      <c r="H286">
        <v>0</v>
      </c>
      <c r="J286">
        <v>2</v>
      </c>
      <c r="K286">
        <v>0</v>
      </c>
      <c r="N286">
        <v>0</v>
      </c>
      <c r="O286">
        <v>0</v>
      </c>
    </row>
    <row r="287" spans="1:16" ht="12.75">
      <c r="A287">
        <v>70</v>
      </c>
      <c r="B287">
        <v>1</v>
      </c>
      <c r="D287">
        <v>6</v>
      </c>
      <c r="E287" t="s">
        <v>322</v>
      </c>
      <c r="F287" t="s">
        <v>323</v>
      </c>
      <c r="G287">
        <v>0</v>
      </c>
      <c r="H287">
        <v>0</v>
      </c>
      <c r="J287">
        <v>2</v>
      </c>
      <c r="K287">
        <v>0</v>
      </c>
      <c r="N287">
        <v>0</v>
      </c>
      <c r="O287">
        <v>0</v>
      </c>
    </row>
    <row r="288" spans="1:16" ht="12.75">
      <c r="A288">
        <v>70</v>
      </c>
      <c r="B288">
        <v>1</v>
      </c>
      <c r="D288">
        <v>7</v>
      </c>
      <c r="E288" t="s">
        <v>324</v>
      </c>
      <c r="F288" t="s">
        <v>325</v>
      </c>
      <c r="G288">
        <v>0</v>
      </c>
      <c r="H288">
        <v>0</v>
      </c>
      <c r="I288" t="s">
        <v>326</v>
      </c>
      <c r="J288">
        <v>0</v>
      </c>
      <c r="K288">
        <v>0</v>
      </c>
      <c r="N288">
        <v>0</v>
      </c>
      <c r="O288">
        <v>0</v>
      </c>
      <c r="P288" t="s">
        <v>327</v>
      </c>
    </row>
    <row r="289" spans="1:16" ht="12.75">
      <c r="A289">
        <v>70</v>
      </c>
      <c r="B289">
        <v>1</v>
      </c>
      <c r="D289">
        <v>8</v>
      </c>
      <c r="E289" t="s">
        <v>328</v>
      </c>
      <c r="F289" t="s">
        <v>329</v>
      </c>
      <c r="G289">
        <v>0</v>
      </c>
      <c r="H289">
        <v>0</v>
      </c>
      <c r="I289" t="s">
        <v>330</v>
      </c>
      <c r="J289">
        <v>0</v>
      </c>
      <c r="K289">
        <v>0</v>
      </c>
      <c r="N289">
        <v>0</v>
      </c>
      <c r="O289">
        <v>0</v>
      </c>
      <c r="P289" t="s">
        <v>328</v>
      </c>
    </row>
    <row r="290" spans="1:16" ht="12.75">
      <c r="A290">
        <v>70</v>
      </c>
      <c r="B290">
        <v>1</v>
      </c>
      <c r="D290">
        <v>9</v>
      </c>
      <c r="E290" t="s">
        <v>331</v>
      </c>
      <c r="F290" t="s">
        <v>332</v>
      </c>
      <c r="G290">
        <v>0</v>
      </c>
      <c r="H290">
        <v>0</v>
      </c>
      <c r="I290" t="s">
        <v>333</v>
      </c>
      <c r="J290">
        <v>0</v>
      </c>
      <c r="K290">
        <v>0</v>
      </c>
      <c r="N290">
        <v>0</v>
      </c>
      <c r="O290">
        <v>0</v>
      </c>
      <c r="P290" t="s">
        <v>334</v>
      </c>
    </row>
    <row r="291" spans="1:16" ht="12.75">
      <c r="A291">
        <v>70</v>
      </c>
      <c r="B291">
        <v>1</v>
      </c>
      <c r="D291">
        <v>10</v>
      </c>
      <c r="E291" t="s">
        <v>335</v>
      </c>
      <c r="F291" t="s">
        <v>336</v>
      </c>
      <c r="G291">
        <v>0</v>
      </c>
      <c r="H291">
        <v>0</v>
      </c>
      <c r="I291" t="s">
        <v>337</v>
      </c>
      <c r="J291">
        <v>0</v>
      </c>
      <c r="K291">
        <v>0</v>
      </c>
      <c r="N291">
        <v>0</v>
      </c>
      <c r="O291">
        <v>0</v>
      </c>
      <c r="P291" t="s">
        <v>338</v>
      </c>
    </row>
    <row r="292" spans="1:16" ht="12.75">
      <c r="A292">
        <v>70</v>
      </c>
      <c r="B292">
        <v>1</v>
      </c>
      <c r="D292">
        <v>11</v>
      </c>
      <c r="E292" t="s">
        <v>339</v>
      </c>
      <c r="F292" t="s">
        <v>340</v>
      </c>
      <c r="G292">
        <v>0</v>
      </c>
      <c r="H292">
        <v>0</v>
      </c>
      <c r="I292" t="s">
        <v>341</v>
      </c>
      <c r="J292">
        <v>0</v>
      </c>
      <c r="K292">
        <v>0</v>
      </c>
      <c r="N292">
        <v>0</v>
      </c>
      <c r="O292">
        <v>0</v>
      </c>
      <c r="P292" t="s">
        <v>342</v>
      </c>
    </row>
    <row r="293" spans="1:16" ht="12.75">
      <c r="A293">
        <v>70</v>
      </c>
      <c r="B293">
        <v>1</v>
      </c>
      <c r="D293">
        <v>12</v>
      </c>
      <c r="E293" t="s">
        <v>343</v>
      </c>
      <c r="F293" t="s">
        <v>344</v>
      </c>
      <c r="G293">
        <v>0</v>
      </c>
      <c r="H293">
        <v>0</v>
      </c>
      <c r="J293">
        <v>0</v>
      </c>
      <c r="K293">
        <v>0</v>
      </c>
      <c r="N293">
        <v>0</v>
      </c>
      <c r="O293">
        <v>0</v>
      </c>
      <c r="P293" t="s">
        <v>345</v>
      </c>
    </row>
    <row r="294" spans="1:16" ht="12.75">
      <c r="A294">
        <v>70</v>
      </c>
      <c r="B294">
        <v>1</v>
      </c>
      <c r="D294">
        <v>1</v>
      </c>
      <c r="E294" t="s">
        <v>346</v>
      </c>
      <c r="F294" t="s">
        <v>347</v>
      </c>
      <c r="G294">
        <v>0.9</v>
      </c>
      <c r="H294">
        <v>1</v>
      </c>
      <c r="I294" t="s">
        <v>348</v>
      </c>
      <c r="J294">
        <v>0</v>
      </c>
      <c r="K294">
        <v>0</v>
      </c>
      <c r="N294">
        <v>0</v>
      </c>
      <c r="O294">
        <v>0.9</v>
      </c>
      <c r="P294" t="s">
        <v>349</v>
      </c>
    </row>
    <row r="295" spans="1:16" ht="12.75">
      <c r="A295">
        <v>70</v>
      </c>
      <c r="B295">
        <v>1</v>
      </c>
      <c r="D295">
        <v>2</v>
      </c>
      <c r="E295" t="s">
        <v>350</v>
      </c>
      <c r="F295" t="s">
        <v>351</v>
      </c>
      <c r="G295">
        <v>0.85</v>
      </c>
      <c r="H295">
        <v>1</v>
      </c>
      <c r="I295" t="s">
        <v>352</v>
      </c>
      <c r="J295">
        <v>0</v>
      </c>
      <c r="K295">
        <v>0</v>
      </c>
      <c r="N295">
        <v>0</v>
      </c>
      <c r="O295">
        <v>0.85</v>
      </c>
      <c r="P295" t="s">
        <v>353</v>
      </c>
    </row>
    <row r="296" spans="1:16" ht="12.75">
      <c r="A296">
        <v>70</v>
      </c>
      <c r="B296">
        <v>1</v>
      </c>
      <c r="D296">
        <v>3</v>
      </c>
      <c r="E296" t="s">
        <v>354</v>
      </c>
      <c r="F296" t="s">
        <v>355</v>
      </c>
      <c r="G296">
        <v>1.03</v>
      </c>
      <c r="H296">
        <v>0</v>
      </c>
      <c r="J296">
        <v>0</v>
      </c>
      <c r="K296">
        <v>0</v>
      </c>
      <c r="N296">
        <v>0</v>
      </c>
      <c r="O296">
        <v>1.03</v>
      </c>
      <c r="P296" t="s">
        <v>356</v>
      </c>
    </row>
    <row r="297" spans="1:16" ht="12.75">
      <c r="A297">
        <v>70</v>
      </c>
      <c r="B297">
        <v>1</v>
      </c>
      <c r="D297">
        <v>4</v>
      </c>
      <c r="E297" t="s">
        <v>357</v>
      </c>
      <c r="F297" t="s">
        <v>358</v>
      </c>
      <c r="G297">
        <v>1.09</v>
      </c>
      <c r="H297">
        <v>0</v>
      </c>
      <c r="J297">
        <v>0</v>
      </c>
      <c r="K297">
        <v>0</v>
      </c>
      <c r="N297">
        <v>0</v>
      </c>
      <c r="O297">
        <v>1.09</v>
      </c>
      <c r="P297" t="s">
        <v>359</v>
      </c>
    </row>
    <row r="298" spans="1:16" ht="12.75">
      <c r="A298">
        <v>70</v>
      </c>
      <c r="B298">
        <v>1</v>
      </c>
      <c r="D298">
        <v>5</v>
      </c>
      <c r="E298" t="s">
        <v>360</v>
      </c>
      <c r="F298" t="s">
        <v>361</v>
      </c>
      <c r="G298">
        <v>7</v>
      </c>
      <c r="H298">
        <v>0</v>
      </c>
      <c r="J298">
        <v>0</v>
      </c>
      <c r="K298">
        <v>0</v>
      </c>
      <c r="N298">
        <v>0</v>
      </c>
      <c r="O298">
        <v>7</v>
      </c>
    </row>
    <row r="299" spans="1:16" ht="12.75">
      <c r="A299">
        <v>70</v>
      </c>
      <c r="B299">
        <v>1</v>
      </c>
      <c r="D299">
        <v>6</v>
      </c>
      <c r="E299" t="s">
        <v>362</v>
      </c>
      <c r="G299">
        <v>2</v>
      </c>
      <c r="H299">
        <v>0</v>
      </c>
      <c r="J299">
        <v>0</v>
      </c>
      <c r="K299">
        <v>0</v>
      </c>
      <c r="N299">
        <v>0</v>
      </c>
      <c r="O299">
        <v>2</v>
      </c>
    </row>
    <row r="301" ht="12.75">
      <c r="A301">
        <v>-1</v>
      </c>
    </row>
    <row r="303" spans="1:15" ht="12.75">
      <c r="A303" s="4">
        <v>75</v>
      </c>
      <c r="B303" s="4" t="s">
        <v>363</v>
      </c>
      <c r="C303" s="4">
        <v>2000</v>
      </c>
      <c r="D303" s="4">
        <v>0</v>
      </c>
      <c r="E303" s="4">
        <v>1</v>
      </c>
      <c r="F303" s="4"/>
      <c r="G303" s="4">
        <v>0</v>
      </c>
      <c r="H303" s="4">
        <v>1</v>
      </c>
      <c r="I303" s="4">
        <v>0</v>
      </c>
      <c r="J303" s="4">
        <v>1</v>
      </c>
      <c r="K303" s="4">
        <v>0</v>
      </c>
      <c r="L303" s="4">
        <v>0</v>
      </c>
      <c r="M303" s="4">
        <v>0</v>
      </c>
      <c r="N303" s="4">
        <v>55113220</v>
      </c>
      <c r="O303" s="4">
        <v>1</v>
      </c>
    </row>
    <row r="304" spans="1:15" ht="12.75">
      <c r="A304" s="4">
        <v>75</v>
      </c>
      <c r="B304" s="4" t="s">
        <v>364</v>
      </c>
      <c r="C304" s="4">
        <v>2022</v>
      </c>
      <c r="D304" s="4">
        <v>0</v>
      </c>
      <c r="E304" s="4">
        <v>6</v>
      </c>
      <c r="F304" s="4"/>
      <c r="G304" s="4">
        <v>0</v>
      </c>
      <c r="H304" s="4">
        <v>1</v>
      </c>
      <c r="I304" s="4">
        <v>0</v>
      </c>
      <c r="J304" s="4">
        <v>1</v>
      </c>
      <c r="K304" s="4">
        <v>0</v>
      </c>
      <c r="L304" s="4">
        <v>0</v>
      </c>
      <c r="M304" s="4">
        <v>1</v>
      </c>
      <c r="N304" s="4">
        <v>55113218</v>
      </c>
      <c r="O304" s="4">
        <v>2</v>
      </c>
    </row>
    <row r="305" spans="1:40" ht="12.75">
      <c r="A305" s="7">
        <v>1</v>
      </c>
      <c r="B305" s="7" t="s">
        <v>365</v>
      </c>
      <c r="C305" s="7" t="s">
        <v>366</v>
      </c>
      <c r="D305" s="7">
        <v>2022</v>
      </c>
      <c r="E305" s="7">
        <v>6</v>
      </c>
      <c r="F305" s="7">
        <v>1</v>
      </c>
      <c r="G305" s="7">
        <v>1</v>
      </c>
      <c r="H305" s="7">
        <v>0</v>
      </c>
      <c r="I305" s="7">
        <v>2</v>
      </c>
      <c r="J305" s="7">
        <v>1</v>
      </c>
      <c r="K305" s="7">
        <v>1</v>
      </c>
      <c r="L305" s="7">
        <v>1</v>
      </c>
      <c r="M305" s="7">
        <v>1</v>
      </c>
      <c r="N305" s="7">
        <v>1</v>
      </c>
      <c r="O305" s="7">
        <v>1</v>
      </c>
      <c r="P305" s="7">
        <v>1</v>
      </c>
      <c r="Q305" s="7">
        <v>1</v>
      </c>
      <c r="R305" s="7" t="s">
        <v>3</v>
      </c>
      <c r="S305" s="7" t="s">
        <v>3</v>
      </c>
      <c r="T305" s="7" t="s">
        <v>3</v>
      </c>
      <c r="U305" s="7" t="s">
        <v>3</v>
      </c>
      <c r="V305" s="7" t="s">
        <v>3</v>
      </c>
      <c r="W305" s="7" t="s">
        <v>3</v>
      </c>
      <c r="X305" s="7" t="s">
        <v>3</v>
      </c>
      <c r="Y305" s="7" t="s">
        <v>3</v>
      </c>
      <c r="Z305" s="7" t="s">
        <v>3</v>
      </c>
      <c r="AA305" s="7" t="s">
        <v>3</v>
      </c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>
        <v>55113219</v>
      </c>
    </row>
    <row r="309" spans="1:5" ht="12.75">
      <c r="A309">
        <v>65</v>
      </c>
      <c r="C309">
        <v>1</v>
      </c>
      <c r="D309">
        <v>0</v>
      </c>
      <c r="E309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C5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367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57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574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55113220</v>
      </c>
      <c r="E14" s="1">
        <v>55113218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87" ht="12.75">
      <c r="A16" s="8">
        <v>3</v>
      </c>
      <c r="B16" s="8">
        <v>0</v>
      </c>
      <c r="C16" s="8" t="s">
        <v>3</v>
      </c>
      <c r="D16" s="8" t="s">
        <v>3</v>
      </c>
      <c r="E16" s="9">
        <f>ROUND((Source!F222)/1000,2)</f>
        <v>33.58</v>
      </c>
      <c r="F16" s="9">
        <f>ROUND((Source!F223)/1000,2)</f>
        <v>0</v>
      </c>
      <c r="G16" s="9">
        <f>ROUND((Source!F214)/1000,2)</f>
        <v>0</v>
      </c>
      <c r="H16" s="9">
        <f>ROUND((Source!F224)/1000+(Source!F225)/1000,2)</f>
        <v>0</v>
      </c>
      <c r="I16" s="9">
        <f>E16+F16+G16+H16</f>
        <v>33.58</v>
      </c>
      <c r="J16" s="9">
        <f>ROUND((Source!F220)/1000,2)</f>
        <v>2.53</v>
      </c>
      <c r="T16" s="10">
        <f>ROUND((Source!P222)/1000,2)</f>
        <v>536.22</v>
      </c>
      <c r="U16" s="10">
        <f>ROUND((Source!P223)/1000,2)</f>
        <v>0</v>
      </c>
      <c r="V16" s="10">
        <f>ROUND((Source!P214)/1000,2)</f>
        <v>0</v>
      </c>
      <c r="W16" s="10">
        <f>ROUND((Source!P224)/1000+(Source!P225)/1000,2)</f>
        <v>0</v>
      </c>
      <c r="X16" s="10">
        <f>T16+U16+V16+W16</f>
        <v>536.22</v>
      </c>
      <c r="Y16" s="10">
        <f>ROUND((Source!P220)/1000,2)</f>
        <v>97.06</v>
      </c>
      <c r="AI16" s="8">
        <v>0</v>
      </c>
      <c r="AJ16" s="8">
        <v>-1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29530.57</v>
      </c>
      <c r="AU16" s="9">
        <v>25342.94</v>
      </c>
      <c r="AV16" s="9">
        <v>0</v>
      </c>
      <c r="AW16" s="9">
        <v>0</v>
      </c>
      <c r="AX16" s="9">
        <v>0</v>
      </c>
      <c r="AY16" s="9">
        <v>1644.2200000000003</v>
      </c>
      <c r="AZ16" s="9">
        <v>173.91</v>
      </c>
      <c r="BA16" s="9">
        <v>2530.3600000000006</v>
      </c>
      <c r="BB16" s="9">
        <v>33576.71</v>
      </c>
      <c r="BC16" s="9">
        <v>0</v>
      </c>
      <c r="BD16" s="9">
        <v>0</v>
      </c>
      <c r="BE16" s="9">
        <v>0</v>
      </c>
      <c r="BF16" s="9">
        <v>286.9236535</v>
      </c>
      <c r="BG16" s="9">
        <v>13.0243225</v>
      </c>
      <c r="BH16" s="9">
        <v>0</v>
      </c>
      <c r="BI16" s="9">
        <v>2558.32</v>
      </c>
      <c r="BJ16" s="9">
        <v>1487.82</v>
      </c>
      <c r="BK16" s="9">
        <v>33576.71</v>
      </c>
      <c r="BR16" s="10">
        <v>381013.35</v>
      </c>
      <c r="BS16" s="10">
        <v>264691.16</v>
      </c>
      <c r="BT16" s="10">
        <v>0</v>
      </c>
      <c r="BU16" s="10">
        <v>0</v>
      </c>
      <c r="BV16" s="10">
        <v>0</v>
      </c>
      <c r="BW16" s="10">
        <v>19098.219999999998</v>
      </c>
      <c r="BX16" s="10">
        <v>6671.7300000000005</v>
      </c>
      <c r="BY16" s="10">
        <v>97064.35</v>
      </c>
      <c r="BZ16" s="10">
        <v>536224.32</v>
      </c>
      <c r="CA16" s="10">
        <v>0</v>
      </c>
      <c r="CB16" s="10">
        <v>0</v>
      </c>
      <c r="CC16" s="10">
        <v>0</v>
      </c>
      <c r="CD16" s="10">
        <v>286.9236535</v>
      </c>
      <c r="CE16" s="10">
        <v>13.0243225</v>
      </c>
      <c r="CF16" s="10">
        <v>0</v>
      </c>
      <c r="CG16" s="10">
        <v>98137.93</v>
      </c>
      <c r="CH16" s="10">
        <v>57073.04</v>
      </c>
      <c r="CI16" s="10">
        <v>536224.32</v>
      </c>
    </row>
    <row r="18" spans="1:40" ht="12.75">
      <c r="A18">
        <v>51</v>
      </c>
      <c r="E18" s="6">
        <f>SUMIF(A16:A17,3,E16:E17)</f>
        <v>33.58</v>
      </c>
      <c r="F18" s="6">
        <f>SUMIF(A16:A17,3,F16:F17)</f>
        <v>0</v>
      </c>
      <c r="G18" s="6">
        <f>SUMIF(A16:A17,3,G16:G17)</f>
        <v>0</v>
      </c>
      <c r="H18" s="6">
        <f>SUMIF(A16:A17,3,H16:H17)</f>
        <v>0</v>
      </c>
      <c r="I18" s="6">
        <f>SUMIF(A16:A17,3,I16:I17)</f>
        <v>33.58</v>
      </c>
      <c r="J18" s="6">
        <f>SUMIF(A16:A17,3,J16:J17)</f>
        <v>2.53</v>
      </c>
      <c r="K18" s="6"/>
      <c r="L18" s="6"/>
      <c r="M18" s="6"/>
      <c r="N18" s="6"/>
      <c r="O18" s="6"/>
      <c r="P18" s="6"/>
      <c r="Q18" s="6"/>
      <c r="R18" s="6"/>
      <c r="S18" s="6"/>
      <c r="T18" s="3">
        <f>SUMIF(A16:A17,3,T16:T17)</f>
        <v>536.22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536.22</v>
      </c>
      <c r="Y18" s="3">
        <f>SUMIF(A16:A17,3,Y16:Y17)</f>
        <v>97.06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29530.57</v>
      </c>
      <c r="G20" s="5" t="s">
        <v>68</v>
      </c>
      <c r="H20" s="5" t="s">
        <v>69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381013.35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25342.94</v>
      </c>
      <c r="G21" s="5" t="s">
        <v>70</v>
      </c>
      <c r="H21" s="5" t="s">
        <v>71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264691.16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72</v>
      </c>
      <c r="H22" s="5" t="s">
        <v>73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25342.94</v>
      </c>
      <c r="G23" s="5" t="s">
        <v>74</v>
      </c>
      <c r="H23" s="5" t="s">
        <v>75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264691.16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25342.94</v>
      </c>
      <c r="G24" s="5" t="s">
        <v>76</v>
      </c>
      <c r="H24" s="5" t="s">
        <v>77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264691.16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78</v>
      </c>
      <c r="H25" s="5" t="s">
        <v>79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16" ht="12.75">
      <c r="A26" s="5">
        <v>50</v>
      </c>
      <c r="B26" s="5">
        <v>1</v>
      </c>
      <c r="C26" s="5">
        <v>0</v>
      </c>
      <c r="D26" s="5">
        <v>1</v>
      </c>
      <c r="E26" s="5">
        <v>228</v>
      </c>
      <c r="F26" s="5">
        <v>25342.94</v>
      </c>
      <c r="G26" s="5" t="s">
        <v>80</v>
      </c>
      <c r="H26" s="5" t="s">
        <v>81</v>
      </c>
      <c r="I26" s="5"/>
      <c r="J26" s="5"/>
      <c r="K26" s="5">
        <v>228</v>
      </c>
      <c r="L26" s="5">
        <v>7</v>
      </c>
      <c r="M26" s="5">
        <v>0</v>
      </c>
      <c r="N26" s="5" t="s">
        <v>3</v>
      </c>
      <c r="O26" s="5">
        <v>2</v>
      </c>
      <c r="P26" s="5">
        <v>264691.16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82</v>
      </c>
      <c r="H27" s="5" t="s">
        <v>83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84</v>
      </c>
      <c r="H28" s="5" t="s">
        <v>85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86</v>
      </c>
      <c r="H29" s="5" t="s">
        <v>87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1644.2200000000003</v>
      </c>
      <c r="G30" s="5" t="s">
        <v>88</v>
      </c>
      <c r="H30" s="5" t="s">
        <v>89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19098.219999999994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90</v>
      </c>
      <c r="H31" s="5" t="s">
        <v>91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173.91</v>
      </c>
      <c r="G32" s="5" t="s">
        <v>92</v>
      </c>
      <c r="H32" s="5" t="s">
        <v>93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6671.7300000000005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2530.3600000000006</v>
      </c>
      <c r="G33" s="5" t="s">
        <v>94</v>
      </c>
      <c r="H33" s="5" t="s">
        <v>95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97064.35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96</v>
      </c>
      <c r="H34" s="5" t="s">
        <v>97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33576.71</v>
      </c>
      <c r="G35" s="5" t="s">
        <v>98</v>
      </c>
      <c r="H35" s="5" t="s">
        <v>99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536224.32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100</v>
      </c>
      <c r="H36" s="5" t="s">
        <v>101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102</v>
      </c>
      <c r="H37" s="5" t="s">
        <v>103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104</v>
      </c>
      <c r="H38" s="5" t="s">
        <v>105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106</v>
      </c>
      <c r="H39" s="5" t="s">
        <v>107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286.9236535</v>
      </c>
      <c r="G40" s="5" t="s">
        <v>108</v>
      </c>
      <c r="H40" s="5" t="s">
        <v>109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286.9236535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13.0243225</v>
      </c>
      <c r="G41" s="5" t="s">
        <v>110</v>
      </c>
      <c r="H41" s="5" t="s">
        <v>111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13.0243225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112</v>
      </c>
      <c r="H42" s="5" t="s">
        <v>113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ht="12.75">
      <c r="A43" s="5">
        <v>50</v>
      </c>
      <c r="B43" s="5">
        <v>0</v>
      </c>
      <c r="C43" s="5">
        <v>0</v>
      </c>
      <c r="D43" s="5">
        <v>1</v>
      </c>
      <c r="E43" s="5">
        <v>233</v>
      </c>
      <c r="F43" s="5">
        <v>13.05</v>
      </c>
      <c r="G43" s="5" t="s">
        <v>114</v>
      </c>
      <c r="H43" s="5" t="s">
        <v>115</v>
      </c>
      <c r="I43" s="5"/>
      <c r="J43" s="5"/>
      <c r="K43" s="5">
        <v>233</v>
      </c>
      <c r="L43" s="5">
        <v>24</v>
      </c>
      <c r="M43" s="5">
        <v>3</v>
      </c>
      <c r="N43" s="5" t="s">
        <v>3</v>
      </c>
      <c r="O43" s="5">
        <v>2</v>
      </c>
      <c r="P43" s="5">
        <v>159.62</v>
      </c>
    </row>
    <row r="44" spans="1:16" ht="12.75">
      <c r="A44" s="5">
        <v>50</v>
      </c>
      <c r="B44" s="5">
        <v>0</v>
      </c>
      <c r="C44" s="5">
        <v>0</v>
      </c>
      <c r="D44" s="5">
        <v>1</v>
      </c>
      <c r="E44" s="5">
        <v>210</v>
      </c>
      <c r="F44" s="5">
        <v>2558.32</v>
      </c>
      <c r="G44" s="5" t="s">
        <v>116</v>
      </c>
      <c r="H44" s="5" t="s">
        <v>117</v>
      </c>
      <c r="I44" s="5"/>
      <c r="J44" s="5"/>
      <c r="K44" s="5">
        <v>210</v>
      </c>
      <c r="L44" s="5">
        <v>25</v>
      </c>
      <c r="M44" s="5">
        <v>3</v>
      </c>
      <c r="N44" s="5" t="s">
        <v>3</v>
      </c>
      <c r="O44" s="5">
        <v>2</v>
      </c>
      <c r="P44" s="5">
        <v>98137.93</v>
      </c>
    </row>
    <row r="45" spans="1:16" ht="12.75">
      <c r="A45" s="5">
        <v>50</v>
      </c>
      <c r="B45" s="5">
        <v>0</v>
      </c>
      <c r="C45" s="5">
        <v>0</v>
      </c>
      <c r="D45" s="5">
        <v>1</v>
      </c>
      <c r="E45" s="5">
        <v>211</v>
      </c>
      <c r="F45" s="5">
        <v>1487.82</v>
      </c>
      <c r="G45" s="5" t="s">
        <v>118</v>
      </c>
      <c r="H45" s="5" t="s">
        <v>119</v>
      </c>
      <c r="I45" s="5"/>
      <c r="J45" s="5"/>
      <c r="K45" s="5">
        <v>211</v>
      </c>
      <c r="L45" s="5">
        <v>26</v>
      </c>
      <c r="M45" s="5">
        <v>3</v>
      </c>
      <c r="N45" s="5" t="s">
        <v>3</v>
      </c>
      <c r="O45" s="5">
        <v>2</v>
      </c>
      <c r="P45" s="5">
        <v>57073.04</v>
      </c>
    </row>
    <row r="46" spans="1:16" ht="12.75">
      <c r="A46" s="5">
        <v>50</v>
      </c>
      <c r="B46" s="5">
        <v>0</v>
      </c>
      <c r="C46" s="5">
        <v>0</v>
      </c>
      <c r="D46" s="5">
        <v>1</v>
      </c>
      <c r="E46" s="5">
        <v>224</v>
      </c>
      <c r="F46" s="5">
        <v>33576.71</v>
      </c>
      <c r="G46" s="5" t="s">
        <v>120</v>
      </c>
      <c r="H46" s="5" t="s">
        <v>121</v>
      </c>
      <c r="I46" s="5"/>
      <c r="J46" s="5"/>
      <c r="K46" s="5">
        <v>224</v>
      </c>
      <c r="L46" s="5">
        <v>27</v>
      </c>
      <c r="M46" s="5">
        <v>3</v>
      </c>
      <c r="N46" s="5" t="s">
        <v>3</v>
      </c>
      <c r="O46" s="5">
        <v>2</v>
      </c>
      <c r="P46" s="5">
        <v>536224.32</v>
      </c>
    </row>
    <row r="47" spans="1:16" ht="12.75">
      <c r="A47" s="5">
        <v>50</v>
      </c>
      <c r="B47" s="5">
        <v>0</v>
      </c>
      <c r="C47" s="5">
        <v>0</v>
      </c>
      <c r="D47" s="5">
        <v>2</v>
      </c>
      <c r="E47" s="5">
        <v>0</v>
      </c>
      <c r="F47" s="5">
        <v>25342.94</v>
      </c>
      <c r="G47" s="5" t="s">
        <v>289</v>
      </c>
      <c r="H47" s="5" t="s">
        <v>289</v>
      </c>
      <c r="I47" s="5"/>
      <c r="J47" s="5"/>
      <c r="K47" s="5">
        <v>212</v>
      </c>
      <c r="L47" s="5">
        <v>28</v>
      </c>
      <c r="M47" s="5">
        <v>3</v>
      </c>
      <c r="N47" s="5" t="s">
        <v>3</v>
      </c>
      <c r="O47" s="5">
        <v>2</v>
      </c>
      <c r="P47" s="5">
        <v>264691.16</v>
      </c>
    </row>
    <row r="48" spans="1:16" ht="12.75">
      <c r="A48" s="5">
        <v>50</v>
      </c>
      <c r="B48" s="5">
        <v>0</v>
      </c>
      <c r="C48" s="5">
        <v>0</v>
      </c>
      <c r="D48" s="5">
        <v>2</v>
      </c>
      <c r="E48" s="5">
        <v>0</v>
      </c>
      <c r="F48" s="5">
        <v>33576.71</v>
      </c>
      <c r="G48" s="5" t="s">
        <v>300</v>
      </c>
      <c r="H48" s="5" t="s">
        <v>120</v>
      </c>
      <c r="I48" s="5"/>
      <c r="J48" s="5"/>
      <c r="K48" s="5">
        <v>212</v>
      </c>
      <c r="L48" s="5">
        <v>29</v>
      </c>
      <c r="M48" s="5">
        <v>3</v>
      </c>
      <c r="N48" s="5" t="s">
        <v>3</v>
      </c>
      <c r="O48" s="5">
        <v>2</v>
      </c>
      <c r="P48" s="5">
        <v>536224.32</v>
      </c>
    </row>
    <row r="49" spans="1:16" ht="12.75">
      <c r="A49" s="5">
        <v>50</v>
      </c>
      <c r="B49" s="5">
        <v>1</v>
      </c>
      <c r="C49" s="5">
        <v>0</v>
      </c>
      <c r="D49" s="5">
        <v>2</v>
      </c>
      <c r="E49" s="5">
        <v>0</v>
      </c>
      <c r="F49" s="5">
        <v>671.53</v>
      </c>
      <c r="G49" s="5" t="s">
        <v>301</v>
      </c>
      <c r="H49" s="5" t="s">
        <v>293</v>
      </c>
      <c r="I49" s="5"/>
      <c r="J49" s="5"/>
      <c r="K49" s="5">
        <v>212</v>
      </c>
      <c r="L49" s="5">
        <v>30</v>
      </c>
      <c r="M49" s="5">
        <v>0</v>
      </c>
      <c r="N49" s="5" t="s">
        <v>3</v>
      </c>
      <c r="O49" s="5">
        <v>2</v>
      </c>
      <c r="P49" s="5">
        <v>10724.49</v>
      </c>
    </row>
    <row r="50" spans="1:16" ht="12.75">
      <c r="A50" s="5">
        <v>50</v>
      </c>
      <c r="B50" s="5">
        <v>1</v>
      </c>
      <c r="C50" s="5">
        <v>0</v>
      </c>
      <c r="D50" s="5">
        <v>2</v>
      </c>
      <c r="E50" s="5">
        <v>0</v>
      </c>
      <c r="F50" s="5">
        <v>34248.24</v>
      </c>
      <c r="G50" s="5" t="s">
        <v>302</v>
      </c>
      <c r="H50" s="5" t="s">
        <v>295</v>
      </c>
      <c r="I50" s="5"/>
      <c r="J50" s="5"/>
      <c r="K50" s="5">
        <v>212</v>
      </c>
      <c r="L50" s="5">
        <v>31</v>
      </c>
      <c r="M50" s="5">
        <v>0</v>
      </c>
      <c r="N50" s="5" t="s">
        <v>3</v>
      </c>
      <c r="O50" s="5">
        <v>2</v>
      </c>
      <c r="P50" s="5">
        <v>546948.81</v>
      </c>
    </row>
    <row r="51" spans="1:16" ht="12.75">
      <c r="A51" s="5">
        <v>50</v>
      </c>
      <c r="B51" s="5">
        <v>1</v>
      </c>
      <c r="C51" s="5">
        <v>0</v>
      </c>
      <c r="D51" s="5">
        <v>2</v>
      </c>
      <c r="E51" s="5">
        <v>0</v>
      </c>
      <c r="F51" s="5">
        <v>6849.65</v>
      </c>
      <c r="G51" s="5" t="s">
        <v>303</v>
      </c>
      <c r="H51" s="5" t="s">
        <v>297</v>
      </c>
      <c r="I51" s="5"/>
      <c r="J51" s="5"/>
      <c r="K51" s="5">
        <v>212</v>
      </c>
      <c r="L51" s="5">
        <v>32</v>
      </c>
      <c r="M51" s="5">
        <v>0</v>
      </c>
      <c r="N51" s="5" t="s">
        <v>3</v>
      </c>
      <c r="O51" s="5">
        <v>2</v>
      </c>
      <c r="P51" s="5">
        <v>109389.76</v>
      </c>
    </row>
    <row r="52" spans="1:16" ht="12.75">
      <c r="A52" s="5">
        <v>50</v>
      </c>
      <c r="B52" s="5">
        <v>1</v>
      </c>
      <c r="C52" s="5">
        <v>0</v>
      </c>
      <c r="D52" s="5">
        <v>2</v>
      </c>
      <c r="E52" s="5">
        <v>213</v>
      </c>
      <c r="F52" s="5">
        <v>41097.89</v>
      </c>
      <c r="G52" s="5" t="s">
        <v>304</v>
      </c>
      <c r="H52" s="5" t="s">
        <v>298</v>
      </c>
      <c r="I52" s="5"/>
      <c r="J52" s="5"/>
      <c r="K52" s="5">
        <v>212</v>
      </c>
      <c r="L52" s="5">
        <v>33</v>
      </c>
      <c r="M52" s="5">
        <v>0</v>
      </c>
      <c r="N52" s="5" t="s">
        <v>3</v>
      </c>
      <c r="O52" s="5">
        <v>2</v>
      </c>
      <c r="P52" s="5">
        <v>656338.57</v>
      </c>
    </row>
    <row r="54" ht="12.75">
      <c r="A54">
        <v>-1</v>
      </c>
    </row>
    <row r="57" spans="1:15" ht="12.75">
      <c r="A57" s="4">
        <v>75</v>
      </c>
      <c r="B57" s="4" t="s">
        <v>363</v>
      </c>
      <c r="C57" s="4">
        <v>2000</v>
      </c>
      <c r="D57" s="4">
        <v>0</v>
      </c>
      <c r="E57" s="4">
        <v>1</v>
      </c>
      <c r="F57" s="4"/>
      <c r="G57" s="4">
        <v>0</v>
      </c>
      <c r="H57" s="4">
        <v>1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55113220</v>
      </c>
      <c r="O57" s="4">
        <v>1</v>
      </c>
    </row>
    <row r="58" spans="1:15" ht="12.75">
      <c r="A58" s="4">
        <v>75</v>
      </c>
      <c r="B58" s="4" t="s">
        <v>364</v>
      </c>
      <c r="C58" s="4">
        <v>2022</v>
      </c>
      <c r="D58" s="4">
        <v>0</v>
      </c>
      <c r="E58" s="4">
        <v>6</v>
      </c>
      <c r="F58" s="4"/>
      <c r="G58" s="4">
        <v>0</v>
      </c>
      <c r="H58" s="4">
        <v>1</v>
      </c>
      <c r="I58" s="4">
        <v>0</v>
      </c>
      <c r="J58" s="4">
        <v>1</v>
      </c>
      <c r="K58" s="4">
        <v>0</v>
      </c>
      <c r="L58" s="4">
        <v>0</v>
      </c>
      <c r="M58" s="4">
        <v>1</v>
      </c>
      <c r="N58" s="4">
        <v>55113218</v>
      </c>
      <c r="O58" s="4">
        <v>2</v>
      </c>
    </row>
    <row r="59" spans="1:40" ht="12.75">
      <c r="A59" s="7">
        <v>1</v>
      </c>
      <c r="B59" s="7" t="s">
        <v>365</v>
      </c>
      <c r="C59" s="7" t="s">
        <v>366</v>
      </c>
      <c r="D59" s="7">
        <v>2022</v>
      </c>
      <c r="E59" s="7">
        <v>6</v>
      </c>
      <c r="F59" s="7">
        <v>1</v>
      </c>
      <c r="G59" s="7">
        <v>1</v>
      </c>
      <c r="H59" s="7">
        <v>0</v>
      </c>
      <c r="I59" s="7">
        <v>2</v>
      </c>
      <c r="J59" s="7">
        <v>1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  <c r="P59" s="7">
        <v>1</v>
      </c>
      <c r="Q59" s="7">
        <v>1</v>
      </c>
      <c r="R59" s="7" t="s">
        <v>3</v>
      </c>
      <c r="S59" s="7" t="s">
        <v>3</v>
      </c>
      <c r="T59" s="7" t="s">
        <v>3</v>
      </c>
      <c r="U59" s="7" t="s">
        <v>3</v>
      </c>
      <c r="V59" s="7" t="s">
        <v>3</v>
      </c>
      <c r="W59" s="7" t="s">
        <v>3</v>
      </c>
      <c r="X59" s="7" t="s">
        <v>3</v>
      </c>
      <c r="Y59" s="7" t="s">
        <v>3</v>
      </c>
      <c r="Z59" s="7" t="s">
        <v>3</v>
      </c>
      <c r="AA59" s="7" t="s">
        <v>3</v>
      </c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>
        <v>55113219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C3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55113220</v>
      </c>
      <c r="C1">
        <v>55238726</v>
      </c>
      <c r="D1">
        <v>53630067</v>
      </c>
      <c r="E1">
        <v>70</v>
      </c>
      <c r="F1">
        <v>1</v>
      </c>
      <c r="G1">
        <v>1</v>
      </c>
      <c r="H1">
        <v>1</v>
      </c>
      <c r="I1" t="s">
        <v>368</v>
      </c>
      <c r="K1" t="s">
        <v>369</v>
      </c>
      <c r="L1">
        <v>1191</v>
      </c>
      <c r="N1">
        <v>1013</v>
      </c>
      <c r="O1" t="s">
        <v>370</v>
      </c>
      <c r="P1" t="s">
        <v>370</v>
      </c>
      <c r="Q1">
        <v>1</v>
      </c>
      <c r="W1">
        <v>0</v>
      </c>
      <c r="X1">
        <v>1049124552</v>
      </c>
      <c r="Y1">
        <v>29.53</v>
      </c>
      <c r="AA1">
        <v>0</v>
      </c>
      <c r="AB1">
        <v>0</v>
      </c>
      <c r="AC1">
        <v>0</v>
      </c>
      <c r="AD1">
        <v>8.53</v>
      </c>
      <c r="AE1">
        <v>0</v>
      </c>
      <c r="AF1">
        <v>0</v>
      </c>
      <c r="AG1">
        <v>0</v>
      </c>
      <c r="AH1">
        <v>8.53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29.53</v>
      </c>
      <c r="AV1">
        <v>1</v>
      </c>
      <c r="AW1">
        <v>2</v>
      </c>
      <c r="AX1">
        <v>55238727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0.44295</v>
      </c>
      <c r="CY1">
        <f>AD1</f>
        <v>8.53</v>
      </c>
      <c r="CZ1">
        <f>AH1</f>
        <v>8.53</v>
      </c>
      <c r="DA1">
        <f>AL1</f>
        <v>1</v>
      </c>
      <c r="DB1">
        <f aca="true" t="shared" si="0" ref="DB1:DB36">ROUND(ROUND(AT1*CZ1,2),2)</f>
        <v>251.89</v>
      </c>
      <c r="DC1">
        <f aca="true" t="shared" si="1" ref="DC1:DC36">ROUND(ROUND(AT1*AG1,2),2)</f>
        <v>0</v>
      </c>
    </row>
    <row r="2" spans="1:107" ht="12.75">
      <c r="A2">
        <f>ROW(Source!A28)</f>
        <v>28</v>
      </c>
      <c r="B2">
        <v>55113220</v>
      </c>
      <c r="C2">
        <v>55238726</v>
      </c>
      <c r="D2">
        <v>53630257</v>
      </c>
      <c r="E2">
        <v>70</v>
      </c>
      <c r="F2">
        <v>1</v>
      </c>
      <c r="G2">
        <v>1</v>
      </c>
      <c r="H2">
        <v>1</v>
      </c>
      <c r="I2" t="s">
        <v>371</v>
      </c>
      <c r="K2" t="s">
        <v>372</v>
      </c>
      <c r="L2">
        <v>1191</v>
      </c>
      <c r="N2">
        <v>1013</v>
      </c>
      <c r="O2" t="s">
        <v>370</v>
      </c>
      <c r="P2" t="s">
        <v>370</v>
      </c>
      <c r="Q2">
        <v>1</v>
      </c>
      <c r="W2">
        <v>0</v>
      </c>
      <c r="X2">
        <v>-1417349443</v>
      </c>
      <c r="Y2">
        <v>0.3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0.3</v>
      </c>
      <c r="AV2">
        <v>2</v>
      </c>
      <c r="AW2">
        <v>2</v>
      </c>
      <c r="AX2">
        <v>55238728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0.0045</v>
      </c>
      <c r="CY2">
        <f>AD2</f>
        <v>0</v>
      </c>
      <c r="CZ2">
        <f>AH2</f>
        <v>0</v>
      </c>
      <c r="DA2">
        <f>AL2</f>
        <v>1</v>
      </c>
      <c r="DB2">
        <f t="shared" si="0"/>
        <v>0</v>
      </c>
      <c r="DC2">
        <f t="shared" si="1"/>
        <v>0</v>
      </c>
    </row>
    <row r="3" spans="1:107" ht="12.75">
      <c r="A3">
        <f>ROW(Source!A28)</f>
        <v>28</v>
      </c>
      <c r="B3">
        <v>55113220</v>
      </c>
      <c r="C3">
        <v>55238726</v>
      </c>
      <c r="D3">
        <v>53792927</v>
      </c>
      <c r="E3">
        <v>1</v>
      </c>
      <c r="F3">
        <v>1</v>
      </c>
      <c r="G3">
        <v>1</v>
      </c>
      <c r="H3">
        <v>2</v>
      </c>
      <c r="I3" t="s">
        <v>373</v>
      </c>
      <c r="J3" t="s">
        <v>374</v>
      </c>
      <c r="K3" t="s">
        <v>375</v>
      </c>
      <c r="L3">
        <v>1367</v>
      </c>
      <c r="N3">
        <v>1011</v>
      </c>
      <c r="O3" t="s">
        <v>376</v>
      </c>
      <c r="P3" t="s">
        <v>376</v>
      </c>
      <c r="Q3">
        <v>1</v>
      </c>
      <c r="W3">
        <v>0</v>
      </c>
      <c r="X3">
        <v>509054691</v>
      </c>
      <c r="Y3">
        <v>0.3</v>
      </c>
      <c r="AA3">
        <v>0</v>
      </c>
      <c r="AB3">
        <v>65.71</v>
      </c>
      <c r="AC3">
        <v>11.6</v>
      </c>
      <c r="AD3">
        <v>0</v>
      </c>
      <c r="AE3">
        <v>0</v>
      </c>
      <c r="AF3">
        <v>65.71</v>
      </c>
      <c r="AG3">
        <v>11.6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T3">
        <v>0.3</v>
      </c>
      <c r="AV3">
        <v>0</v>
      </c>
      <c r="AW3">
        <v>2</v>
      </c>
      <c r="AX3">
        <v>55238729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0.0045</v>
      </c>
      <c r="CY3">
        <f>AB3</f>
        <v>65.71</v>
      </c>
      <c r="CZ3">
        <f>AF3</f>
        <v>65.71</v>
      </c>
      <c r="DA3">
        <f>AJ3</f>
        <v>1</v>
      </c>
      <c r="DB3">
        <f t="shared" si="0"/>
        <v>19.71</v>
      </c>
      <c r="DC3">
        <f t="shared" si="1"/>
        <v>3.48</v>
      </c>
    </row>
    <row r="4" spans="1:107" ht="12.75">
      <c r="A4">
        <f>ROW(Source!A28)</f>
        <v>28</v>
      </c>
      <c r="B4">
        <v>55113220</v>
      </c>
      <c r="C4">
        <v>55238726</v>
      </c>
      <c r="D4">
        <v>53642567</v>
      </c>
      <c r="E4">
        <v>1</v>
      </c>
      <c r="F4">
        <v>1</v>
      </c>
      <c r="G4">
        <v>1</v>
      </c>
      <c r="H4">
        <v>3</v>
      </c>
      <c r="I4" t="s">
        <v>377</v>
      </c>
      <c r="J4" t="s">
        <v>378</v>
      </c>
      <c r="K4" t="s">
        <v>379</v>
      </c>
      <c r="L4">
        <v>1383</v>
      </c>
      <c r="N4">
        <v>1013</v>
      </c>
      <c r="O4" t="s">
        <v>380</v>
      </c>
      <c r="P4" t="s">
        <v>380</v>
      </c>
      <c r="Q4">
        <v>1</v>
      </c>
      <c r="W4">
        <v>0</v>
      </c>
      <c r="X4">
        <v>-180864722</v>
      </c>
      <c r="Y4">
        <v>3.63</v>
      </c>
      <c r="AA4">
        <v>0.4</v>
      </c>
      <c r="AB4">
        <v>0</v>
      </c>
      <c r="AC4">
        <v>0</v>
      </c>
      <c r="AD4">
        <v>0</v>
      </c>
      <c r="AE4">
        <v>0.4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3.63</v>
      </c>
      <c r="AV4">
        <v>0</v>
      </c>
      <c r="AW4">
        <v>2</v>
      </c>
      <c r="AX4">
        <v>55238730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0.05445</v>
      </c>
      <c r="CY4">
        <f>AA4</f>
        <v>0.4</v>
      </c>
      <c r="CZ4">
        <f>AE4</f>
        <v>0.4</v>
      </c>
      <c r="DA4">
        <f>AI4</f>
        <v>1</v>
      </c>
      <c r="DB4">
        <f t="shared" si="0"/>
        <v>1.45</v>
      </c>
      <c r="DC4">
        <f t="shared" si="1"/>
        <v>0</v>
      </c>
    </row>
    <row r="5" spans="1:107" ht="12.75">
      <c r="A5">
        <f>ROW(Source!A28)</f>
        <v>28</v>
      </c>
      <c r="B5">
        <v>55113220</v>
      </c>
      <c r="C5">
        <v>55238726</v>
      </c>
      <c r="D5">
        <v>53630728</v>
      </c>
      <c r="E5">
        <v>70</v>
      </c>
      <c r="F5">
        <v>1</v>
      </c>
      <c r="G5">
        <v>1</v>
      </c>
      <c r="H5">
        <v>3</v>
      </c>
      <c r="I5" t="s">
        <v>32</v>
      </c>
      <c r="K5" t="s">
        <v>33</v>
      </c>
      <c r="L5">
        <v>1371</v>
      </c>
      <c r="N5">
        <v>1013</v>
      </c>
      <c r="O5" t="s">
        <v>34</v>
      </c>
      <c r="P5" t="s">
        <v>34</v>
      </c>
      <c r="Q5">
        <v>1</v>
      </c>
      <c r="W5">
        <v>0</v>
      </c>
      <c r="X5">
        <v>-233106618</v>
      </c>
      <c r="Y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1</v>
      </c>
      <c r="AO5">
        <v>0</v>
      </c>
      <c r="AP5">
        <v>0</v>
      </c>
      <c r="AQ5">
        <v>0</v>
      </c>
      <c r="AR5">
        <v>0</v>
      </c>
      <c r="AT5">
        <v>0</v>
      </c>
      <c r="AV5">
        <v>0</v>
      </c>
      <c r="AW5">
        <v>2</v>
      </c>
      <c r="AX5">
        <v>55238731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0</v>
      </c>
      <c r="CY5">
        <f>AA5</f>
        <v>0</v>
      </c>
      <c r="CZ5">
        <f>AE5</f>
        <v>0</v>
      </c>
      <c r="DA5">
        <f>AI5</f>
        <v>1</v>
      </c>
      <c r="DB5">
        <f t="shared" si="0"/>
        <v>0</v>
      </c>
      <c r="DC5">
        <f t="shared" si="1"/>
        <v>0</v>
      </c>
    </row>
    <row r="6" spans="1:107" ht="12.75">
      <c r="A6">
        <f>ROW(Source!A29)</f>
        <v>29</v>
      </c>
      <c r="B6">
        <v>55113218</v>
      </c>
      <c r="C6">
        <v>55238726</v>
      </c>
      <c r="D6">
        <v>53630067</v>
      </c>
      <c r="E6">
        <v>70</v>
      </c>
      <c r="F6">
        <v>1</v>
      </c>
      <c r="G6">
        <v>1</v>
      </c>
      <c r="H6">
        <v>1</v>
      </c>
      <c r="I6" t="s">
        <v>368</v>
      </c>
      <c r="K6" t="s">
        <v>369</v>
      </c>
      <c r="L6">
        <v>1191</v>
      </c>
      <c r="N6">
        <v>1013</v>
      </c>
      <c r="O6" t="s">
        <v>370</v>
      </c>
      <c r="P6" t="s">
        <v>370</v>
      </c>
      <c r="Q6">
        <v>1</v>
      </c>
      <c r="W6">
        <v>0</v>
      </c>
      <c r="X6">
        <v>1049124552</v>
      </c>
      <c r="Y6">
        <v>29.53</v>
      </c>
      <c r="AA6">
        <v>0</v>
      </c>
      <c r="AB6">
        <v>0</v>
      </c>
      <c r="AC6">
        <v>0</v>
      </c>
      <c r="AD6">
        <v>8.53</v>
      </c>
      <c r="AE6">
        <v>0</v>
      </c>
      <c r="AF6">
        <v>0</v>
      </c>
      <c r="AG6">
        <v>0</v>
      </c>
      <c r="AH6">
        <v>8.53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29.53</v>
      </c>
      <c r="AV6">
        <v>1</v>
      </c>
      <c r="AW6">
        <v>2</v>
      </c>
      <c r="AX6">
        <v>55238727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Y6*Source!I29</f>
        <v>0.44295</v>
      </c>
      <c r="CY6">
        <f>AD6</f>
        <v>8.53</v>
      </c>
      <c r="CZ6">
        <f>AH6</f>
        <v>8.53</v>
      </c>
      <c r="DA6">
        <f>AL6</f>
        <v>1</v>
      </c>
      <c r="DB6">
        <f t="shared" si="0"/>
        <v>251.89</v>
      </c>
      <c r="DC6">
        <f t="shared" si="1"/>
        <v>0</v>
      </c>
    </row>
    <row r="7" spans="1:107" ht="12.75">
      <c r="A7">
        <f>ROW(Source!A29)</f>
        <v>29</v>
      </c>
      <c r="B7">
        <v>55113218</v>
      </c>
      <c r="C7">
        <v>55238726</v>
      </c>
      <c r="D7">
        <v>53630257</v>
      </c>
      <c r="E7">
        <v>70</v>
      </c>
      <c r="F7">
        <v>1</v>
      </c>
      <c r="G7">
        <v>1</v>
      </c>
      <c r="H7">
        <v>1</v>
      </c>
      <c r="I7" t="s">
        <v>371</v>
      </c>
      <c r="K7" t="s">
        <v>372</v>
      </c>
      <c r="L7">
        <v>1191</v>
      </c>
      <c r="N7">
        <v>1013</v>
      </c>
      <c r="O7" t="s">
        <v>370</v>
      </c>
      <c r="P7" t="s">
        <v>370</v>
      </c>
      <c r="Q7">
        <v>1</v>
      </c>
      <c r="W7">
        <v>0</v>
      </c>
      <c r="X7">
        <v>-1417349443</v>
      </c>
      <c r="Y7">
        <v>0.3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T7">
        <v>0.3</v>
      </c>
      <c r="AV7">
        <v>2</v>
      </c>
      <c r="AW7">
        <v>2</v>
      </c>
      <c r="AX7">
        <v>55238728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Y7*Source!I29</f>
        <v>0.0045</v>
      </c>
      <c r="CY7">
        <f>AD7</f>
        <v>0</v>
      </c>
      <c r="CZ7">
        <f>AH7</f>
        <v>0</v>
      </c>
      <c r="DA7">
        <f>AL7</f>
        <v>1</v>
      </c>
      <c r="DB7">
        <f t="shared" si="0"/>
        <v>0</v>
      </c>
      <c r="DC7">
        <f t="shared" si="1"/>
        <v>0</v>
      </c>
    </row>
    <row r="8" spans="1:107" ht="12.75">
      <c r="A8">
        <f>ROW(Source!A29)</f>
        <v>29</v>
      </c>
      <c r="B8">
        <v>55113218</v>
      </c>
      <c r="C8">
        <v>55238726</v>
      </c>
      <c r="D8">
        <v>53792927</v>
      </c>
      <c r="E8">
        <v>1</v>
      </c>
      <c r="F8">
        <v>1</v>
      </c>
      <c r="G8">
        <v>1</v>
      </c>
      <c r="H8">
        <v>2</v>
      </c>
      <c r="I8" t="s">
        <v>373</v>
      </c>
      <c r="J8" t="s">
        <v>374</v>
      </c>
      <c r="K8" t="s">
        <v>375</v>
      </c>
      <c r="L8">
        <v>1367</v>
      </c>
      <c r="N8">
        <v>1011</v>
      </c>
      <c r="O8" t="s">
        <v>376</v>
      </c>
      <c r="P8" t="s">
        <v>376</v>
      </c>
      <c r="Q8">
        <v>1</v>
      </c>
      <c r="W8">
        <v>0</v>
      </c>
      <c r="X8">
        <v>509054691</v>
      </c>
      <c r="Y8">
        <v>0.3</v>
      </c>
      <c r="AA8">
        <v>0</v>
      </c>
      <c r="AB8">
        <v>833.2</v>
      </c>
      <c r="AC8">
        <v>444.98</v>
      </c>
      <c r="AD8">
        <v>0</v>
      </c>
      <c r="AE8">
        <v>0</v>
      </c>
      <c r="AF8">
        <v>65.71</v>
      </c>
      <c r="AG8">
        <v>11.6</v>
      </c>
      <c r="AH8">
        <v>0</v>
      </c>
      <c r="AI8">
        <v>1</v>
      </c>
      <c r="AJ8">
        <v>12.68</v>
      </c>
      <c r="AK8">
        <v>38.36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T8">
        <v>0.3</v>
      </c>
      <c r="AV8">
        <v>0</v>
      </c>
      <c r="AW8">
        <v>2</v>
      </c>
      <c r="AX8">
        <v>55238729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Y8*Source!I29</f>
        <v>0.0045</v>
      </c>
      <c r="CY8">
        <f>AB8</f>
        <v>833.2</v>
      </c>
      <c r="CZ8">
        <f>AF8</f>
        <v>65.71</v>
      </c>
      <c r="DA8">
        <f>AJ8</f>
        <v>12.68</v>
      </c>
      <c r="DB8">
        <f t="shared" si="0"/>
        <v>19.71</v>
      </c>
      <c r="DC8">
        <f t="shared" si="1"/>
        <v>3.48</v>
      </c>
    </row>
    <row r="9" spans="1:107" ht="12.75">
      <c r="A9">
        <f>ROW(Source!A29)</f>
        <v>29</v>
      </c>
      <c r="B9">
        <v>55113218</v>
      </c>
      <c r="C9">
        <v>55238726</v>
      </c>
      <c r="D9">
        <v>53642567</v>
      </c>
      <c r="E9">
        <v>1</v>
      </c>
      <c r="F9">
        <v>1</v>
      </c>
      <c r="G9">
        <v>1</v>
      </c>
      <c r="H9">
        <v>3</v>
      </c>
      <c r="I9" t="s">
        <v>377</v>
      </c>
      <c r="J9" t="s">
        <v>378</v>
      </c>
      <c r="K9" t="s">
        <v>379</v>
      </c>
      <c r="L9">
        <v>1383</v>
      </c>
      <c r="N9">
        <v>1013</v>
      </c>
      <c r="O9" t="s">
        <v>380</v>
      </c>
      <c r="P9" t="s">
        <v>380</v>
      </c>
      <c r="Q9">
        <v>1</v>
      </c>
      <c r="W9">
        <v>0</v>
      </c>
      <c r="X9">
        <v>-180864722</v>
      </c>
      <c r="Y9">
        <v>3.63</v>
      </c>
      <c r="AA9">
        <v>4.82</v>
      </c>
      <c r="AB9">
        <v>0</v>
      </c>
      <c r="AC9">
        <v>0</v>
      </c>
      <c r="AD9">
        <v>0</v>
      </c>
      <c r="AE9">
        <v>0.4</v>
      </c>
      <c r="AF9">
        <v>0</v>
      </c>
      <c r="AG9">
        <v>0</v>
      </c>
      <c r="AH9">
        <v>0</v>
      </c>
      <c r="AI9">
        <v>12.05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T9">
        <v>3.63</v>
      </c>
      <c r="AV9">
        <v>0</v>
      </c>
      <c r="AW9">
        <v>2</v>
      </c>
      <c r="AX9">
        <v>55238730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Y9*Source!I29</f>
        <v>0.05445</v>
      </c>
      <c r="CY9">
        <f>AA9</f>
        <v>4.82</v>
      </c>
      <c r="CZ9">
        <f>AE9</f>
        <v>0.4</v>
      </c>
      <c r="DA9">
        <f>AI9</f>
        <v>12.05</v>
      </c>
      <c r="DB9">
        <f t="shared" si="0"/>
        <v>1.45</v>
      </c>
      <c r="DC9">
        <f t="shared" si="1"/>
        <v>0</v>
      </c>
    </row>
    <row r="10" spans="1:107" ht="12.75">
      <c r="A10">
        <f>ROW(Source!A29)</f>
        <v>29</v>
      </c>
      <c r="B10">
        <v>55113218</v>
      </c>
      <c r="C10">
        <v>55238726</v>
      </c>
      <c r="D10">
        <v>53630728</v>
      </c>
      <c r="E10">
        <v>70</v>
      </c>
      <c r="F10">
        <v>1</v>
      </c>
      <c r="G10">
        <v>1</v>
      </c>
      <c r="H10">
        <v>3</v>
      </c>
      <c r="I10" t="s">
        <v>32</v>
      </c>
      <c r="K10" t="s">
        <v>33</v>
      </c>
      <c r="L10">
        <v>1371</v>
      </c>
      <c r="N10">
        <v>1013</v>
      </c>
      <c r="O10" t="s">
        <v>34</v>
      </c>
      <c r="P10" t="s">
        <v>34</v>
      </c>
      <c r="Q10">
        <v>1</v>
      </c>
      <c r="W10">
        <v>0</v>
      </c>
      <c r="X10">
        <v>-233106618</v>
      </c>
      <c r="Y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1</v>
      </c>
      <c r="AO10">
        <v>0</v>
      </c>
      <c r="AP10">
        <v>0</v>
      </c>
      <c r="AQ10">
        <v>0</v>
      </c>
      <c r="AR10">
        <v>0</v>
      </c>
      <c r="AT10">
        <v>0</v>
      </c>
      <c r="AV10">
        <v>0</v>
      </c>
      <c r="AW10">
        <v>2</v>
      </c>
      <c r="AX10">
        <v>55238731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0</v>
      </c>
      <c r="CY10">
        <f>AA10</f>
        <v>0</v>
      </c>
      <c r="CZ10">
        <f>AE10</f>
        <v>0</v>
      </c>
      <c r="DA10">
        <f>AI10</f>
        <v>1</v>
      </c>
      <c r="DB10">
        <f t="shared" si="0"/>
        <v>0</v>
      </c>
      <c r="DC10">
        <f t="shared" si="1"/>
        <v>0</v>
      </c>
    </row>
    <row r="11" spans="1:107" ht="12.75">
      <c r="A11">
        <f>ROW(Source!A32)</f>
        <v>32</v>
      </c>
      <c r="B11">
        <v>55113220</v>
      </c>
      <c r="C11">
        <v>55114390</v>
      </c>
      <c r="D11">
        <v>53630033</v>
      </c>
      <c r="E11">
        <v>70</v>
      </c>
      <c r="F11">
        <v>1</v>
      </c>
      <c r="G11">
        <v>1</v>
      </c>
      <c r="H11">
        <v>1</v>
      </c>
      <c r="I11" t="s">
        <v>381</v>
      </c>
      <c r="K11" t="s">
        <v>382</v>
      </c>
      <c r="L11">
        <v>1191</v>
      </c>
      <c r="N11">
        <v>1013</v>
      </c>
      <c r="O11" t="s">
        <v>370</v>
      </c>
      <c r="P11" t="s">
        <v>370</v>
      </c>
      <c r="Q11">
        <v>1</v>
      </c>
      <c r="W11">
        <v>0</v>
      </c>
      <c r="X11">
        <v>2031828327</v>
      </c>
      <c r="Y11">
        <v>8.58</v>
      </c>
      <c r="AA11">
        <v>0</v>
      </c>
      <c r="AB11">
        <v>0</v>
      </c>
      <c r="AC11">
        <v>0</v>
      </c>
      <c r="AD11">
        <v>7.8</v>
      </c>
      <c r="AE11">
        <v>0</v>
      </c>
      <c r="AF11">
        <v>0</v>
      </c>
      <c r="AG11">
        <v>0</v>
      </c>
      <c r="AH11">
        <v>7.8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8.58</v>
      </c>
      <c r="AV11">
        <v>1</v>
      </c>
      <c r="AW11">
        <v>2</v>
      </c>
      <c r="AX11">
        <v>55114391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1.0725</v>
      </c>
      <c r="CY11">
        <f>AD11</f>
        <v>7.8</v>
      </c>
      <c r="CZ11">
        <f>AH11</f>
        <v>7.8</v>
      </c>
      <c r="DA11">
        <f>AL11</f>
        <v>1</v>
      </c>
      <c r="DB11">
        <f t="shared" si="0"/>
        <v>66.92</v>
      </c>
      <c r="DC11">
        <f t="shared" si="1"/>
        <v>0</v>
      </c>
    </row>
    <row r="12" spans="1:107" ht="12.75">
      <c r="A12">
        <f>ROW(Source!A32)</f>
        <v>32</v>
      </c>
      <c r="B12">
        <v>55113220</v>
      </c>
      <c r="C12">
        <v>55114390</v>
      </c>
      <c r="D12">
        <v>53792127</v>
      </c>
      <c r="E12">
        <v>1</v>
      </c>
      <c r="F12">
        <v>1</v>
      </c>
      <c r="G12">
        <v>1</v>
      </c>
      <c r="H12">
        <v>2</v>
      </c>
      <c r="I12" t="s">
        <v>383</v>
      </c>
      <c r="J12" t="s">
        <v>384</v>
      </c>
      <c r="K12" t="s">
        <v>385</v>
      </c>
      <c r="L12">
        <v>1367</v>
      </c>
      <c r="N12">
        <v>1011</v>
      </c>
      <c r="O12" t="s">
        <v>376</v>
      </c>
      <c r="P12" t="s">
        <v>376</v>
      </c>
      <c r="Q12">
        <v>1</v>
      </c>
      <c r="W12">
        <v>0</v>
      </c>
      <c r="X12">
        <v>-1424865896</v>
      </c>
      <c r="Y12">
        <v>1.88</v>
      </c>
      <c r="AA12">
        <v>0</v>
      </c>
      <c r="AB12">
        <v>6.66</v>
      </c>
      <c r="AC12">
        <v>0</v>
      </c>
      <c r="AD12">
        <v>0</v>
      </c>
      <c r="AE12">
        <v>0</v>
      </c>
      <c r="AF12">
        <v>6.66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1.88</v>
      </c>
      <c r="AV12">
        <v>0</v>
      </c>
      <c r="AW12">
        <v>2</v>
      </c>
      <c r="AX12">
        <v>55114392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Y12*Source!I32</f>
        <v>0.235</v>
      </c>
      <c r="CY12">
        <f>AB12</f>
        <v>6.66</v>
      </c>
      <c r="CZ12">
        <f>AF12</f>
        <v>6.66</v>
      </c>
      <c r="DA12">
        <f>AJ12</f>
        <v>1</v>
      </c>
      <c r="DB12">
        <f t="shared" si="0"/>
        <v>12.52</v>
      </c>
      <c r="DC12">
        <f t="shared" si="1"/>
        <v>0</v>
      </c>
    </row>
    <row r="13" spans="1:107" ht="12.75">
      <c r="A13">
        <f>ROW(Source!A33)</f>
        <v>33</v>
      </c>
      <c r="B13">
        <v>55113218</v>
      </c>
      <c r="C13">
        <v>55114390</v>
      </c>
      <c r="D13">
        <v>53630033</v>
      </c>
      <c r="E13">
        <v>70</v>
      </c>
      <c r="F13">
        <v>1</v>
      </c>
      <c r="G13">
        <v>1</v>
      </c>
      <c r="H13">
        <v>1</v>
      </c>
      <c r="I13" t="s">
        <v>381</v>
      </c>
      <c r="K13" t="s">
        <v>382</v>
      </c>
      <c r="L13">
        <v>1191</v>
      </c>
      <c r="N13">
        <v>1013</v>
      </c>
      <c r="O13" t="s">
        <v>370</v>
      </c>
      <c r="P13" t="s">
        <v>370</v>
      </c>
      <c r="Q13">
        <v>1</v>
      </c>
      <c r="W13">
        <v>0</v>
      </c>
      <c r="X13">
        <v>2031828327</v>
      </c>
      <c r="Y13">
        <v>8.58</v>
      </c>
      <c r="AA13">
        <v>0</v>
      </c>
      <c r="AB13">
        <v>0</v>
      </c>
      <c r="AC13">
        <v>0</v>
      </c>
      <c r="AD13">
        <v>7.8</v>
      </c>
      <c r="AE13">
        <v>0</v>
      </c>
      <c r="AF13">
        <v>0</v>
      </c>
      <c r="AG13">
        <v>0</v>
      </c>
      <c r="AH13">
        <v>7.8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8.58</v>
      </c>
      <c r="AV13">
        <v>1</v>
      </c>
      <c r="AW13">
        <v>2</v>
      </c>
      <c r="AX13">
        <v>55114391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Y13*Source!I33</f>
        <v>1.0725</v>
      </c>
      <c r="CY13">
        <f>AD13</f>
        <v>7.8</v>
      </c>
      <c r="CZ13">
        <f>AH13</f>
        <v>7.8</v>
      </c>
      <c r="DA13">
        <f>AL13</f>
        <v>1</v>
      </c>
      <c r="DB13">
        <f t="shared" si="0"/>
        <v>66.92</v>
      </c>
      <c r="DC13">
        <f t="shared" si="1"/>
        <v>0</v>
      </c>
    </row>
    <row r="14" spans="1:107" ht="12.75">
      <c r="A14">
        <f>ROW(Source!A33)</f>
        <v>33</v>
      </c>
      <c r="B14">
        <v>55113218</v>
      </c>
      <c r="C14">
        <v>55114390</v>
      </c>
      <c r="D14">
        <v>53792127</v>
      </c>
      <c r="E14">
        <v>1</v>
      </c>
      <c r="F14">
        <v>1</v>
      </c>
      <c r="G14">
        <v>1</v>
      </c>
      <c r="H14">
        <v>2</v>
      </c>
      <c r="I14" t="s">
        <v>383</v>
      </c>
      <c r="J14" t="s">
        <v>384</v>
      </c>
      <c r="K14" t="s">
        <v>385</v>
      </c>
      <c r="L14">
        <v>1367</v>
      </c>
      <c r="N14">
        <v>1011</v>
      </c>
      <c r="O14" t="s">
        <v>376</v>
      </c>
      <c r="P14" t="s">
        <v>376</v>
      </c>
      <c r="Q14">
        <v>1</v>
      </c>
      <c r="W14">
        <v>0</v>
      </c>
      <c r="X14">
        <v>-1424865896</v>
      </c>
      <c r="Y14">
        <v>1.88</v>
      </c>
      <c r="AA14">
        <v>0</v>
      </c>
      <c r="AB14">
        <v>38.83</v>
      </c>
      <c r="AC14">
        <v>0</v>
      </c>
      <c r="AD14">
        <v>0</v>
      </c>
      <c r="AE14">
        <v>0</v>
      </c>
      <c r="AF14">
        <v>6.66</v>
      </c>
      <c r="AG14">
        <v>0</v>
      </c>
      <c r="AH14">
        <v>0</v>
      </c>
      <c r="AI14">
        <v>1</v>
      </c>
      <c r="AJ14">
        <v>5.83</v>
      </c>
      <c r="AK14">
        <v>38.36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1.88</v>
      </c>
      <c r="AV14">
        <v>0</v>
      </c>
      <c r="AW14">
        <v>2</v>
      </c>
      <c r="AX14">
        <v>55114392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Y14*Source!I33</f>
        <v>0.235</v>
      </c>
      <c r="CY14">
        <f>AB14</f>
        <v>38.83</v>
      </c>
      <c r="CZ14">
        <f>AF14</f>
        <v>6.66</v>
      </c>
      <c r="DA14">
        <f>AJ14</f>
        <v>5.83</v>
      </c>
      <c r="DB14">
        <f t="shared" si="0"/>
        <v>12.52</v>
      </c>
      <c r="DC14">
        <f t="shared" si="1"/>
        <v>0</v>
      </c>
    </row>
    <row r="15" spans="1:107" ht="12.75">
      <c r="A15">
        <f>ROW(Source!A34)</f>
        <v>34</v>
      </c>
      <c r="B15">
        <v>55113220</v>
      </c>
      <c r="C15">
        <v>55114393</v>
      </c>
      <c r="D15">
        <v>53630041</v>
      </c>
      <c r="E15">
        <v>70</v>
      </c>
      <c r="F15">
        <v>1</v>
      </c>
      <c r="G15">
        <v>1</v>
      </c>
      <c r="H15">
        <v>1</v>
      </c>
      <c r="I15" t="s">
        <v>386</v>
      </c>
      <c r="K15" t="s">
        <v>387</v>
      </c>
      <c r="L15">
        <v>1191</v>
      </c>
      <c r="N15">
        <v>1013</v>
      </c>
      <c r="O15" t="s">
        <v>370</v>
      </c>
      <c r="P15" t="s">
        <v>370</v>
      </c>
      <c r="Q15">
        <v>1</v>
      </c>
      <c r="W15">
        <v>0</v>
      </c>
      <c r="X15">
        <v>-366857280</v>
      </c>
      <c r="Y15">
        <v>15.16</v>
      </c>
      <c r="AA15">
        <v>0</v>
      </c>
      <c r="AB15">
        <v>0</v>
      </c>
      <c r="AC15">
        <v>0</v>
      </c>
      <c r="AD15">
        <v>7.94</v>
      </c>
      <c r="AE15">
        <v>0</v>
      </c>
      <c r="AF15">
        <v>0</v>
      </c>
      <c r="AG15">
        <v>0</v>
      </c>
      <c r="AH15">
        <v>7.94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15.16</v>
      </c>
      <c r="AV15">
        <v>1</v>
      </c>
      <c r="AW15">
        <v>2</v>
      </c>
      <c r="AX15">
        <v>55114394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Y15*Source!I34</f>
        <v>0.6064</v>
      </c>
      <c r="CY15">
        <f>AD15</f>
        <v>7.94</v>
      </c>
      <c r="CZ15">
        <f>AH15</f>
        <v>7.94</v>
      </c>
      <c r="DA15">
        <f>AL15</f>
        <v>1</v>
      </c>
      <c r="DB15">
        <f t="shared" si="0"/>
        <v>120.37</v>
      </c>
      <c r="DC15">
        <f t="shared" si="1"/>
        <v>0</v>
      </c>
    </row>
    <row r="16" spans="1:107" ht="12.75">
      <c r="A16">
        <f>ROW(Source!A34)</f>
        <v>34</v>
      </c>
      <c r="B16">
        <v>55113220</v>
      </c>
      <c r="C16">
        <v>55114393</v>
      </c>
      <c r="D16">
        <v>53630257</v>
      </c>
      <c r="E16">
        <v>70</v>
      </c>
      <c r="F16">
        <v>1</v>
      </c>
      <c r="G16">
        <v>1</v>
      </c>
      <c r="H16">
        <v>1</v>
      </c>
      <c r="I16" t="s">
        <v>371</v>
      </c>
      <c r="K16" t="s">
        <v>372</v>
      </c>
      <c r="L16">
        <v>1191</v>
      </c>
      <c r="N16">
        <v>1013</v>
      </c>
      <c r="O16" t="s">
        <v>370</v>
      </c>
      <c r="P16" t="s">
        <v>370</v>
      </c>
      <c r="Q16">
        <v>1</v>
      </c>
      <c r="W16">
        <v>0</v>
      </c>
      <c r="X16">
        <v>-1417349443</v>
      </c>
      <c r="Y16">
        <v>0.46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0.46</v>
      </c>
      <c r="AV16">
        <v>2</v>
      </c>
      <c r="AW16">
        <v>2</v>
      </c>
      <c r="AX16">
        <v>55114395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Y16*Source!I34</f>
        <v>0.0184</v>
      </c>
      <c r="CY16">
        <f>AD16</f>
        <v>0</v>
      </c>
      <c r="CZ16">
        <f>AH16</f>
        <v>0</v>
      </c>
      <c r="DA16">
        <f>AL16</f>
        <v>1</v>
      </c>
      <c r="DB16">
        <f t="shared" si="0"/>
        <v>0</v>
      </c>
      <c r="DC16">
        <f t="shared" si="1"/>
        <v>0</v>
      </c>
    </row>
    <row r="17" spans="1:107" ht="12.75">
      <c r="A17">
        <f>ROW(Source!A34)</f>
        <v>34</v>
      </c>
      <c r="B17">
        <v>55113220</v>
      </c>
      <c r="C17">
        <v>55114393</v>
      </c>
      <c r="D17">
        <v>53791939</v>
      </c>
      <c r="E17">
        <v>1</v>
      </c>
      <c r="F17">
        <v>1</v>
      </c>
      <c r="G17">
        <v>1</v>
      </c>
      <c r="H17">
        <v>2</v>
      </c>
      <c r="I17" t="s">
        <v>388</v>
      </c>
      <c r="J17" t="s">
        <v>389</v>
      </c>
      <c r="K17" t="s">
        <v>390</v>
      </c>
      <c r="L17">
        <v>1367</v>
      </c>
      <c r="N17">
        <v>1011</v>
      </c>
      <c r="O17" t="s">
        <v>376</v>
      </c>
      <c r="P17" t="s">
        <v>376</v>
      </c>
      <c r="Q17">
        <v>1</v>
      </c>
      <c r="W17">
        <v>0</v>
      </c>
      <c r="X17">
        <v>-130837057</v>
      </c>
      <c r="Y17">
        <v>0.46</v>
      </c>
      <c r="AA17">
        <v>0</v>
      </c>
      <c r="AB17">
        <v>86.4</v>
      </c>
      <c r="AC17">
        <v>13.5</v>
      </c>
      <c r="AD17">
        <v>0</v>
      </c>
      <c r="AE17">
        <v>0</v>
      </c>
      <c r="AF17">
        <v>86.4</v>
      </c>
      <c r="AG17">
        <v>13.5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0.46</v>
      </c>
      <c r="AV17">
        <v>0</v>
      </c>
      <c r="AW17">
        <v>2</v>
      </c>
      <c r="AX17">
        <v>55114396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Y17*Source!I34</f>
        <v>0.0184</v>
      </c>
      <c r="CY17">
        <f>AB17</f>
        <v>86.4</v>
      </c>
      <c r="CZ17">
        <f>AF17</f>
        <v>86.4</v>
      </c>
      <c r="DA17">
        <f>AJ17</f>
        <v>1</v>
      </c>
      <c r="DB17">
        <f t="shared" si="0"/>
        <v>39.74</v>
      </c>
      <c r="DC17">
        <f t="shared" si="1"/>
        <v>6.21</v>
      </c>
    </row>
    <row r="18" spans="1:107" ht="12.75">
      <c r="A18">
        <f>ROW(Source!A34)</f>
        <v>34</v>
      </c>
      <c r="B18">
        <v>55113220</v>
      </c>
      <c r="C18">
        <v>55114393</v>
      </c>
      <c r="D18">
        <v>53634988</v>
      </c>
      <c r="E18">
        <v>70</v>
      </c>
      <c r="F18">
        <v>1</v>
      </c>
      <c r="G18">
        <v>1</v>
      </c>
      <c r="H18">
        <v>3</v>
      </c>
      <c r="I18" t="s">
        <v>56</v>
      </c>
      <c r="K18" t="s">
        <v>57</v>
      </c>
      <c r="L18">
        <v>1348</v>
      </c>
      <c r="N18">
        <v>1009</v>
      </c>
      <c r="O18" t="s">
        <v>58</v>
      </c>
      <c r="P18" t="s">
        <v>58</v>
      </c>
      <c r="Q18">
        <v>1000</v>
      </c>
      <c r="W18">
        <v>0</v>
      </c>
      <c r="X18">
        <v>2102561428</v>
      </c>
      <c r="Y18">
        <v>1.4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T18">
        <v>1.4</v>
      </c>
      <c r="AV18">
        <v>0</v>
      </c>
      <c r="AW18">
        <v>2</v>
      </c>
      <c r="AX18">
        <v>55114397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Y18*Source!I34</f>
        <v>0.055999999999999994</v>
      </c>
      <c r="CY18">
        <f>AA18</f>
        <v>0</v>
      </c>
      <c r="CZ18">
        <f>AE18</f>
        <v>0</v>
      </c>
      <c r="DA18">
        <f>AI18</f>
        <v>1</v>
      </c>
      <c r="DB18">
        <f t="shared" si="0"/>
        <v>0</v>
      </c>
      <c r="DC18">
        <f t="shared" si="1"/>
        <v>0</v>
      </c>
    </row>
    <row r="19" spans="1:107" ht="12.75">
      <c r="A19">
        <f>ROW(Source!A35)</f>
        <v>35</v>
      </c>
      <c r="B19">
        <v>55113218</v>
      </c>
      <c r="C19">
        <v>55114393</v>
      </c>
      <c r="D19">
        <v>53630041</v>
      </c>
      <c r="E19">
        <v>70</v>
      </c>
      <c r="F19">
        <v>1</v>
      </c>
      <c r="G19">
        <v>1</v>
      </c>
      <c r="H19">
        <v>1</v>
      </c>
      <c r="I19" t="s">
        <v>386</v>
      </c>
      <c r="K19" t="s">
        <v>387</v>
      </c>
      <c r="L19">
        <v>1191</v>
      </c>
      <c r="N19">
        <v>1013</v>
      </c>
      <c r="O19" t="s">
        <v>370</v>
      </c>
      <c r="P19" t="s">
        <v>370</v>
      </c>
      <c r="Q19">
        <v>1</v>
      </c>
      <c r="W19">
        <v>0</v>
      </c>
      <c r="X19">
        <v>-366857280</v>
      </c>
      <c r="Y19">
        <v>15.16</v>
      </c>
      <c r="AA19">
        <v>0</v>
      </c>
      <c r="AB19">
        <v>0</v>
      </c>
      <c r="AC19">
        <v>0</v>
      </c>
      <c r="AD19">
        <v>7.94</v>
      </c>
      <c r="AE19">
        <v>0</v>
      </c>
      <c r="AF19">
        <v>0</v>
      </c>
      <c r="AG19">
        <v>0</v>
      </c>
      <c r="AH19">
        <v>7.94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15.16</v>
      </c>
      <c r="AV19">
        <v>1</v>
      </c>
      <c r="AW19">
        <v>2</v>
      </c>
      <c r="AX19">
        <v>55114394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Y19*Source!I35</f>
        <v>0.6064</v>
      </c>
      <c r="CY19">
        <f>AD19</f>
        <v>7.94</v>
      </c>
      <c r="CZ19">
        <f>AH19</f>
        <v>7.94</v>
      </c>
      <c r="DA19">
        <f>AL19</f>
        <v>1</v>
      </c>
      <c r="DB19">
        <f t="shared" si="0"/>
        <v>120.37</v>
      </c>
      <c r="DC19">
        <f t="shared" si="1"/>
        <v>0</v>
      </c>
    </row>
    <row r="20" spans="1:107" ht="12.75">
      <c r="A20">
        <f>ROW(Source!A35)</f>
        <v>35</v>
      </c>
      <c r="B20">
        <v>55113218</v>
      </c>
      <c r="C20">
        <v>55114393</v>
      </c>
      <c r="D20">
        <v>53630257</v>
      </c>
      <c r="E20">
        <v>70</v>
      </c>
      <c r="F20">
        <v>1</v>
      </c>
      <c r="G20">
        <v>1</v>
      </c>
      <c r="H20">
        <v>1</v>
      </c>
      <c r="I20" t="s">
        <v>371</v>
      </c>
      <c r="K20" t="s">
        <v>372</v>
      </c>
      <c r="L20">
        <v>1191</v>
      </c>
      <c r="N20">
        <v>1013</v>
      </c>
      <c r="O20" t="s">
        <v>370</v>
      </c>
      <c r="P20" t="s">
        <v>370</v>
      </c>
      <c r="Q20">
        <v>1</v>
      </c>
      <c r="W20">
        <v>0</v>
      </c>
      <c r="X20">
        <v>-1417349443</v>
      </c>
      <c r="Y20">
        <v>0.46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0.46</v>
      </c>
      <c r="AV20">
        <v>2</v>
      </c>
      <c r="AW20">
        <v>2</v>
      </c>
      <c r="AX20">
        <v>55114395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Y20*Source!I35</f>
        <v>0.0184</v>
      </c>
      <c r="CY20">
        <f>AD20</f>
        <v>0</v>
      </c>
      <c r="CZ20">
        <f>AH20</f>
        <v>0</v>
      </c>
      <c r="DA20">
        <f>AL20</f>
        <v>1</v>
      </c>
      <c r="DB20">
        <f t="shared" si="0"/>
        <v>0</v>
      </c>
      <c r="DC20">
        <f t="shared" si="1"/>
        <v>0</v>
      </c>
    </row>
    <row r="21" spans="1:107" ht="12.75">
      <c r="A21">
        <f>ROW(Source!A35)</f>
        <v>35</v>
      </c>
      <c r="B21">
        <v>55113218</v>
      </c>
      <c r="C21">
        <v>55114393</v>
      </c>
      <c r="D21">
        <v>53791939</v>
      </c>
      <c r="E21">
        <v>1</v>
      </c>
      <c r="F21">
        <v>1</v>
      </c>
      <c r="G21">
        <v>1</v>
      </c>
      <c r="H21">
        <v>2</v>
      </c>
      <c r="I21" t="s">
        <v>388</v>
      </c>
      <c r="J21" t="s">
        <v>389</v>
      </c>
      <c r="K21" t="s">
        <v>390</v>
      </c>
      <c r="L21">
        <v>1367</v>
      </c>
      <c r="N21">
        <v>1011</v>
      </c>
      <c r="O21" t="s">
        <v>376</v>
      </c>
      <c r="P21" t="s">
        <v>376</v>
      </c>
      <c r="Q21">
        <v>1</v>
      </c>
      <c r="W21">
        <v>0</v>
      </c>
      <c r="X21">
        <v>-130837057</v>
      </c>
      <c r="Y21">
        <v>0.46</v>
      </c>
      <c r="AA21">
        <v>0</v>
      </c>
      <c r="AB21">
        <v>967.68</v>
      </c>
      <c r="AC21">
        <v>517.86</v>
      </c>
      <c r="AD21">
        <v>0</v>
      </c>
      <c r="AE21">
        <v>0</v>
      </c>
      <c r="AF21">
        <v>86.4</v>
      </c>
      <c r="AG21">
        <v>13.5</v>
      </c>
      <c r="AH21">
        <v>0</v>
      </c>
      <c r="AI21">
        <v>1</v>
      </c>
      <c r="AJ21">
        <v>11.2</v>
      </c>
      <c r="AK21">
        <v>38.36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0.46</v>
      </c>
      <c r="AV21">
        <v>0</v>
      </c>
      <c r="AW21">
        <v>2</v>
      </c>
      <c r="AX21">
        <v>55114396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Y21*Source!I35</f>
        <v>0.0184</v>
      </c>
      <c r="CY21">
        <f>AB21</f>
        <v>967.68</v>
      </c>
      <c r="CZ21">
        <f>AF21</f>
        <v>86.4</v>
      </c>
      <c r="DA21">
        <f>AJ21</f>
        <v>11.2</v>
      </c>
      <c r="DB21">
        <f t="shared" si="0"/>
        <v>39.74</v>
      </c>
      <c r="DC21">
        <f t="shared" si="1"/>
        <v>6.21</v>
      </c>
    </row>
    <row r="22" spans="1:107" ht="12.75">
      <c r="A22">
        <f>ROW(Source!A35)</f>
        <v>35</v>
      </c>
      <c r="B22">
        <v>55113218</v>
      </c>
      <c r="C22">
        <v>55114393</v>
      </c>
      <c r="D22">
        <v>53634988</v>
      </c>
      <c r="E22">
        <v>70</v>
      </c>
      <c r="F22">
        <v>1</v>
      </c>
      <c r="G22">
        <v>1</v>
      </c>
      <c r="H22">
        <v>3</v>
      </c>
      <c r="I22" t="s">
        <v>56</v>
      </c>
      <c r="K22" t="s">
        <v>57</v>
      </c>
      <c r="L22">
        <v>1348</v>
      </c>
      <c r="N22">
        <v>1009</v>
      </c>
      <c r="O22" t="s">
        <v>58</v>
      </c>
      <c r="P22" t="s">
        <v>58</v>
      </c>
      <c r="Q22">
        <v>1000</v>
      </c>
      <c r="W22">
        <v>0</v>
      </c>
      <c r="X22">
        <v>2102561428</v>
      </c>
      <c r="Y22">
        <v>1.4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T22">
        <v>1.4</v>
      </c>
      <c r="AV22">
        <v>0</v>
      </c>
      <c r="AW22">
        <v>2</v>
      </c>
      <c r="AX22">
        <v>55114397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Y22*Source!I35</f>
        <v>0.055999999999999994</v>
      </c>
      <c r="CY22">
        <f>AA22</f>
        <v>0</v>
      </c>
      <c r="CZ22">
        <f>AE22</f>
        <v>0</v>
      </c>
      <c r="DA22">
        <f>AI22</f>
        <v>1</v>
      </c>
      <c r="DB22">
        <f t="shared" si="0"/>
        <v>0</v>
      </c>
      <c r="DC22">
        <f t="shared" si="1"/>
        <v>0</v>
      </c>
    </row>
    <row r="23" spans="1:107" ht="12.75">
      <c r="A23">
        <f>ROW(Source!A38)</f>
        <v>38</v>
      </c>
      <c r="B23">
        <v>55113220</v>
      </c>
      <c r="C23">
        <v>55114399</v>
      </c>
      <c r="D23">
        <v>53630033</v>
      </c>
      <c r="E23">
        <v>70</v>
      </c>
      <c r="F23">
        <v>1</v>
      </c>
      <c r="G23">
        <v>1</v>
      </c>
      <c r="H23">
        <v>1</v>
      </c>
      <c r="I23" t="s">
        <v>381</v>
      </c>
      <c r="K23" t="s">
        <v>382</v>
      </c>
      <c r="L23">
        <v>1191</v>
      </c>
      <c r="N23">
        <v>1013</v>
      </c>
      <c r="O23" t="s">
        <v>370</v>
      </c>
      <c r="P23" t="s">
        <v>370</v>
      </c>
      <c r="Q23">
        <v>1</v>
      </c>
      <c r="W23">
        <v>0</v>
      </c>
      <c r="X23">
        <v>2031828327</v>
      </c>
      <c r="Y23">
        <v>15.9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15.9</v>
      </c>
      <c r="AV23">
        <v>1</v>
      </c>
      <c r="AW23">
        <v>2</v>
      </c>
      <c r="AX23">
        <v>55114400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Y23*Source!I38</f>
        <v>0.636</v>
      </c>
      <c r="CY23">
        <f>AD23</f>
        <v>7.8</v>
      </c>
      <c r="CZ23">
        <f>AH23</f>
        <v>7.8</v>
      </c>
      <c r="DA23">
        <f>AL23</f>
        <v>1</v>
      </c>
      <c r="DB23">
        <f t="shared" si="0"/>
        <v>124.02</v>
      </c>
      <c r="DC23">
        <f t="shared" si="1"/>
        <v>0</v>
      </c>
    </row>
    <row r="24" spans="1:107" ht="12.75">
      <c r="A24">
        <f>ROW(Source!A38)</f>
        <v>38</v>
      </c>
      <c r="B24">
        <v>55113220</v>
      </c>
      <c r="C24">
        <v>55114399</v>
      </c>
      <c r="D24">
        <v>53792127</v>
      </c>
      <c r="E24">
        <v>1</v>
      </c>
      <c r="F24">
        <v>1</v>
      </c>
      <c r="G24">
        <v>1</v>
      </c>
      <c r="H24">
        <v>2</v>
      </c>
      <c r="I24" t="s">
        <v>383</v>
      </c>
      <c r="J24" t="s">
        <v>384</v>
      </c>
      <c r="K24" t="s">
        <v>385</v>
      </c>
      <c r="L24">
        <v>1367</v>
      </c>
      <c r="N24">
        <v>1011</v>
      </c>
      <c r="O24" t="s">
        <v>376</v>
      </c>
      <c r="P24" t="s">
        <v>376</v>
      </c>
      <c r="Q24">
        <v>1</v>
      </c>
      <c r="W24">
        <v>0</v>
      </c>
      <c r="X24">
        <v>-1424865896</v>
      </c>
      <c r="Y24">
        <v>4.6</v>
      </c>
      <c r="AA24">
        <v>0</v>
      </c>
      <c r="AB24">
        <v>6.66</v>
      </c>
      <c r="AC24">
        <v>0</v>
      </c>
      <c r="AD24">
        <v>0</v>
      </c>
      <c r="AE24">
        <v>0</v>
      </c>
      <c r="AF24">
        <v>6.66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4.6</v>
      </c>
      <c r="AV24">
        <v>0</v>
      </c>
      <c r="AW24">
        <v>2</v>
      </c>
      <c r="AX24">
        <v>55114401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Y24*Source!I38</f>
        <v>0.184</v>
      </c>
      <c r="CY24">
        <f>AB24</f>
        <v>6.66</v>
      </c>
      <c r="CZ24">
        <f>AF24</f>
        <v>6.66</v>
      </c>
      <c r="DA24">
        <f>AJ24</f>
        <v>1</v>
      </c>
      <c r="DB24">
        <f t="shared" si="0"/>
        <v>30.64</v>
      </c>
      <c r="DC24">
        <f t="shared" si="1"/>
        <v>0</v>
      </c>
    </row>
    <row r="25" spans="1:107" ht="12.75">
      <c r="A25">
        <f>ROW(Source!A38)</f>
        <v>38</v>
      </c>
      <c r="B25">
        <v>55113220</v>
      </c>
      <c r="C25">
        <v>55114399</v>
      </c>
      <c r="D25">
        <v>53634988</v>
      </c>
      <c r="E25">
        <v>70</v>
      </c>
      <c r="F25">
        <v>1</v>
      </c>
      <c r="G25">
        <v>1</v>
      </c>
      <c r="H25">
        <v>3</v>
      </c>
      <c r="I25" t="s">
        <v>56</v>
      </c>
      <c r="K25" t="s">
        <v>57</v>
      </c>
      <c r="L25">
        <v>1348</v>
      </c>
      <c r="N25">
        <v>1009</v>
      </c>
      <c r="O25" t="s">
        <v>58</v>
      </c>
      <c r="P25" t="s">
        <v>58</v>
      </c>
      <c r="Q25">
        <v>1000</v>
      </c>
      <c r="W25">
        <v>0</v>
      </c>
      <c r="X25">
        <v>2102561428</v>
      </c>
      <c r="Y25">
        <v>2.18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T25">
        <v>2.18</v>
      </c>
      <c r="AV25">
        <v>0</v>
      </c>
      <c r="AW25">
        <v>2</v>
      </c>
      <c r="AX25">
        <v>55114402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Y25*Source!I38</f>
        <v>0.08720000000000001</v>
      </c>
      <c r="CY25">
        <f>AA25</f>
        <v>0</v>
      </c>
      <c r="CZ25">
        <f>AE25</f>
        <v>0</v>
      </c>
      <c r="DA25">
        <f>AI25</f>
        <v>1</v>
      </c>
      <c r="DB25">
        <f t="shared" si="0"/>
        <v>0</v>
      </c>
      <c r="DC25">
        <f t="shared" si="1"/>
        <v>0</v>
      </c>
    </row>
    <row r="26" spans="1:107" ht="12.75">
      <c r="A26">
        <f>ROW(Source!A39)</f>
        <v>39</v>
      </c>
      <c r="B26">
        <v>55113218</v>
      </c>
      <c r="C26">
        <v>55114399</v>
      </c>
      <c r="D26">
        <v>53630033</v>
      </c>
      <c r="E26">
        <v>70</v>
      </c>
      <c r="F26">
        <v>1</v>
      </c>
      <c r="G26">
        <v>1</v>
      </c>
      <c r="H26">
        <v>1</v>
      </c>
      <c r="I26" t="s">
        <v>381</v>
      </c>
      <c r="K26" t="s">
        <v>382</v>
      </c>
      <c r="L26">
        <v>1191</v>
      </c>
      <c r="N26">
        <v>1013</v>
      </c>
      <c r="O26" t="s">
        <v>370</v>
      </c>
      <c r="P26" t="s">
        <v>370</v>
      </c>
      <c r="Q26">
        <v>1</v>
      </c>
      <c r="W26">
        <v>0</v>
      </c>
      <c r="X26">
        <v>2031828327</v>
      </c>
      <c r="Y26">
        <v>15.9</v>
      </c>
      <c r="AA26">
        <v>0</v>
      </c>
      <c r="AB26">
        <v>0</v>
      </c>
      <c r="AC26">
        <v>0</v>
      </c>
      <c r="AD26">
        <v>7.8</v>
      </c>
      <c r="AE26">
        <v>0</v>
      </c>
      <c r="AF26">
        <v>0</v>
      </c>
      <c r="AG26">
        <v>0</v>
      </c>
      <c r="AH26">
        <v>7.8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15.9</v>
      </c>
      <c r="AV26">
        <v>1</v>
      </c>
      <c r="AW26">
        <v>2</v>
      </c>
      <c r="AX26">
        <v>55114400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Y26*Source!I39</f>
        <v>0.636</v>
      </c>
      <c r="CY26">
        <f>AD26</f>
        <v>7.8</v>
      </c>
      <c r="CZ26">
        <f>AH26</f>
        <v>7.8</v>
      </c>
      <c r="DA26">
        <f>AL26</f>
        <v>1</v>
      </c>
      <c r="DB26">
        <f t="shared" si="0"/>
        <v>124.02</v>
      </c>
      <c r="DC26">
        <f t="shared" si="1"/>
        <v>0</v>
      </c>
    </row>
    <row r="27" spans="1:107" ht="12.75">
      <c r="A27">
        <f>ROW(Source!A39)</f>
        <v>39</v>
      </c>
      <c r="B27">
        <v>55113218</v>
      </c>
      <c r="C27">
        <v>55114399</v>
      </c>
      <c r="D27">
        <v>53792127</v>
      </c>
      <c r="E27">
        <v>1</v>
      </c>
      <c r="F27">
        <v>1</v>
      </c>
      <c r="G27">
        <v>1</v>
      </c>
      <c r="H27">
        <v>2</v>
      </c>
      <c r="I27" t="s">
        <v>383</v>
      </c>
      <c r="J27" t="s">
        <v>384</v>
      </c>
      <c r="K27" t="s">
        <v>385</v>
      </c>
      <c r="L27">
        <v>1367</v>
      </c>
      <c r="N27">
        <v>1011</v>
      </c>
      <c r="O27" t="s">
        <v>376</v>
      </c>
      <c r="P27" t="s">
        <v>376</v>
      </c>
      <c r="Q27">
        <v>1</v>
      </c>
      <c r="W27">
        <v>0</v>
      </c>
      <c r="X27">
        <v>-1424865896</v>
      </c>
      <c r="Y27">
        <v>4.6</v>
      </c>
      <c r="AA27">
        <v>0</v>
      </c>
      <c r="AB27">
        <v>38.83</v>
      </c>
      <c r="AC27">
        <v>0</v>
      </c>
      <c r="AD27">
        <v>0</v>
      </c>
      <c r="AE27">
        <v>0</v>
      </c>
      <c r="AF27">
        <v>6.66</v>
      </c>
      <c r="AG27">
        <v>0</v>
      </c>
      <c r="AH27">
        <v>0</v>
      </c>
      <c r="AI27">
        <v>1</v>
      </c>
      <c r="AJ27">
        <v>5.83</v>
      </c>
      <c r="AK27">
        <v>38.36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4.6</v>
      </c>
      <c r="AV27">
        <v>0</v>
      </c>
      <c r="AW27">
        <v>2</v>
      </c>
      <c r="AX27">
        <v>55114401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Y27*Source!I39</f>
        <v>0.184</v>
      </c>
      <c r="CY27">
        <f>AB27</f>
        <v>38.83</v>
      </c>
      <c r="CZ27">
        <f>AF27</f>
        <v>6.66</v>
      </c>
      <c r="DA27">
        <f>AJ27</f>
        <v>5.83</v>
      </c>
      <c r="DB27">
        <f t="shared" si="0"/>
        <v>30.64</v>
      </c>
      <c r="DC27">
        <f t="shared" si="1"/>
        <v>0</v>
      </c>
    </row>
    <row r="28" spans="1:107" ht="12.75">
      <c r="A28">
        <f>ROW(Source!A39)</f>
        <v>39</v>
      </c>
      <c r="B28">
        <v>55113218</v>
      </c>
      <c r="C28">
        <v>55114399</v>
      </c>
      <c r="D28">
        <v>53634988</v>
      </c>
      <c r="E28">
        <v>70</v>
      </c>
      <c r="F28">
        <v>1</v>
      </c>
      <c r="G28">
        <v>1</v>
      </c>
      <c r="H28">
        <v>3</v>
      </c>
      <c r="I28" t="s">
        <v>56</v>
      </c>
      <c r="K28" t="s">
        <v>57</v>
      </c>
      <c r="L28">
        <v>1348</v>
      </c>
      <c r="N28">
        <v>1009</v>
      </c>
      <c r="O28" t="s">
        <v>58</v>
      </c>
      <c r="P28" t="s">
        <v>58</v>
      </c>
      <c r="Q28">
        <v>1000</v>
      </c>
      <c r="W28">
        <v>0</v>
      </c>
      <c r="X28">
        <v>2102561428</v>
      </c>
      <c r="Y28">
        <v>2.18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T28">
        <v>2.18</v>
      </c>
      <c r="AV28">
        <v>0</v>
      </c>
      <c r="AW28">
        <v>2</v>
      </c>
      <c r="AX28">
        <v>55114402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Y28*Source!I39</f>
        <v>0.08720000000000001</v>
      </c>
      <c r="CY28">
        <f>AA28</f>
        <v>0</v>
      </c>
      <c r="CZ28">
        <f>AE28</f>
        <v>0</v>
      </c>
      <c r="DA28">
        <f>AI28</f>
        <v>1</v>
      </c>
      <c r="DB28">
        <f t="shared" si="0"/>
        <v>0</v>
      </c>
      <c r="DC28">
        <f t="shared" si="1"/>
        <v>0</v>
      </c>
    </row>
    <row r="29" spans="1:107" ht="12.75">
      <c r="A29">
        <f>ROW(Source!A42)</f>
        <v>42</v>
      </c>
      <c r="B29">
        <v>55113220</v>
      </c>
      <c r="C29">
        <v>55238733</v>
      </c>
      <c r="D29">
        <v>53630069</v>
      </c>
      <c r="E29">
        <v>70</v>
      </c>
      <c r="F29">
        <v>1</v>
      </c>
      <c r="G29">
        <v>1</v>
      </c>
      <c r="H29">
        <v>1</v>
      </c>
      <c r="I29" t="s">
        <v>391</v>
      </c>
      <c r="K29" t="s">
        <v>392</v>
      </c>
      <c r="L29">
        <v>1191</v>
      </c>
      <c r="N29">
        <v>1013</v>
      </c>
      <c r="O29" t="s">
        <v>370</v>
      </c>
      <c r="P29" t="s">
        <v>370</v>
      </c>
      <c r="Q29">
        <v>1</v>
      </c>
      <c r="W29">
        <v>0</v>
      </c>
      <c r="X29">
        <v>-983457869</v>
      </c>
      <c r="Y29">
        <v>68.26</v>
      </c>
      <c r="AA29">
        <v>0</v>
      </c>
      <c r="AB29">
        <v>0</v>
      </c>
      <c r="AC29">
        <v>0</v>
      </c>
      <c r="AD29">
        <v>8.64</v>
      </c>
      <c r="AE29">
        <v>0</v>
      </c>
      <c r="AF29">
        <v>0</v>
      </c>
      <c r="AG29">
        <v>0</v>
      </c>
      <c r="AH29">
        <v>8.64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68.26</v>
      </c>
      <c r="AV29">
        <v>1</v>
      </c>
      <c r="AW29">
        <v>2</v>
      </c>
      <c r="AX29">
        <v>55238734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Y29*Source!I42</f>
        <v>2.0478</v>
      </c>
      <c r="CY29">
        <f>AD29</f>
        <v>8.64</v>
      </c>
      <c r="CZ29">
        <f>AH29</f>
        <v>8.64</v>
      </c>
      <c r="DA29">
        <f>AL29</f>
        <v>1</v>
      </c>
      <c r="DB29">
        <f t="shared" si="0"/>
        <v>589.77</v>
      </c>
      <c r="DC29">
        <f t="shared" si="1"/>
        <v>0</v>
      </c>
    </row>
    <row r="30" spans="1:107" ht="12.75">
      <c r="A30">
        <f>ROW(Source!A42)</f>
        <v>42</v>
      </c>
      <c r="B30">
        <v>55113220</v>
      </c>
      <c r="C30">
        <v>55238733</v>
      </c>
      <c r="D30">
        <v>53630257</v>
      </c>
      <c r="E30">
        <v>70</v>
      </c>
      <c r="F30">
        <v>1</v>
      </c>
      <c r="G30">
        <v>1</v>
      </c>
      <c r="H30">
        <v>1</v>
      </c>
      <c r="I30" t="s">
        <v>371</v>
      </c>
      <c r="K30" t="s">
        <v>372</v>
      </c>
      <c r="L30">
        <v>1191</v>
      </c>
      <c r="N30">
        <v>1013</v>
      </c>
      <c r="O30" t="s">
        <v>370</v>
      </c>
      <c r="P30" t="s">
        <v>370</v>
      </c>
      <c r="Q30">
        <v>1</v>
      </c>
      <c r="W30">
        <v>0</v>
      </c>
      <c r="X30">
        <v>-1417349443</v>
      </c>
      <c r="Y30">
        <v>9.4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9.4</v>
      </c>
      <c r="AV30">
        <v>2</v>
      </c>
      <c r="AW30">
        <v>2</v>
      </c>
      <c r="AX30">
        <v>55238735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Y30*Source!I42</f>
        <v>0.282</v>
      </c>
      <c r="CY30">
        <f>AD30</f>
        <v>0</v>
      </c>
      <c r="CZ30">
        <f>AH30</f>
        <v>0</v>
      </c>
      <c r="DA30">
        <f>AL30</f>
        <v>1</v>
      </c>
      <c r="DB30">
        <f t="shared" si="0"/>
        <v>0</v>
      </c>
      <c r="DC30">
        <f t="shared" si="1"/>
        <v>0</v>
      </c>
    </row>
    <row r="31" spans="1:107" ht="12.75">
      <c r="A31">
        <f>ROW(Source!A42)</f>
        <v>42</v>
      </c>
      <c r="B31">
        <v>55113220</v>
      </c>
      <c r="C31">
        <v>55238733</v>
      </c>
      <c r="D31">
        <v>53793153</v>
      </c>
      <c r="E31">
        <v>1</v>
      </c>
      <c r="F31">
        <v>1</v>
      </c>
      <c r="G31">
        <v>1</v>
      </c>
      <c r="H31">
        <v>2</v>
      </c>
      <c r="I31" t="s">
        <v>393</v>
      </c>
      <c r="J31" t="s">
        <v>394</v>
      </c>
      <c r="K31" t="s">
        <v>395</v>
      </c>
      <c r="L31">
        <v>1367</v>
      </c>
      <c r="N31">
        <v>1011</v>
      </c>
      <c r="O31" t="s">
        <v>376</v>
      </c>
      <c r="P31" t="s">
        <v>376</v>
      </c>
      <c r="Q31">
        <v>1</v>
      </c>
      <c r="W31">
        <v>0</v>
      </c>
      <c r="X31">
        <v>-1111507504</v>
      </c>
      <c r="Y31">
        <v>9.4</v>
      </c>
      <c r="AA31">
        <v>0</v>
      </c>
      <c r="AB31">
        <v>90</v>
      </c>
      <c r="AC31">
        <v>10.06</v>
      </c>
      <c r="AD31">
        <v>0</v>
      </c>
      <c r="AE31">
        <v>0</v>
      </c>
      <c r="AF31">
        <v>90</v>
      </c>
      <c r="AG31">
        <v>10.06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9.4</v>
      </c>
      <c r="AV31">
        <v>0</v>
      </c>
      <c r="AW31">
        <v>2</v>
      </c>
      <c r="AX31">
        <v>55238736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Y31*Source!I42</f>
        <v>0.282</v>
      </c>
      <c r="CY31">
        <f>AB31</f>
        <v>90</v>
      </c>
      <c r="CZ31">
        <f>AF31</f>
        <v>90</v>
      </c>
      <c r="DA31">
        <f>AJ31</f>
        <v>1</v>
      </c>
      <c r="DB31">
        <f t="shared" si="0"/>
        <v>846</v>
      </c>
      <c r="DC31">
        <f t="shared" si="1"/>
        <v>94.56</v>
      </c>
    </row>
    <row r="32" spans="1:107" ht="12.75">
      <c r="A32">
        <f>ROW(Source!A42)</f>
        <v>42</v>
      </c>
      <c r="B32">
        <v>55113220</v>
      </c>
      <c r="C32">
        <v>55238733</v>
      </c>
      <c r="D32">
        <v>53793615</v>
      </c>
      <c r="E32">
        <v>1</v>
      </c>
      <c r="F32">
        <v>1</v>
      </c>
      <c r="G32">
        <v>1</v>
      </c>
      <c r="H32">
        <v>2</v>
      </c>
      <c r="I32" t="s">
        <v>396</v>
      </c>
      <c r="J32" t="s">
        <v>397</v>
      </c>
      <c r="K32" t="s">
        <v>398</v>
      </c>
      <c r="L32">
        <v>1367</v>
      </c>
      <c r="N32">
        <v>1011</v>
      </c>
      <c r="O32" t="s">
        <v>376</v>
      </c>
      <c r="P32" t="s">
        <v>376</v>
      </c>
      <c r="Q32">
        <v>1</v>
      </c>
      <c r="W32">
        <v>0</v>
      </c>
      <c r="X32">
        <v>1998121820</v>
      </c>
      <c r="Y32">
        <v>28.2</v>
      </c>
      <c r="AA32">
        <v>0</v>
      </c>
      <c r="AB32">
        <v>1.53</v>
      </c>
      <c r="AC32">
        <v>0</v>
      </c>
      <c r="AD32">
        <v>0</v>
      </c>
      <c r="AE32">
        <v>0</v>
      </c>
      <c r="AF32">
        <v>1.53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28.2</v>
      </c>
      <c r="AV32">
        <v>0</v>
      </c>
      <c r="AW32">
        <v>2</v>
      </c>
      <c r="AX32">
        <v>55238737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Y32*Source!I42</f>
        <v>0.846</v>
      </c>
      <c r="CY32">
        <f>AB32</f>
        <v>1.53</v>
      </c>
      <c r="CZ32">
        <f>AF32</f>
        <v>1.53</v>
      </c>
      <c r="DA32">
        <f>AJ32</f>
        <v>1</v>
      </c>
      <c r="DB32">
        <f t="shared" si="0"/>
        <v>43.15</v>
      </c>
      <c r="DC32">
        <f t="shared" si="1"/>
        <v>0</v>
      </c>
    </row>
    <row r="33" spans="1:107" ht="12.75">
      <c r="A33">
        <f>ROW(Source!A43)</f>
        <v>43</v>
      </c>
      <c r="B33">
        <v>55113218</v>
      </c>
      <c r="C33">
        <v>55238733</v>
      </c>
      <c r="D33">
        <v>53630069</v>
      </c>
      <c r="E33">
        <v>70</v>
      </c>
      <c r="F33">
        <v>1</v>
      </c>
      <c r="G33">
        <v>1</v>
      </c>
      <c r="H33">
        <v>1</v>
      </c>
      <c r="I33" t="s">
        <v>391</v>
      </c>
      <c r="K33" t="s">
        <v>392</v>
      </c>
      <c r="L33">
        <v>1191</v>
      </c>
      <c r="N33">
        <v>1013</v>
      </c>
      <c r="O33" t="s">
        <v>370</v>
      </c>
      <c r="P33" t="s">
        <v>370</v>
      </c>
      <c r="Q33">
        <v>1</v>
      </c>
      <c r="W33">
        <v>0</v>
      </c>
      <c r="X33">
        <v>-983457869</v>
      </c>
      <c r="Y33">
        <v>68.26</v>
      </c>
      <c r="AA33">
        <v>0</v>
      </c>
      <c r="AB33">
        <v>0</v>
      </c>
      <c r="AC33">
        <v>0</v>
      </c>
      <c r="AD33">
        <v>8.64</v>
      </c>
      <c r="AE33">
        <v>0</v>
      </c>
      <c r="AF33">
        <v>0</v>
      </c>
      <c r="AG33">
        <v>0</v>
      </c>
      <c r="AH33">
        <v>8.64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68.26</v>
      </c>
      <c r="AV33">
        <v>1</v>
      </c>
      <c r="AW33">
        <v>2</v>
      </c>
      <c r="AX33">
        <v>55238734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Y33*Source!I43</f>
        <v>2.0478</v>
      </c>
      <c r="CY33">
        <f>AD33</f>
        <v>8.64</v>
      </c>
      <c r="CZ33">
        <f>AH33</f>
        <v>8.64</v>
      </c>
      <c r="DA33">
        <f>AL33</f>
        <v>1</v>
      </c>
      <c r="DB33">
        <f t="shared" si="0"/>
        <v>589.77</v>
      </c>
      <c r="DC33">
        <f t="shared" si="1"/>
        <v>0</v>
      </c>
    </row>
    <row r="34" spans="1:107" ht="12.75">
      <c r="A34">
        <f>ROW(Source!A43)</f>
        <v>43</v>
      </c>
      <c r="B34">
        <v>55113218</v>
      </c>
      <c r="C34">
        <v>55238733</v>
      </c>
      <c r="D34">
        <v>53630257</v>
      </c>
      <c r="E34">
        <v>70</v>
      </c>
      <c r="F34">
        <v>1</v>
      </c>
      <c r="G34">
        <v>1</v>
      </c>
      <c r="H34">
        <v>1</v>
      </c>
      <c r="I34" t="s">
        <v>371</v>
      </c>
      <c r="K34" t="s">
        <v>372</v>
      </c>
      <c r="L34">
        <v>1191</v>
      </c>
      <c r="N34">
        <v>1013</v>
      </c>
      <c r="O34" t="s">
        <v>370</v>
      </c>
      <c r="P34" t="s">
        <v>370</v>
      </c>
      <c r="Q34">
        <v>1</v>
      </c>
      <c r="W34">
        <v>0</v>
      </c>
      <c r="X34">
        <v>-1417349443</v>
      </c>
      <c r="Y34">
        <v>9.4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9.4</v>
      </c>
      <c r="AV34">
        <v>2</v>
      </c>
      <c r="AW34">
        <v>2</v>
      </c>
      <c r="AX34">
        <v>55238735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Y34*Source!I43</f>
        <v>0.282</v>
      </c>
      <c r="CY34">
        <f>AD34</f>
        <v>0</v>
      </c>
      <c r="CZ34">
        <f>AH34</f>
        <v>0</v>
      </c>
      <c r="DA34">
        <f>AL34</f>
        <v>1</v>
      </c>
      <c r="DB34">
        <f t="shared" si="0"/>
        <v>0</v>
      </c>
      <c r="DC34">
        <f t="shared" si="1"/>
        <v>0</v>
      </c>
    </row>
    <row r="35" spans="1:107" ht="12.75">
      <c r="A35">
        <f>ROW(Source!A43)</f>
        <v>43</v>
      </c>
      <c r="B35">
        <v>55113218</v>
      </c>
      <c r="C35">
        <v>55238733</v>
      </c>
      <c r="D35">
        <v>53793153</v>
      </c>
      <c r="E35">
        <v>1</v>
      </c>
      <c r="F35">
        <v>1</v>
      </c>
      <c r="G35">
        <v>1</v>
      </c>
      <c r="H35">
        <v>2</v>
      </c>
      <c r="I35" t="s">
        <v>393</v>
      </c>
      <c r="J35" t="s">
        <v>394</v>
      </c>
      <c r="K35" t="s">
        <v>395</v>
      </c>
      <c r="L35">
        <v>1367</v>
      </c>
      <c r="N35">
        <v>1011</v>
      </c>
      <c r="O35" t="s">
        <v>376</v>
      </c>
      <c r="P35" t="s">
        <v>376</v>
      </c>
      <c r="Q35">
        <v>1</v>
      </c>
      <c r="W35">
        <v>0</v>
      </c>
      <c r="X35">
        <v>-1111507504</v>
      </c>
      <c r="Y35">
        <v>9.4</v>
      </c>
      <c r="AA35">
        <v>0</v>
      </c>
      <c r="AB35">
        <v>915.3</v>
      </c>
      <c r="AC35">
        <v>385.9</v>
      </c>
      <c r="AD35">
        <v>0</v>
      </c>
      <c r="AE35">
        <v>0</v>
      </c>
      <c r="AF35">
        <v>90</v>
      </c>
      <c r="AG35">
        <v>10.06</v>
      </c>
      <c r="AH35">
        <v>0</v>
      </c>
      <c r="AI35">
        <v>1</v>
      </c>
      <c r="AJ35">
        <v>10.17</v>
      </c>
      <c r="AK35">
        <v>38.36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9.4</v>
      </c>
      <c r="AV35">
        <v>0</v>
      </c>
      <c r="AW35">
        <v>2</v>
      </c>
      <c r="AX35">
        <v>55238736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Y35*Source!I43</f>
        <v>0.282</v>
      </c>
      <c r="CY35">
        <f>AB35</f>
        <v>915.3</v>
      </c>
      <c r="CZ35">
        <f>AF35</f>
        <v>90</v>
      </c>
      <c r="DA35">
        <f>AJ35</f>
        <v>10.17</v>
      </c>
      <c r="DB35">
        <f t="shared" si="0"/>
        <v>846</v>
      </c>
      <c r="DC35">
        <f t="shared" si="1"/>
        <v>94.56</v>
      </c>
    </row>
    <row r="36" spans="1:107" ht="12.75">
      <c r="A36">
        <f>ROW(Source!A43)</f>
        <v>43</v>
      </c>
      <c r="B36">
        <v>55113218</v>
      </c>
      <c r="C36">
        <v>55238733</v>
      </c>
      <c r="D36">
        <v>53793615</v>
      </c>
      <c r="E36">
        <v>1</v>
      </c>
      <c r="F36">
        <v>1</v>
      </c>
      <c r="G36">
        <v>1</v>
      </c>
      <c r="H36">
        <v>2</v>
      </c>
      <c r="I36" t="s">
        <v>396</v>
      </c>
      <c r="J36" t="s">
        <v>397</v>
      </c>
      <c r="K36" t="s">
        <v>398</v>
      </c>
      <c r="L36">
        <v>1367</v>
      </c>
      <c r="N36">
        <v>1011</v>
      </c>
      <c r="O36" t="s">
        <v>376</v>
      </c>
      <c r="P36" t="s">
        <v>376</v>
      </c>
      <c r="Q36">
        <v>1</v>
      </c>
      <c r="W36">
        <v>0</v>
      </c>
      <c r="X36">
        <v>1998121820</v>
      </c>
      <c r="Y36">
        <v>28.2</v>
      </c>
      <c r="AA36">
        <v>0</v>
      </c>
      <c r="AB36">
        <v>7.18</v>
      </c>
      <c r="AC36">
        <v>0</v>
      </c>
      <c r="AD36">
        <v>0</v>
      </c>
      <c r="AE36">
        <v>0</v>
      </c>
      <c r="AF36">
        <v>1.53</v>
      </c>
      <c r="AG36">
        <v>0</v>
      </c>
      <c r="AH36">
        <v>0</v>
      </c>
      <c r="AI36">
        <v>1</v>
      </c>
      <c r="AJ36">
        <v>4.69</v>
      </c>
      <c r="AK36">
        <v>38.36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28.2</v>
      </c>
      <c r="AV36">
        <v>0</v>
      </c>
      <c r="AW36">
        <v>2</v>
      </c>
      <c r="AX36">
        <v>55238737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Y36*Source!I43</f>
        <v>0.846</v>
      </c>
      <c r="CY36">
        <f>AB36</f>
        <v>7.18</v>
      </c>
      <c r="CZ36">
        <f>AF36</f>
        <v>1.53</v>
      </c>
      <c r="DA36">
        <f>AJ36</f>
        <v>4.69</v>
      </c>
      <c r="DB36">
        <f t="shared" si="0"/>
        <v>43.15</v>
      </c>
      <c r="DC36">
        <f t="shared" si="1"/>
        <v>0</v>
      </c>
    </row>
    <row r="37" spans="1:107" ht="12.75">
      <c r="A37">
        <f>ROW(Source!A79)</f>
        <v>79</v>
      </c>
      <c r="B37">
        <v>55113220</v>
      </c>
      <c r="C37">
        <v>55238742</v>
      </c>
      <c r="D37">
        <v>37822877</v>
      </c>
      <c r="E37">
        <v>70</v>
      </c>
      <c r="F37">
        <v>1</v>
      </c>
      <c r="G37">
        <v>1</v>
      </c>
      <c r="H37">
        <v>1</v>
      </c>
      <c r="I37" t="s">
        <v>381</v>
      </c>
      <c r="K37" t="s">
        <v>382</v>
      </c>
      <c r="L37">
        <v>1191</v>
      </c>
      <c r="N37">
        <v>1013</v>
      </c>
      <c r="O37" t="s">
        <v>370</v>
      </c>
      <c r="P37" t="s">
        <v>370</v>
      </c>
      <c r="Q37">
        <v>1</v>
      </c>
      <c r="W37">
        <v>0</v>
      </c>
      <c r="X37">
        <v>2031828327</v>
      </c>
      <c r="Y37">
        <v>322</v>
      </c>
      <c r="AA37">
        <v>0</v>
      </c>
      <c r="AB37">
        <v>0</v>
      </c>
      <c r="AC37">
        <v>0</v>
      </c>
      <c r="AD37">
        <v>7.8</v>
      </c>
      <c r="AE37">
        <v>0</v>
      </c>
      <c r="AF37">
        <v>0</v>
      </c>
      <c r="AG37">
        <v>0</v>
      </c>
      <c r="AH37">
        <v>7.8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280</v>
      </c>
      <c r="AU37" t="s">
        <v>129</v>
      </c>
      <c r="AV37">
        <v>1</v>
      </c>
      <c r="AW37">
        <v>2</v>
      </c>
      <c r="AX37">
        <v>55238744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Y37*Source!I79</f>
        <v>1.5455999999999999</v>
      </c>
      <c r="CY37">
        <f>AD37</f>
        <v>7.8</v>
      </c>
      <c r="CZ37">
        <f>AH37</f>
        <v>7.8</v>
      </c>
      <c r="DA37">
        <f>AL37</f>
        <v>1</v>
      </c>
      <c r="DB37">
        <f>ROUND((ROUND(AT37*CZ37,2)*ROUND(1.15,7)),2)</f>
        <v>2511.6</v>
      </c>
      <c r="DC37">
        <f>ROUND((ROUND(AT37*AG37,2)*ROUND(1.15,7)),2)</f>
        <v>0</v>
      </c>
    </row>
    <row r="38" spans="1:107" ht="12.75">
      <c r="A38">
        <f>ROW(Source!A80)</f>
        <v>80</v>
      </c>
      <c r="B38">
        <v>55113218</v>
      </c>
      <c r="C38">
        <v>55238742</v>
      </c>
      <c r="D38">
        <v>37822877</v>
      </c>
      <c r="E38">
        <v>70</v>
      </c>
      <c r="F38">
        <v>1</v>
      </c>
      <c r="G38">
        <v>1</v>
      </c>
      <c r="H38">
        <v>1</v>
      </c>
      <c r="I38" t="s">
        <v>381</v>
      </c>
      <c r="K38" t="s">
        <v>382</v>
      </c>
      <c r="L38">
        <v>1191</v>
      </c>
      <c r="N38">
        <v>1013</v>
      </c>
      <c r="O38" t="s">
        <v>370</v>
      </c>
      <c r="P38" t="s">
        <v>370</v>
      </c>
      <c r="Q38">
        <v>1</v>
      </c>
      <c r="W38">
        <v>0</v>
      </c>
      <c r="X38">
        <v>2031828327</v>
      </c>
      <c r="Y38">
        <v>322</v>
      </c>
      <c r="AA38">
        <v>0</v>
      </c>
      <c r="AB38">
        <v>0</v>
      </c>
      <c r="AC38">
        <v>0</v>
      </c>
      <c r="AD38">
        <v>7.8</v>
      </c>
      <c r="AE38">
        <v>0</v>
      </c>
      <c r="AF38">
        <v>0</v>
      </c>
      <c r="AG38">
        <v>0</v>
      </c>
      <c r="AH38">
        <v>7.8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280</v>
      </c>
      <c r="AU38" t="s">
        <v>129</v>
      </c>
      <c r="AV38">
        <v>1</v>
      </c>
      <c r="AW38">
        <v>2</v>
      </c>
      <c r="AX38">
        <v>55238744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Y38*Source!I80</f>
        <v>1.5455999999999999</v>
      </c>
      <c r="CY38">
        <f>AD38</f>
        <v>7.8</v>
      </c>
      <c r="CZ38">
        <f>AH38</f>
        <v>7.8</v>
      </c>
      <c r="DA38">
        <f>AL38</f>
        <v>1</v>
      </c>
      <c r="DB38">
        <f>ROUND((ROUND(AT38*CZ38,2)*ROUND(1.15,7)),2)</f>
        <v>2511.6</v>
      </c>
      <c r="DC38">
        <f>ROUND((ROUND(AT38*AG38,2)*ROUND(1.15,7)),2)</f>
        <v>0</v>
      </c>
    </row>
    <row r="39" spans="1:107" ht="12.75">
      <c r="A39">
        <f>ROW(Source!A81)</f>
        <v>81</v>
      </c>
      <c r="B39">
        <v>55113220</v>
      </c>
      <c r="C39">
        <v>55114231</v>
      </c>
      <c r="D39">
        <v>53630069</v>
      </c>
      <c r="E39">
        <v>70</v>
      </c>
      <c r="F39">
        <v>1</v>
      </c>
      <c r="G39">
        <v>1</v>
      </c>
      <c r="H39">
        <v>1</v>
      </c>
      <c r="I39" t="s">
        <v>391</v>
      </c>
      <c r="K39" t="s">
        <v>392</v>
      </c>
      <c r="L39">
        <v>1191</v>
      </c>
      <c r="N39">
        <v>1013</v>
      </c>
      <c r="O39" t="s">
        <v>370</v>
      </c>
      <c r="P39" t="s">
        <v>370</v>
      </c>
      <c r="Q39">
        <v>1</v>
      </c>
      <c r="W39">
        <v>0</v>
      </c>
      <c r="X39">
        <v>-983457869</v>
      </c>
      <c r="Y39">
        <v>324.29999999999995</v>
      </c>
      <c r="AA39">
        <v>0</v>
      </c>
      <c r="AB39">
        <v>0</v>
      </c>
      <c r="AC39">
        <v>0</v>
      </c>
      <c r="AD39">
        <v>8.64</v>
      </c>
      <c r="AE39">
        <v>0</v>
      </c>
      <c r="AF39">
        <v>0</v>
      </c>
      <c r="AG39">
        <v>0</v>
      </c>
      <c r="AH39">
        <v>8.64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282</v>
      </c>
      <c r="AU39" t="s">
        <v>129</v>
      </c>
      <c r="AV39">
        <v>1</v>
      </c>
      <c r="AW39">
        <v>2</v>
      </c>
      <c r="AX39">
        <v>55114232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Y39*Source!I81</f>
        <v>1.5566399999999996</v>
      </c>
      <c r="CY39">
        <f>AD39</f>
        <v>8.64</v>
      </c>
      <c r="CZ39">
        <f>AH39</f>
        <v>8.64</v>
      </c>
      <c r="DA39">
        <f>AL39</f>
        <v>1</v>
      </c>
      <c r="DB39">
        <f>ROUND((ROUND(AT39*CZ39,2)*ROUND(1.15,7)),2)</f>
        <v>2801.95</v>
      </c>
      <c r="DC39">
        <f>ROUND((ROUND(AT39*AG39,2)*ROUND(1.15,7)),2)</f>
        <v>0</v>
      </c>
    </row>
    <row r="40" spans="1:107" ht="12.75">
      <c r="A40">
        <f>ROW(Source!A81)</f>
        <v>81</v>
      </c>
      <c r="B40">
        <v>55113220</v>
      </c>
      <c r="C40">
        <v>55114231</v>
      </c>
      <c r="D40">
        <v>53630257</v>
      </c>
      <c r="E40">
        <v>70</v>
      </c>
      <c r="F40">
        <v>1</v>
      </c>
      <c r="G40">
        <v>1</v>
      </c>
      <c r="H40">
        <v>1</v>
      </c>
      <c r="I40" t="s">
        <v>371</v>
      </c>
      <c r="K40" t="s">
        <v>372</v>
      </c>
      <c r="L40">
        <v>1191</v>
      </c>
      <c r="N40">
        <v>1013</v>
      </c>
      <c r="O40" t="s">
        <v>370</v>
      </c>
      <c r="P40" t="s">
        <v>370</v>
      </c>
      <c r="Q40">
        <v>1</v>
      </c>
      <c r="W40">
        <v>0</v>
      </c>
      <c r="X40">
        <v>-1417349443</v>
      </c>
      <c r="Y40">
        <v>28.137500000000003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22.51</v>
      </c>
      <c r="AU40" t="s">
        <v>128</v>
      </c>
      <c r="AV40">
        <v>2</v>
      </c>
      <c r="AW40">
        <v>2</v>
      </c>
      <c r="AX40">
        <v>55114233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Y40*Source!I81</f>
        <v>0.13506</v>
      </c>
      <c r="CY40">
        <f>AD40</f>
        <v>0</v>
      </c>
      <c r="CZ40">
        <f>AH40</f>
        <v>0</v>
      </c>
      <c r="DA40">
        <f>AL40</f>
        <v>1</v>
      </c>
      <c r="DB40">
        <f aca="true" t="shared" si="2" ref="DB40:DB45">ROUND((ROUND(AT40*CZ40,2)*ROUND(1.25,7)),2)</f>
        <v>0</v>
      </c>
      <c r="DC40">
        <f aca="true" t="shared" si="3" ref="DC40:DC45">ROUND((ROUND(AT40*AG40,2)*ROUND(1.25,7)),2)</f>
        <v>0</v>
      </c>
    </row>
    <row r="41" spans="1:107" ht="12.75">
      <c r="A41">
        <f>ROW(Source!A81)</f>
        <v>81</v>
      </c>
      <c r="B41">
        <v>55113220</v>
      </c>
      <c r="C41">
        <v>55114231</v>
      </c>
      <c r="D41">
        <v>53791939</v>
      </c>
      <c r="E41">
        <v>1</v>
      </c>
      <c r="F41">
        <v>1</v>
      </c>
      <c r="G41">
        <v>1</v>
      </c>
      <c r="H41">
        <v>2</v>
      </c>
      <c r="I41" t="s">
        <v>388</v>
      </c>
      <c r="J41" t="s">
        <v>389</v>
      </c>
      <c r="K41" t="s">
        <v>390</v>
      </c>
      <c r="L41">
        <v>1367</v>
      </c>
      <c r="N41">
        <v>1011</v>
      </c>
      <c r="O41" t="s">
        <v>376</v>
      </c>
      <c r="P41" t="s">
        <v>376</v>
      </c>
      <c r="Q41">
        <v>1</v>
      </c>
      <c r="W41">
        <v>0</v>
      </c>
      <c r="X41">
        <v>-130837057</v>
      </c>
      <c r="Y41">
        <v>26.625</v>
      </c>
      <c r="AA41">
        <v>0</v>
      </c>
      <c r="AB41">
        <v>86.4</v>
      </c>
      <c r="AC41">
        <v>13.5</v>
      </c>
      <c r="AD41">
        <v>0</v>
      </c>
      <c r="AE41">
        <v>0</v>
      </c>
      <c r="AF41">
        <v>86.4</v>
      </c>
      <c r="AG41">
        <v>13.5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21.3</v>
      </c>
      <c r="AU41" t="s">
        <v>128</v>
      </c>
      <c r="AV41">
        <v>0</v>
      </c>
      <c r="AW41">
        <v>2</v>
      </c>
      <c r="AX41">
        <v>55114234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Y41*Source!I81</f>
        <v>0.1278</v>
      </c>
      <c r="CY41">
        <f>AB41</f>
        <v>86.4</v>
      </c>
      <c r="CZ41">
        <f>AF41</f>
        <v>86.4</v>
      </c>
      <c r="DA41">
        <f>AJ41</f>
        <v>1</v>
      </c>
      <c r="DB41">
        <f t="shared" si="2"/>
        <v>2300.4</v>
      </c>
      <c r="DC41">
        <f t="shared" si="3"/>
        <v>359.44</v>
      </c>
    </row>
    <row r="42" spans="1:107" ht="12.75">
      <c r="A42">
        <f>ROW(Source!A81)</f>
        <v>81</v>
      </c>
      <c r="B42">
        <v>55113220</v>
      </c>
      <c r="C42">
        <v>55114231</v>
      </c>
      <c r="D42">
        <v>53791997</v>
      </c>
      <c r="E42">
        <v>1</v>
      </c>
      <c r="F42">
        <v>1</v>
      </c>
      <c r="G42">
        <v>1</v>
      </c>
      <c r="H42">
        <v>2</v>
      </c>
      <c r="I42" t="s">
        <v>399</v>
      </c>
      <c r="J42" t="s">
        <v>400</v>
      </c>
      <c r="K42" t="s">
        <v>401</v>
      </c>
      <c r="L42">
        <v>1367</v>
      </c>
      <c r="N42">
        <v>1011</v>
      </c>
      <c r="O42" t="s">
        <v>376</v>
      </c>
      <c r="P42" t="s">
        <v>376</v>
      </c>
      <c r="Q42">
        <v>1</v>
      </c>
      <c r="W42">
        <v>0</v>
      </c>
      <c r="X42">
        <v>-430484415</v>
      </c>
      <c r="Y42">
        <v>0.44999999999999996</v>
      </c>
      <c r="AA42">
        <v>0</v>
      </c>
      <c r="AB42">
        <v>115.4</v>
      </c>
      <c r="AC42">
        <v>13.5</v>
      </c>
      <c r="AD42">
        <v>0</v>
      </c>
      <c r="AE42">
        <v>0</v>
      </c>
      <c r="AF42">
        <v>115.4</v>
      </c>
      <c r="AG42">
        <v>13.5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0.36</v>
      </c>
      <c r="AU42" t="s">
        <v>128</v>
      </c>
      <c r="AV42">
        <v>0</v>
      </c>
      <c r="AW42">
        <v>2</v>
      </c>
      <c r="AX42">
        <v>55114235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Y42*Source!I81</f>
        <v>0.0021599999999999996</v>
      </c>
      <c r="CY42">
        <f>AB42</f>
        <v>115.4</v>
      </c>
      <c r="CZ42">
        <f>AF42</f>
        <v>115.4</v>
      </c>
      <c r="DA42">
        <f>AJ42</f>
        <v>1</v>
      </c>
      <c r="DB42">
        <f t="shared" si="2"/>
        <v>51.93</v>
      </c>
      <c r="DC42">
        <f t="shared" si="3"/>
        <v>6.08</v>
      </c>
    </row>
    <row r="43" spans="1:107" ht="12.75">
      <c r="A43">
        <f>ROW(Source!A81)</f>
        <v>81</v>
      </c>
      <c r="B43">
        <v>55113220</v>
      </c>
      <c r="C43">
        <v>55114231</v>
      </c>
      <c r="D43">
        <v>53792151</v>
      </c>
      <c r="E43">
        <v>1</v>
      </c>
      <c r="F43">
        <v>1</v>
      </c>
      <c r="G43">
        <v>1</v>
      </c>
      <c r="H43">
        <v>2</v>
      </c>
      <c r="I43" t="s">
        <v>402</v>
      </c>
      <c r="J43" t="s">
        <v>403</v>
      </c>
      <c r="K43" t="s">
        <v>404</v>
      </c>
      <c r="L43">
        <v>1367</v>
      </c>
      <c r="N43">
        <v>1011</v>
      </c>
      <c r="O43" t="s">
        <v>376</v>
      </c>
      <c r="P43" t="s">
        <v>376</v>
      </c>
      <c r="Q43">
        <v>1</v>
      </c>
      <c r="W43">
        <v>0</v>
      </c>
      <c r="X43">
        <v>-896236776</v>
      </c>
      <c r="Y43">
        <v>0.3125</v>
      </c>
      <c r="AA43">
        <v>0</v>
      </c>
      <c r="AB43">
        <v>89.99</v>
      </c>
      <c r="AC43">
        <v>10.06</v>
      </c>
      <c r="AD43">
        <v>0</v>
      </c>
      <c r="AE43">
        <v>0</v>
      </c>
      <c r="AF43">
        <v>89.99</v>
      </c>
      <c r="AG43">
        <v>10.06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0.25</v>
      </c>
      <c r="AU43" t="s">
        <v>128</v>
      </c>
      <c r="AV43">
        <v>0</v>
      </c>
      <c r="AW43">
        <v>2</v>
      </c>
      <c r="AX43">
        <v>55114236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Y43*Source!I81</f>
        <v>0.0014999999999999998</v>
      </c>
      <c r="CY43">
        <f>AB43</f>
        <v>89.99</v>
      </c>
      <c r="CZ43">
        <f>AF43</f>
        <v>89.99</v>
      </c>
      <c r="DA43">
        <f>AJ43</f>
        <v>1</v>
      </c>
      <c r="DB43">
        <f t="shared" si="2"/>
        <v>28.13</v>
      </c>
      <c r="DC43">
        <f t="shared" si="3"/>
        <v>3.15</v>
      </c>
    </row>
    <row r="44" spans="1:107" ht="12.75">
      <c r="A44">
        <f>ROW(Source!A81)</f>
        <v>81</v>
      </c>
      <c r="B44">
        <v>55113220</v>
      </c>
      <c r="C44">
        <v>55114231</v>
      </c>
      <c r="D44">
        <v>53792274</v>
      </c>
      <c r="E44">
        <v>1</v>
      </c>
      <c r="F44">
        <v>1</v>
      </c>
      <c r="G44">
        <v>1</v>
      </c>
      <c r="H44">
        <v>2</v>
      </c>
      <c r="I44" t="s">
        <v>405</v>
      </c>
      <c r="J44" t="s">
        <v>406</v>
      </c>
      <c r="K44" t="s">
        <v>407</v>
      </c>
      <c r="L44">
        <v>1367</v>
      </c>
      <c r="N44">
        <v>1011</v>
      </c>
      <c r="O44" t="s">
        <v>376</v>
      </c>
      <c r="P44" t="s">
        <v>376</v>
      </c>
      <c r="Q44">
        <v>1</v>
      </c>
      <c r="W44">
        <v>0</v>
      </c>
      <c r="X44">
        <v>1108114389</v>
      </c>
      <c r="Y44">
        <v>17.625</v>
      </c>
      <c r="AA44">
        <v>0</v>
      </c>
      <c r="AB44">
        <v>1.9</v>
      </c>
      <c r="AC44">
        <v>0</v>
      </c>
      <c r="AD44">
        <v>0</v>
      </c>
      <c r="AE44">
        <v>0</v>
      </c>
      <c r="AF44">
        <v>1.9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14.1</v>
      </c>
      <c r="AU44" t="s">
        <v>128</v>
      </c>
      <c r="AV44">
        <v>0</v>
      </c>
      <c r="AW44">
        <v>2</v>
      </c>
      <c r="AX44">
        <v>55114237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Y44*Source!I81</f>
        <v>0.0846</v>
      </c>
      <c r="CY44">
        <f>AB44</f>
        <v>1.9</v>
      </c>
      <c r="CZ44">
        <f>AF44</f>
        <v>1.9</v>
      </c>
      <c r="DA44">
        <f>AJ44</f>
        <v>1</v>
      </c>
      <c r="DB44">
        <f t="shared" si="2"/>
        <v>33.49</v>
      </c>
      <c r="DC44">
        <f t="shared" si="3"/>
        <v>0</v>
      </c>
    </row>
    <row r="45" spans="1:107" ht="12.75">
      <c r="A45">
        <f>ROW(Source!A81)</f>
        <v>81</v>
      </c>
      <c r="B45">
        <v>55113220</v>
      </c>
      <c r="C45">
        <v>55114231</v>
      </c>
      <c r="D45">
        <v>53792927</v>
      </c>
      <c r="E45">
        <v>1</v>
      </c>
      <c r="F45">
        <v>1</v>
      </c>
      <c r="G45">
        <v>1</v>
      </c>
      <c r="H45">
        <v>2</v>
      </c>
      <c r="I45" t="s">
        <v>373</v>
      </c>
      <c r="J45" t="s">
        <v>374</v>
      </c>
      <c r="K45" t="s">
        <v>375</v>
      </c>
      <c r="L45">
        <v>1367</v>
      </c>
      <c r="N45">
        <v>1011</v>
      </c>
      <c r="O45" t="s">
        <v>376</v>
      </c>
      <c r="P45" t="s">
        <v>376</v>
      </c>
      <c r="Q45">
        <v>1</v>
      </c>
      <c r="W45">
        <v>0</v>
      </c>
      <c r="X45">
        <v>509054691</v>
      </c>
      <c r="Y45">
        <v>0.75</v>
      </c>
      <c r="AA45">
        <v>0</v>
      </c>
      <c r="AB45">
        <v>65.71</v>
      </c>
      <c r="AC45">
        <v>11.6</v>
      </c>
      <c r="AD45">
        <v>0</v>
      </c>
      <c r="AE45">
        <v>0</v>
      </c>
      <c r="AF45">
        <v>65.71</v>
      </c>
      <c r="AG45">
        <v>11.6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0.6</v>
      </c>
      <c r="AU45" t="s">
        <v>128</v>
      </c>
      <c r="AV45">
        <v>0</v>
      </c>
      <c r="AW45">
        <v>2</v>
      </c>
      <c r="AX45">
        <v>55114238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Y45*Source!I81</f>
        <v>0.0036</v>
      </c>
      <c r="CY45">
        <f>AB45</f>
        <v>65.71</v>
      </c>
      <c r="CZ45">
        <f>AF45</f>
        <v>65.71</v>
      </c>
      <c r="DA45">
        <f>AJ45</f>
        <v>1</v>
      </c>
      <c r="DB45">
        <f t="shared" si="2"/>
        <v>49.29</v>
      </c>
      <c r="DC45">
        <f t="shared" si="3"/>
        <v>8.7</v>
      </c>
    </row>
    <row r="46" spans="1:107" ht="12.75">
      <c r="A46">
        <f>ROW(Source!A81)</f>
        <v>81</v>
      </c>
      <c r="B46">
        <v>55113220</v>
      </c>
      <c r="C46">
        <v>55114231</v>
      </c>
      <c r="D46">
        <v>53642555</v>
      </c>
      <c r="E46">
        <v>1</v>
      </c>
      <c r="F46">
        <v>1</v>
      </c>
      <c r="G46">
        <v>1</v>
      </c>
      <c r="H46">
        <v>3</v>
      </c>
      <c r="I46" t="s">
        <v>408</v>
      </c>
      <c r="J46" t="s">
        <v>409</v>
      </c>
      <c r="K46" t="s">
        <v>410</v>
      </c>
      <c r="L46">
        <v>1339</v>
      </c>
      <c r="N46">
        <v>1007</v>
      </c>
      <c r="O46" t="s">
        <v>147</v>
      </c>
      <c r="P46" t="s">
        <v>147</v>
      </c>
      <c r="Q46">
        <v>1</v>
      </c>
      <c r="W46">
        <v>0</v>
      </c>
      <c r="X46">
        <v>-143474561</v>
      </c>
      <c r="Y46">
        <v>0.283</v>
      </c>
      <c r="AA46">
        <v>2.44</v>
      </c>
      <c r="AB46">
        <v>0</v>
      </c>
      <c r="AC46">
        <v>0</v>
      </c>
      <c r="AD46">
        <v>0</v>
      </c>
      <c r="AE46">
        <v>2.44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0.283</v>
      </c>
      <c r="AV46">
        <v>0</v>
      </c>
      <c r="AW46">
        <v>2</v>
      </c>
      <c r="AX46">
        <v>55114239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Y46*Source!I81</f>
        <v>0.0013583999999999998</v>
      </c>
      <c r="CY46">
        <f aca="true" t="shared" si="4" ref="CY46:CY53">AA46</f>
        <v>2.44</v>
      </c>
      <c r="CZ46">
        <f aca="true" t="shared" si="5" ref="CZ46:CZ53">AE46</f>
        <v>2.44</v>
      </c>
      <c r="DA46">
        <f aca="true" t="shared" si="6" ref="DA46:DA53">AI46</f>
        <v>1</v>
      </c>
      <c r="DB46">
        <f aca="true" t="shared" si="7" ref="DB46:DB53">ROUND(ROUND(AT46*CZ46,2),2)</f>
        <v>0.69</v>
      </c>
      <c r="DC46">
        <f aca="true" t="shared" si="8" ref="DC46:DC53">ROUND(ROUND(AT46*AG46,2),2)</f>
        <v>0</v>
      </c>
    </row>
    <row r="47" spans="1:107" ht="12.75">
      <c r="A47">
        <f>ROW(Source!A81)</f>
        <v>81</v>
      </c>
      <c r="B47">
        <v>55113220</v>
      </c>
      <c r="C47">
        <v>55114231</v>
      </c>
      <c r="D47">
        <v>53643038</v>
      </c>
      <c r="E47">
        <v>1</v>
      </c>
      <c r="F47">
        <v>1</v>
      </c>
      <c r="G47">
        <v>1</v>
      </c>
      <c r="H47">
        <v>3</v>
      </c>
      <c r="I47" t="s">
        <v>411</v>
      </c>
      <c r="J47" t="s">
        <v>412</v>
      </c>
      <c r="K47" t="s">
        <v>413</v>
      </c>
      <c r="L47">
        <v>1327</v>
      </c>
      <c r="N47">
        <v>1005</v>
      </c>
      <c r="O47" t="s">
        <v>189</v>
      </c>
      <c r="P47" t="s">
        <v>189</v>
      </c>
      <c r="Q47">
        <v>1</v>
      </c>
      <c r="W47">
        <v>0</v>
      </c>
      <c r="X47">
        <v>1300369369</v>
      </c>
      <c r="Y47">
        <v>88.2</v>
      </c>
      <c r="AA47">
        <v>3.62</v>
      </c>
      <c r="AB47">
        <v>0</v>
      </c>
      <c r="AC47">
        <v>0</v>
      </c>
      <c r="AD47">
        <v>0</v>
      </c>
      <c r="AE47">
        <v>3.62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88.2</v>
      </c>
      <c r="AV47">
        <v>0</v>
      </c>
      <c r="AW47">
        <v>2</v>
      </c>
      <c r="AX47">
        <v>55114240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Y47*Source!I81</f>
        <v>0.42335999999999996</v>
      </c>
      <c r="CY47">
        <f t="shared" si="4"/>
        <v>3.62</v>
      </c>
      <c r="CZ47">
        <f t="shared" si="5"/>
        <v>3.62</v>
      </c>
      <c r="DA47">
        <f t="shared" si="6"/>
        <v>1</v>
      </c>
      <c r="DB47">
        <f t="shared" si="7"/>
        <v>319.28</v>
      </c>
      <c r="DC47">
        <f t="shared" si="8"/>
        <v>0</v>
      </c>
    </row>
    <row r="48" spans="1:107" ht="12.75">
      <c r="A48">
        <f>ROW(Source!A81)</f>
        <v>81</v>
      </c>
      <c r="B48">
        <v>55113220</v>
      </c>
      <c r="C48">
        <v>55114231</v>
      </c>
      <c r="D48">
        <v>53644939</v>
      </c>
      <c r="E48">
        <v>1</v>
      </c>
      <c r="F48">
        <v>1</v>
      </c>
      <c r="G48">
        <v>1</v>
      </c>
      <c r="H48">
        <v>3</v>
      </c>
      <c r="I48" t="s">
        <v>414</v>
      </c>
      <c r="J48" t="s">
        <v>415</v>
      </c>
      <c r="K48" t="s">
        <v>416</v>
      </c>
      <c r="L48">
        <v>1348</v>
      </c>
      <c r="N48">
        <v>1009</v>
      </c>
      <c r="O48" t="s">
        <v>58</v>
      </c>
      <c r="P48" t="s">
        <v>58</v>
      </c>
      <c r="Q48">
        <v>1000</v>
      </c>
      <c r="W48">
        <v>0</v>
      </c>
      <c r="X48">
        <v>-45966985</v>
      </c>
      <c r="Y48">
        <v>0.018</v>
      </c>
      <c r="AA48">
        <v>11978</v>
      </c>
      <c r="AB48">
        <v>0</v>
      </c>
      <c r="AC48">
        <v>0</v>
      </c>
      <c r="AD48">
        <v>0</v>
      </c>
      <c r="AE48">
        <v>11978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0.018</v>
      </c>
      <c r="AV48">
        <v>0</v>
      </c>
      <c r="AW48">
        <v>2</v>
      </c>
      <c r="AX48">
        <v>55114241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Y48*Source!I81</f>
        <v>8.639999999999999E-05</v>
      </c>
      <c r="CY48">
        <f t="shared" si="4"/>
        <v>11978</v>
      </c>
      <c r="CZ48">
        <f t="shared" si="5"/>
        <v>11978</v>
      </c>
      <c r="DA48">
        <f t="shared" si="6"/>
        <v>1</v>
      </c>
      <c r="DB48">
        <f t="shared" si="7"/>
        <v>215.6</v>
      </c>
      <c r="DC48">
        <f t="shared" si="8"/>
        <v>0</v>
      </c>
    </row>
    <row r="49" spans="1:107" ht="12.75">
      <c r="A49">
        <f>ROW(Source!A81)</f>
        <v>81</v>
      </c>
      <c r="B49">
        <v>55113220</v>
      </c>
      <c r="C49">
        <v>55114231</v>
      </c>
      <c r="D49">
        <v>53647078</v>
      </c>
      <c r="E49">
        <v>1</v>
      </c>
      <c r="F49">
        <v>1</v>
      </c>
      <c r="G49">
        <v>1</v>
      </c>
      <c r="H49">
        <v>3</v>
      </c>
      <c r="I49" t="s">
        <v>417</v>
      </c>
      <c r="J49" t="s">
        <v>418</v>
      </c>
      <c r="K49" t="s">
        <v>419</v>
      </c>
      <c r="L49">
        <v>1348</v>
      </c>
      <c r="N49">
        <v>1009</v>
      </c>
      <c r="O49" t="s">
        <v>58</v>
      </c>
      <c r="P49" t="s">
        <v>58</v>
      </c>
      <c r="Q49">
        <v>1000</v>
      </c>
      <c r="W49">
        <v>0</v>
      </c>
      <c r="X49">
        <v>1174253204</v>
      </c>
      <c r="Y49">
        <v>0.025</v>
      </c>
      <c r="AA49">
        <v>734.5</v>
      </c>
      <c r="AB49">
        <v>0</v>
      </c>
      <c r="AC49">
        <v>0</v>
      </c>
      <c r="AD49">
        <v>0</v>
      </c>
      <c r="AE49">
        <v>734.5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0.025</v>
      </c>
      <c r="AV49">
        <v>0</v>
      </c>
      <c r="AW49">
        <v>2</v>
      </c>
      <c r="AX49">
        <v>55114242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Y49*Source!I81</f>
        <v>0.00011999999999999999</v>
      </c>
      <c r="CY49">
        <f t="shared" si="4"/>
        <v>734.5</v>
      </c>
      <c r="CZ49">
        <f t="shared" si="5"/>
        <v>734.5</v>
      </c>
      <c r="DA49">
        <f t="shared" si="6"/>
        <v>1</v>
      </c>
      <c r="DB49">
        <f t="shared" si="7"/>
        <v>18.36</v>
      </c>
      <c r="DC49">
        <f t="shared" si="8"/>
        <v>0</v>
      </c>
    </row>
    <row r="50" spans="1:107" ht="12.75">
      <c r="A50">
        <f>ROW(Source!A81)</f>
        <v>81</v>
      </c>
      <c r="B50">
        <v>55113220</v>
      </c>
      <c r="C50">
        <v>55114231</v>
      </c>
      <c r="D50">
        <v>53647641</v>
      </c>
      <c r="E50">
        <v>1</v>
      </c>
      <c r="F50">
        <v>1</v>
      </c>
      <c r="G50">
        <v>1</v>
      </c>
      <c r="H50">
        <v>3</v>
      </c>
      <c r="I50" t="s">
        <v>145</v>
      </c>
      <c r="J50" t="s">
        <v>148</v>
      </c>
      <c r="K50" t="s">
        <v>146</v>
      </c>
      <c r="L50">
        <v>1339</v>
      </c>
      <c r="N50">
        <v>1007</v>
      </c>
      <c r="O50" t="s">
        <v>147</v>
      </c>
      <c r="P50" t="s">
        <v>147</v>
      </c>
      <c r="Q50">
        <v>1</v>
      </c>
      <c r="W50">
        <v>0</v>
      </c>
      <c r="X50">
        <v>-1590786868</v>
      </c>
      <c r="Y50">
        <v>102</v>
      </c>
      <c r="AA50">
        <v>665</v>
      </c>
      <c r="AB50">
        <v>0</v>
      </c>
      <c r="AC50">
        <v>0</v>
      </c>
      <c r="AD50">
        <v>0</v>
      </c>
      <c r="AE50">
        <v>665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0</v>
      </c>
      <c r="AP50">
        <v>0</v>
      </c>
      <c r="AQ50">
        <v>0</v>
      </c>
      <c r="AR50">
        <v>0</v>
      </c>
      <c r="AT50">
        <v>102</v>
      </c>
      <c r="AV50">
        <v>0</v>
      </c>
      <c r="AW50">
        <v>1</v>
      </c>
      <c r="AX50">
        <v>-1</v>
      </c>
      <c r="AY50">
        <v>0</v>
      </c>
      <c r="AZ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Y50*Source!I81</f>
        <v>0.4896</v>
      </c>
      <c r="CY50">
        <f t="shared" si="4"/>
        <v>665</v>
      </c>
      <c r="CZ50">
        <f t="shared" si="5"/>
        <v>665</v>
      </c>
      <c r="DA50">
        <f t="shared" si="6"/>
        <v>1</v>
      </c>
      <c r="DB50">
        <f t="shared" si="7"/>
        <v>67830</v>
      </c>
      <c r="DC50">
        <f t="shared" si="8"/>
        <v>0</v>
      </c>
    </row>
    <row r="51" spans="1:107" ht="12.75">
      <c r="A51">
        <f>ROW(Source!A81)</f>
        <v>81</v>
      </c>
      <c r="B51">
        <v>55113220</v>
      </c>
      <c r="C51">
        <v>55114231</v>
      </c>
      <c r="D51">
        <v>53662071</v>
      </c>
      <c r="E51">
        <v>1</v>
      </c>
      <c r="F51">
        <v>1</v>
      </c>
      <c r="G51">
        <v>1</v>
      </c>
      <c r="H51">
        <v>3</v>
      </c>
      <c r="I51" t="s">
        <v>420</v>
      </c>
      <c r="J51" t="s">
        <v>421</v>
      </c>
      <c r="K51" t="s">
        <v>422</v>
      </c>
      <c r="L51">
        <v>1348</v>
      </c>
      <c r="N51">
        <v>1009</v>
      </c>
      <c r="O51" t="s">
        <v>58</v>
      </c>
      <c r="P51" t="s">
        <v>58</v>
      </c>
      <c r="Q51">
        <v>1000</v>
      </c>
      <c r="W51">
        <v>0</v>
      </c>
      <c r="X51">
        <v>-120483918</v>
      </c>
      <c r="Y51">
        <v>0.028</v>
      </c>
      <c r="AA51">
        <v>4455.2</v>
      </c>
      <c r="AB51">
        <v>0</v>
      </c>
      <c r="AC51">
        <v>0</v>
      </c>
      <c r="AD51">
        <v>0</v>
      </c>
      <c r="AE51">
        <v>4455.2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0.028</v>
      </c>
      <c r="AV51">
        <v>0</v>
      </c>
      <c r="AW51">
        <v>2</v>
      </c>
      <c r="AX51">
        <v>55114244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Y51*Source!I81</f>
        <v>0.0001344</v>
      </c>
      <c r="CY51">
        <f t="shared" si="4"/>
        <v>4455.2</v>
      </c>
      <c r="CZ51">
        <f t="shared" si="5"/>
        <v>4455.2</v>
      </c>
      <c r="DA51">
        <f t="shared" si="6"/>
        <v>1</v>
      </c>
      <c r="DB51">
        <f t="shared" si="7"/>
        <v>124.75</v>
      </c>
      <c r="DC51">
        <f t="shared" si="8"/>
        <v>0</v>
      </c>
    </row>
    <row r="52" spans="1:107" ht="12.75">
      <c r="A52">
        <f>ROW(Source!A81)</f>
        <v>81</v>
      </c>
      <c r="B52">
        <v>55113220</v>
      </c>
      <c r="C52">
        <v>55114231</v>
      </c>
      <c r="D52">
        <v>53666245</v>
      </c>
      <c r="E52">
        <v>1</v>
      </c>
      <c r="F52">
        <v>1</v>
      </c>
      <c r="G52">
        <v>1</v>
      </c>
      <c r="H52">
        <v>3</v>
      </c>
      <c r="I52" t="s">
        <v>423</v>
      </c>
      <c r="J52" t="s">
        <v>424</v>
      </c>
      <c r="K52" t="s">
        <v>425</v>
      </c>
      <c r="L52">
        <v>1339</v>
      </c>
      <c r="N52">
        <v>1007</v>
      </c>
      <c r="O52" t="s">
        <v>147</v>
      </c>
      <c r="P52" t="s">
        <v>147</v>
      </c>
      <c r="Q52">
        <v>1</v>
      </c>
      <c r="W52">
        <v>0</v>
      </c>
      <c r="X52">
        <v>1125321039</v>
      </c>
      <c r="Y52">
        <v>0.22</v>
      </c>
      <c r="AA52">
        <v>1056</v>
      </c>
      <c r="AB52">
        <v>0</v>
      </c>
      <c r="AC52">
        <v>0</v>
      </c>
      <c r="AD52">
        <v>0</v>
      </c>
      <c r="AE52">
        <v>1056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0.22</v>
      </c>
      <c r="AV52">
        <v>0</v>
      </c>
      <c r="AW52">
        <v>2</v>
      </c>
      <c r="AX52">
        <v>55114245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Y52*Source!I81</f>
        <v>0.0010559999999999999</v>
      </c>
      <c r="CY52">
        <f t="shared" si="4"/>
        <v>1056</v>
      </c>
      <c r="CZ52">
        <f t="shared" si="5"/>
        <v>1056</v>
      </c>
      <c r="DA52">
        <f t="shared" si="6"/>
        <v>1</v>
      </c>
      <c r="DB52">
        <f t="shared" si="7"/>
        <v>232.32</v>
      </c>
      <c r="DC52">
        <f t="shared" si="8"/>
        <v>0</v>
      </c>
    </row>
    <row r="53" spans="1:107" ht="12.75">
      <c r="A53">
        <f>ROW(Source!A81)</f>
        <v>81</v>
      </c>
      <c r="B53">
        <v>55113220</v>
      </c>
      <c r="C53">
        <v>55114231</v>
      </c>
      <c r="D53">
        <v>53667434</v>
      </c>
      <c r="E53">
        <v>1</v>
      </c>
      <c r="F53">
        <v>1</v>
      </c>
      <c r="G53">
        <v>1</v>
      </c>
      <c r="H53">
        <v>3</v>
      </c>
      <c r="I53" t="s">
        <v>426</v>
      </c>
      <c r="J53" t="s">
        <v>427</v>
      </c>
      <c r="K53" t="s">
        <v>428</v>
      </c>
      <c r="L53">
        <v>1327</v>
      </c>
      <c r="N53">
        <v>1005</v>
      </c>
      <c r="O53" t="s">
        <v>189</v>
      </c>
      <c r="P53" t="s">
        <v>189</v>
      </c>
      <c r="Q53">
        <v>1</v>
      </c>
      <c r="W53">
        <v>0</v>
      </c>
      <c r="X53">
        <v>334453153</v>
      </c>
      <c r="Y53">
        <v>44.8</v>
      </c>
      <c r="AA53">
        <v>35.53</v>
      </c>
      <c r="AB53">
        <v>0</v>
      </c>
      <c r="AC53">
        <v>0</v>
      </c>
      <c r="AD53">
        <v>0</v>
      </c>
      <c r="AE53">
        <v>35.53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44.8</v>
      </c>
      <c r="AV53">
        <v>0</v>
      </c>
      <c r="AW53">
        <v>2</v>
      </c>
      <c r="AX53">
        <v>55114246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Y53*Source!I81</f>
        <v>0.21503999999999998</v>
      </c>
      <c r="CY53">
        <f t="shared" si="4"/>
        <v>35.53</v>
      </c>
      <c r="CZ53">
        <f t="shared" si="5"/>
        <v>35.53</v>
      </c>
      <c r="DA53">
        <f t="shared" si="6"/>
        <v>1</v>
      </c>
      <c r="DB53">
        <f t="shared" si="7"/>
        <v>1591.74</v>
      </c>
      <c r="DC53">
        <f t="shared" si="8"/>
        <v>0</v>
      </c>
    </row>
    <row r="54" spans="1:107" ht="12.75">
      <c r="A54">
        <f>ROW(Source!A82)</f>
        <v>82</v>
      </c>
      <c r="B54">
        <v>55113218</v>
      </c>
      <c r="C54">
        <v>55114231</v>
      </c>
      <c r="D54">
        <v>53630069</v>
      </c>
      <c r="E54">
        <v>70</v>
      </c>
      <c r="F54">
        <v>1</v>
      </c>
      <c r="G54">
        <v>1</v>
      </c>
      <c r="H54">
        <v>1</v>
      </c>
      <c r="I54" t="s">
        <v>391</v>
      </c>
      <c r="K54" t="s">
        <v>392</v>
      </c>
      <c r="L54">
        <v>1191</v>
      </c>
      <c r="N54">
        <v>1013</v>
      </c>
      <c r="O54" t="s">
        <v>370</v>
      </c>
      <c r="P54" t="s">
        <v>370</v>
      </c>
      <c r="Q54">
        <v>1</v>
      </c>
      <c r="W54">
        <v>0</v>
      </c>
      <c r="X54">
        <v>-983457869</v>
      </c>
      <c r="Y54">
        <v>324.29999999999995</v>
      </c>
      <c r="AA54">
        <v>0</v>
      </c>
      <c r="AB54">
        <v>0</v>
      </c>
      <c r="AC54">
        <v>0</v>
      </c>
      <c r="AD54">
        <v>8.64</v>
      </c>
      <c r="AE54">
        <v>0</v>
      </c>
      <c r="AF54">
        <v>0</v>
      </c>
      <c r="AG54">
        <v>0</v>
      </c>
      <c r="AH54">
        <v>8.64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282</v>
      </c>
      <c r="AU54" t="s">
        <v>129</v>
      </c>
      <c r="AV54">
        <v>1</v>
      </c>
      <c r="AW54">
        <v>2</v>
      </c>
      <c r="AX54">
        <v>55114232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Y54*Source!I82</f>
        <v>1.5566399999999996</v>
      </c>
      <c r="CY54">
        <f>AD54</f>
        <v>8.64</v>
      </c>
      <c r="CZ54">
        <f>AH54</f>
        <v>8.64</v>
      </c>
      <c r="DA54">
        <f>AL54</f>
        <v>1</v>
      </c>
      <c r="DB54">
        <f>ROUND((ROUND(AT54*CZ54,2)*ROUND(1.15,7)),2)</f>
        <v>2801.95</v>
      </c>
      <c r="DC54">
        <f>ROUND((ROUND(AT54*AG54,2)*ROUND(1.15,7)),2)</f>
        <v>0</v>
      </c>
    </row>
    <row r="55" spans="1:107" ht="12.75">
      <c r="A55">
        <f>ROW(Source!A82)</f>
        <v>82</v>
      </c>
      <c r="B55">
        <v>55113218</v>
      </c>
      <c r="C55">
        <v>55114231</v>
      </c>
      <c r="D55">
        <v>53630257</v>
      </c>
      <c r="E55">
        <v>70</v>
      </c>
      <c r="F55">
        <v>1</v>
      </c>
      <c r="G55">
        <v>1</v>
      </c>
      <c r="H55">
        <v>1</v>
      </c>
      <c r="I55" t="s">
        <v>371</v>
      </c>
      <c r="K55" t="s">
        <v>372</v>
      </c>
      <c r="L55">
        <v>1191</v>
      </c>
      <c r="N55">
        <v>1013</v>
      </c>
      <c r="O55" t="s">
        <v>370</v>
      </c>
      <c r="P55" t="s">
        <v>370</v>
      </c>
      <c r="Q55">
        <v>1</v>
      </c>
      <c r="W55">
        <v>0</v>
      </c>
      <c r="X55">
        <v>-1417349443</v>
      </c>
      <c r="Y55">
        <v>28.137500000000003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22.51</v>
      </c>
      <c r="AU55" t="s">
        <v>128</v>
      </c>
      <c r="AV55">
        <v>2</v>
      </c>
      <c r="AW55">
        <v>2</v>
      </c>
      <c r="AX55">
        <v>55114233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Y55*Source!I82</f>
        <v>0.13506</v>
      </c>
      <c r="CY55">
        <f>AD55</f>
        <v>0</v>
      </c>
      <c r="CZ55">
        <f>AH55</f>
        <v>0</v>
      </c>
      <c r="DA55">
        <f>AL55</f>
        <v>1</v>
      </c>
      <c r="DB55">
        <f aca="true" t="shared" si="9" ref="DB55:DB60">ROUND((ROUND(AT55*CZ55,2)*ROUND(1.25,7)),2)</f>
        <v>0</v>
      </c>
      <c r="DC55">
        <f aca="true" t="shared" si="10" ref="DC55:DC60">ROUND((ROUND(AT55*AG55,2)*ROUND(1.25,7)),2)</f>
        <v>0</v>
      </c>
    </row>
    <row r="56" spans="1:107" ht="12.75">
      <c r="A56">
        <f>ROW(Source!A82)</f>
        <v>82</v>
      </c>
      <c r="B56">
        <v>55113218</v>
      </c>
      <c r="C56">
        <v>55114231</v>
      </c>
      <c r="D56">
        <v>53791939</v>
      </c>
      <c r="E56">
        <v>1</v>
      </c>
      <c r="F56">
        <v>1</v>
      </c>
      <c r="G56">
        <v>1</v>
      </c>
      <c r="H56">
        <v>2</v>
      </c>
      <c r="I56" t="s">
        <v>388</v>
      </c>
      <c r="J56" t="s">
        <v>389</v>
      </c>
      <c r="K56" t="s">
        <v>390</v>
      </c>
      <c r="L56">
        <v>1367</v>
      </c>
      <c r="N56">
        <v>1011</v>
      </c>
      <c r="O56" t="s">
        <v>376</v>
      </c>
      <c r="P56" t="s">
        <v>376</v>
      </c>
      <c r="Q56">
        <v>1</v>
      </c>
      <c r="W56">
        <v>0</v>
      </c>
      <c r="X56">
        <v>-130837057</v>
      </c>
      <c r="Y56">
        <v>26.625</v>
      </c>
      <c r="AA56">
        <v>0</v>
      </c>
      <c r="AB56">
        <v>967.68</v>
      </c>
      <c r="AC56">
        <v>517.86</v>
      </c>
      <c r="AD56">
        <v>0</v>
      </c>
      <c r="AE56">
        <v>0</v>
      </c>
      <c r="AF56">
        <v>86.4</v>
      </c>
      <c r="AG56">
        <v>13.5</v>
      </c>
      <c r="AH56">
        <v>0</v>
      </c>
      <c r="AI56">
        <v>1</v>
      </c>
      <c r="AJ56">
        <v>11.2</v>
      </c>
      <c r="AK56">
        <v>38.36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21.3</v>
      </c>
      <c r="AU56" t="s">
        <v>128</v>
      </c>
      <c r="AV56">
        <v>0</v>
      </c>
      <c r="AW56">
        <v>2</v>
      </c>
      <c r="AX56">
        <v>55114234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Y56*Source!I82</f>
        <v>0.1278</v>
      </c>
      <c r="CY56">
        <f>AB56</f>
        <v>967.68</v>
      </c>
      <c r="CZ56">
        <f>AF56</f>
        <v>86.4</v>
      </c>
      <c r="DA56">
        <f>AJ56</f>
        <v>11.2</v>
      </c>
      <c r="DB56">
        <f t="shared" si="9"/>
        <v>2300.4</v>
      </c>
      <c r="DC56">
        <f t="shared" si="10"/>
        <v>359.44</v>
      </c>
    </row>
    <row r="57" spans="1:107" ht="12.75">
      <c r="A57">
        <f>ROW(Source!A82)</f>
        <v>82</v>
      </c>
      <c r="B57">
        <v>55113218</v>
      </c>
      <c r="C57">
        <v>55114231</v>
      </c>
      <c r="D57">
        <v>53791997</v>
      </c>
      <c r="E57">
        <v>1</v>
      </c>
      <c r="F57">
        <v>1</v>
      </c>
      <c r="G57">
        <v>1</v>
      </c>
      <c r="H57">
        <v>2</v>
      </c>
      <c r="I57" t="s">
        <v>399</v>
      </c>
      <c r="J57" t="s">
        <v>400</v>
      </c>
      <c r="K57" t="s">
        <v>401</v>
      </c>
      <c r="L57">
        <v>1367</v>
      </c>
      <c r="N57">
        <v>1011</v>
      </c>
      <c r="O57" t="s">
        <v>376</v>
      </c>
      <c r="P57" t="s">
        <v>376</v>
      </c>
      <c r="Q57">
        <v>1</v>
      </c>
      <c r="W57">
        <v>0</v>
      </c>
      <c r="X57">
        <v>-430484415</v>
      </c>
      <c r="Y57">
        <v>0.44999999999999996</v>
      </c>
      <c r="AA57">
        <v>0</v>
      </c>
      <c r="AB57">
        <v>1350.18</v>
      </c>
      <c r="AC57">
        <v>517.86</v>
      </c>
      <c r="AD57">
        <v>0</v>
      </c>
      <c r="AE57">
        <v>0</v>
      </c>
      <c r="AF57">
        <v>115.4</v>
      </c>
      <c r="AG57">
        <v>13.5</v>
      </c>
      <c r="AH57">
        <v>0</v>
      </c>
      <c r="AI57">
        <v>1</v>
      </c>
      <c r="AJ57">
        <v>11.7</v>
      </c>
      <c r="AK57">
        <v>38.36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0.36</v>
      </c>
      <c r="AU57" t="s">
        <v>128</v>
      </c>
      <c r="AV57">
        <v>0</v>
      </c>
      <c r="AW57">
        <v>2</v>
      </c>
      <c r="AX57">
        <v>55114235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Y57*Source!I82</f>
        <v>0.0021599999999999996</v>
      </c>
      <c r="CY57">
        <f>AB57</f>
        <v>1350.18</v>
      </c>
      <c r="CZ57">
        <f>AF57</f>
        <v>115.4</v>
      </c>
      <c r="DA57">
        <f>AJ57</f>
        <v>11.7</v>
      </c>
      <c r="DB57">
        <f t="shared" si="9"/>
        <v>51.93</v>
      </c>
      <c r="DC57">
        <f t="shared" si="10"/>
        <v>6.08</v>
      </c>
    </row>
    <row r="58" spans="1:107" ht="12.75">
      <c r="A58">
        <f>ROW(Source!A82)</f>
        <v>82</v>
      </c>
      <c r="B58">
        <v>55113218</v>
      </c>
      <c r="C58">
        <v>55114231</v>
      </c>
      <c r="D58">
        <v>53792151</v>
      </c>
      <c r="E58">
        <v>1</v>
      </c>
      <c r="F58">
        <v>1</v>
      </c>
      <c r="G58">
        <v>1</v>
      </c>
      <c r="H58">
        <v>2</v>
      </c>
      <c r="I58" t="s">
        <v>402</v>
      </c>
      <c r="J58" t="s">
        <v>403</v>
      </c>
      <c r="K58" t="s">
        <v>404</v>
      </c>
      <c r="L58">
        <v>1367</v>
      </c>
      <c r="N58">
        <v>1011</v>
      </c>
      <c r="O58" t="s">
        <v>376</v>
      </c>
      <c r="P58" t="s">
        <v>376</v>
      </c>
      <c r="Q58">
        <v>1</v>
      </c>
      <c r="W58">
        <v>0</v>
      </c>
      <c r="X58">
        <v>-896236776</v>
      </c>
      <c r="Y58">
        <v>0.3125</v>
      </c>
      <c r="AA58">
        <v>0</v>
      </c>
      <c r="AB58">
        <v>809.91</v>
      </c>
      <c r="AC58">
        <v>385.9</v>
      </c>
      <c r="AD58">
        <v>0</v>
      </c>
      <c r="AE58">
        <v>0</v>
      </c>
      <c r="AF58">
        <v>89.99</v>
      </c>
      <c r="AG58">
        <v>10.06</v>
      </c>
      <c r="AH58">
        <v>0</v>
      </c>
      <c r="AI58">
        <v>1</v>
      </c>
      <c r="AJ58">
        <v>9</v>
      </c>
      <c r="AK58">
        <v>38.36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0.25</v>
      </c>
      <c r="AU58" t="s">
        <v>128</v>
      </c>
      <c r="AV58">
        <v>0</v>
      </c>
      <c r="AW58">
        <v>2</v>
      </c>
      <c r="AX58">
        <v>55114236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Y58*Source!I82</f>
        <v>0.0014999999999999998</v>
      </c>
      <c r="CY58">
        <f>AB58</f>
        <v>809.91</v>
      </c>
      <c r="CZ58">
        <f>AF58</f>
        <v>89.99</v>
      </c>
      <c r="DA58">
        <f>AJ58</f>
        <v>9</v>
      </c>
      <c r="DB58">
        <f t="shared" si="9"/>
        <v>28.13</v>
      </c>
      <c r="DC58">
        <f t="shared" si="10"/>
        <v>3.15</v>
      </c>
    </row>
    <row r="59" spans="1:107" ht="12.75">
      <c r="A59">
        <f>ROW(Source!A82)</f>
        <v>82</v>
      </c>
      <c r="B59">
        <v>55113218</v>
      </c>
      <c r="C59">
        <v>55114231</v>
      </c>
      <c r="D59">
        <v>53792274</v>
      </c>
      <c r="E59">
        <v>1</v>
      </c>
      <c r="F59">
        <v>1</v>
      </c>
      <c r="G59">
        <v>1</v>
      </c>
      <c r="H59">
        <v>2</v>
      </c>
      <c r="I59" t="s">
        <v>405</v>
      </c>
      <c r="J59" t="s">
        <v>406</v>
      </c>
      <c r="K59" t="s">
        <v>407</v>
      </c>
      <c r="L59">
        <v>1367</v>
      </c>
      <c r="N59">
        <v>1011</v>
      </c>
      <c r="O59" t="s">
        <v>376</v>
      </c>
      <c r="P59" t="s">
        <v>376</v>
      </c>
      <c r="Q59">
        <v>1</v>
      </c>
      <c r="W59">
        <v>0</v>
      </c>
      <c r="X59">
        <v>1108114389</v>
      </c>
      <c r="Y59">
        <v>17.625</v>
      </c>
      <c r="AA59">
        <v>0</v>
      </c>
      <c r="AB59">
        <v>12.88</v>
      </c>
      <c r="AC59">
        <v>0</v>
      </c>
      <c r="AD59">
        <v>0</v>
      </c>
      <c r="AE59">
        <v>0</v>
      </c>
      <c r="AF59">
        <v>1.9</v>
      </c>
      <c r="AG59">
        <v>0</v>
      </c>
      <c r="AH59">
        <v>0</v>
      </c>
      <c r="AI59">
        <v>1</v>
      </c>
      <c r="AJ59">
        <v>6.78</v>
      </c>
      <c r="AK59">
        <v>38.36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14.1</v>
      </c>
      <c r="AU59" t="s">
        <v>128</v>
      </c>
      <c r="AV59">
        <v>0</v>
      </c>
      <c r="AW59">
        <v>2</v>
      </c>
      <c r="AX59">
        <v>55114237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Y59*Source!I82</f>
        <v>0.0846</v>
      </c>
      <c r="CY59">
        <f>AB59</f>
        <v>12.88</v>
      </c>
      <c r="CZ59">
        <f>AF59</f>
        <v>1.9</v>
      </c>
      <c r="DA59">
        <f>AJ59</f>
        <v>6.78</v>
      </c>
      <c r="DB59">
        <f t="shared" si="9"/>
        <v>33.49</v>
      </c>
      <c r="DC59">
        <f t="shared" si="10"/>
        <v>0</v>
      </c>
    </row>
    <row r="60" spans="1:107" ht="12.75">
      <c r="A60">
        <f>ROW(Source!A82)</f>
        <v>82</v>
      </c>
      <c r="B60">
        <v>55113218</v>
      </c>
      <c r="C60">
        <v>55114231</v>
      </c>
      <c r="D60">
        <v>53792927</v>
      </c>
      <c r="E60">
        <v>1</v>
      </c>
      <c r="F60">
        <v>1</v>
      </c>
      <c r="G60">
        <v>1</v>
      </c>
      <c r="H60">
        <v>2</v>
      </c>
      <c r="I60" t="s">
        <v>373</v>
      </c>
      <c r="J60" t="s">
        <v>374</v>
      </c>
      <c r="K60" t="s">
        <v>375</v>
      </c>
      <c r="L60">
        <v>1367</v>
      </c>
      <c r="N60">
        <v>1011</v>
      </c>
      <c r="O60" t="s">
        <v>376</v>
      </c>
      <c r="P60" t="s">
        <v>376</v>
      </c>
      <c r="Q60">
        <v>1</v>
      </c>
      <c r="W60">
        <v>0</v>
      </c>
      <c r="X60">
        <v>509054691</v>
      </c>
      <c r="Y60">
        <v>0.75</v>
      </c>
      <c r="AA60">
        <v>0</v>
      </c>
      <c r="AB60">
        <v>833.2</v>
      </c>
      <c r="AC60">
        <v>444.98</v>
      </c>
      <c r="AD60">
        <v>0</v>
      </c>
      <c r="AE60">
        <v>0</v>
      </c>
      <c r="AF60">
        <v>65.71</v>
      </c>
      <c r="AG60">
        <v>11.6</v>
      </c>
      <c r="AH60">
        <v>0</v>
      </c>
      <c r="AI60">
        <v>1</v>
      </c>
      <c r="AJ60">
        <v>12.68</v>
      </c>
      <c r="AK60">
        <v>38.36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0.6</v>
      </c>
      <c r="AU60" t="s">
        <v>128</v>
      </c>
      <c r="AV60">
        <v>0</v>
      </c>
      <c r="AW60">
        <v>2</v>
      </c>
      <c r="AX60">
        <v>55114238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Y60*Source!I82</f>
        <v>0.0036</v>
      </c>
      <c r="CY60">
        <f>AB60</f>
        <v>833.2</v>
      </c>
      <c r="CZ60">
        <f>AF60</f>
        <v>65.71</v>
      </c>
      <c r="DA60">
        <f>AJ60</f>
        <v>12.68</v>
      </c>
      <c r="DB60">
        <f t="shared" si="9"/>
        <v>49.29</v>
      </c>
      <c r="DC60">
        <f t="shared" si="10"/>
        <v>8.7</v>
      </c>
    </row>
    <row r="61" spans="1:107" ht="12.75">
      <c r="A61">
        <f>ROW(Source!A82)</f>
        <v>82</v>
      </c>
      <c r="B61">
        <v>55113218</v>
      </c>
      <c r="C61">
        <v>55114231</v>
      </c>
      <c r="D61">
        <v>53642555</v>
      </c>
      <c r="E61">
        <v>1</v>
      </c>
      <c r="F61">
        <v>1</v>
      </c>
      <c r="G61">
        <v>1</v>
      </c>
      <c r="H61">
        <v>3</v>
      </c>
      <c r="I61" t="s">
        <v>408</v>
      </c>
      <c r="J61" t="s">
        <v>409</v>
      </c>
      <c r="K61" t="s">
        <v>410</v>
      </c>
      <c r="L61">
        <v>1339</v>
      </c>
      <c r="N61">
        <v>1007</v>
      </c>
      <c r="O61" t="s">
        <v>147</v>
      </c>
      <c r="P61" t="s">
        <v>147</v>
      </c>
      <c r="Q61">
        <v>1</v>
      </c>
      <c r="W61">
        <v>0</v>
      </c>
      <c r="X61">
        <v>-143474561</v>
      </c>
      <c r="Y61">
        <v>0.283</v>
      </c>
      <c r="AA61">
        <v>37.16</v>
      </c>
      <c r="AB61">
        <v>0</v>
      </c>
      <c r="AC61">
        <v>0</v>
      </c>
      <c r="AD61">
        <v>0</v>
      </c>
      <c r="AE61">
        <v>2.44</v>
      </c>
      <c r="AF61">
        <v>0</v>
      </c>
      <c r="AG61">
        <v>0</v>
      </c>
      <c r="AH61">
        <v>0</v>
      </c>
      <c r="AI61">
        <v>15.23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0.283</v>
      </c>
      <c r="AV61">
        <v>0</v>
      </c>
      <c r="AW61">
        <v>2</v>
      </c>
      <c r="AX61">
        <v>55114239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Y61*Source!I82</f>
        <v>0.0013583999999999998</v>
      </c>
      <c r="CY61">
        <f aca="true" t="shared" si="11" ref="CY61:CY68">AA61</f>
        <v>37.16</v>
      </c>
      <c r="CZ61">
        <f aca="true" t="shared" si="12" ref="CZ61:CZ68">AE61</f>
        <v>2.44</v>
      </c>
      <c r="DA61">
        <f aca="true" t="shared" si="13" ref="DA61:DA68">AI61</f>
        <v>15.23</v>
      </c>
      <c r="DB61">
        <f aca="true" t="shared" si="14" ref="DB61:DB74">ROUND(ROUND(AT61*CZ61,2),2)</f>
        <v>0.69</v>
      </c>
      <c r="DC61">
        <f aca="true" t="shared" si="15" ref="DC61:DC74">ROUND(ROUND(AT61*AG61,2),2)</f>
        <v>0</v>
      </c>
    </row>
    <row r="62" spans="1:107" ht="12.75">
      <c r="A62">
        <f>ROW(Source!A82)</f>
        <v>82</v>
      </c>
      <c r="B62">
        <v>55113218</v>
      </c>
      <c r="C62">
        <v>55114231</v>
      </c>
      <c r="D62">
        <v>53643038</v>
      </c>
      <c r="E62">
        <v>1</v>
      </c>
      <c r="F62">
        <v>1</v>
      </c>
      <c r="G62">
        <v>1</v>
      </c>
      <c r="H62">
        <v>3</v>
      </c>
      <c r="I62" t="s">
        <v>411</v>
      </c>
      <c r="J62" t="s">
        <v>412</v>
      </c>
      <c r="K62" t="s">
        <v>413</v>
      </c>
      <c r="L62">
        <v>1327</v>
      </c>
      <c r="N62">
        <v>1005</v>
      </c>
      <c r="O62" t="s">
        <v>189</v>
      </c>
      <c r="P62" t="s">
        <v>189</v>
      </c>
      <c r="Q62">
        <v>1</v>
      </c>
      <c r="W62">
        <v>0</v>
      </c>
      <c r="X62">
        <v>1300369369</v>
      </c>
      <c r="Y62">
        <v>88.2</v>
      </c>
      <c r="AA62">
        <v>16.91</v>
      </c>
      <c r="AB62">
        <v>0</v>
      </c>
      <c r="AC62">
        <v>0</v>
      </c>
      <c r="AD62">
        <v>0</v>
      </c>
      <c r="AE62">
        <v>3.62</v>
      </c>
      <c r="AF62">
        <v>0</v>
      </c>
      <c r="AG62">
        <v>0</v>
      </c>
      <c r="AH62">
        <v>0</v>
      </c>
      <c r="AI62">
        <v>4.67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88.2</v>
      </c>
      <c r="AV62">
        <v>0</v>
      </c>
      <c r="AW62">
        <v>2</v>
      </c>
      <c r="AX62">
        <v>55114240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Y62*Source!I82</f>
        <v>0.42335999999999996</v>
      </c>
      <c r="CY62">
        <f t="shared" si="11"/>
        <v>16.91</v>
      </c>
      <c r="CZ62">
        <f t="shared" si="12"/>
        <v>3.62</v>
      </c>
      <c r="DA62">
        <f t="shared" si="13"/>
        <v>4.67</v>
      </c>
      <c r="DB62">
        <f t="shared" si="14"/>
        <v>319.28</v>
      </c>
      <c r="DC62">
        <f t="shared" si="15"/>
        <v>0</v>
      </c>
    </row>
    <row r="63" spans="1:107" ht="12.75">
      <c r="A63">
        <f>ROW(Source!A82)</f>
        <v>82</v>
      </c>
      <c r="B63">
        <v>55113218</v>
      </c>
      <c r="C63">
        <v>55114231</v>
      </c>
      <c r="D63">
        <v>53644939</v>
      </c>
      <c r="E63">
        <v>1</v>
      </c>
      <c r="F63">
        <v>1</v>
      </c>
      <c r="G63">
        <v>1</v>
      </c>
      <c r="H63">
        <v>3</v>
      </c>
      <c r="I63" t="s">
        <v>414</v>
      </c>
      <c r="J63" t="s">
        <v>415</v>
      </c>
      <c r="K63" t="s">
        <v>416</v>
      </c>
      <c r="L63">
        <v>1348</v>
      </c>
      <c r="N63">
        <v>1009</v>
      </c>
      <c r="O63" t="s">
        <v>58</v>
      </c>
      <c r="P63" t="s">
        <v>58</v>
      </c>
      <c r="Q63">
        <v>1000</v>
      </c>
      <c r="W63">
        <v>0</v>
      </c>
      <c r="X63">
        <v>-45966985</v>
      </c>
      <c r="Y63">
        <v>0.018</v>
      </c>
      <c r="AA63">
        <v>142657.98</v>
      </c>
      <c r="AB63">
        <v>0</v>
      </c>
      <c r="AC63">
        <v>0</v>
      </c>
      <c r="AD63">
        <v>0</v>
      </c>
      <c r="AE63">
        <v>11978</v>
      </c>
      <c r="AF63">
        <v>0</v>
      </c>
      <c r="AG63">
        <v>0</v>
      </c>
      <c r="AH63">
        <v>0</v>
      </c>
      <c r="AI63">
        <v>11.91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0.018</v>
      </c>
      <c r="AV63">
        <v>0</v>
      </c>
      <c r="AW63">
        <v>2</v>
      </c>
      <c r="AX63">
        <v>55114241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Y63*Source!I82</f>
        <v>8.639999999999999E-05</v>
      </c>
      <c r="CY63">
        <f t="shared" si="11"/>
        <v>142657.98</v>
      </c>
      <c r="CZ63">
        <f t="shared" si="12"/>
        <v>11978</v>
      </c>
      <c r="DA63">
        <f t="shared" si="13"/>
        <v>11.91</v>
      </c>
      <c r="DB63">
        <f t="shared" si="14"/>
        <v>215.6</v>
      </c>
      <c r="DC63">
        <f t="shared" si="15"/>
        <v>0</v>
      </c>
    </row>
    <row r="64" spans="1:107" ht="12.75">
      <c r="A64">
        <f>ROW(Source!A82)</f>
        <v>82</v>
      </c>
      <c r="B64">
        <v>55113218</v>
      </c>
      <c r="C64">
        <v>55114231</v>
      </c>
      <c r="D64">
        <v>53647078</v>
      </c>
      <c r="E64">
        <v>1</v>
      </c>
      <c r="F64">
        <v>1</v>
      </c>
      <c r="G64">
        <v>1</v>
      </c>
      <c r="H64">
        <v>3</v>
      </c>
      <c r="I64" t="s">
        <v>417</v>
      </c>
      <c r="J64" t="s">
        <v>418</v>
      </c>
      <c r="K64" t="s">
        <v>419</v>
      </c>
      <c r="L64">
        <v>1348</v>
      </c>
      <c r="N64">
        <v>1009</v>
      </c>
      <c r="O64" t="s">
        <v>58</v>
      </c>
      <c r="P64" t="s">
        <v>58</v>
      </c>
      <c r="Q64">
        <v>1000</v>
      </c>
      <c r="W64">
        <v>0</v>
      </c>
      <c r="X64">
        <v>1174253204</v>
      </c>
      <c r="Y64">
        <v>0.025</v>
      </c>
      <c r="AA64">
        <v>4987.26</v>
      </c>
      <c r="AB64">
        <v>0</v>
      </c>
      <c r="AC64">
        <v>0</v>
      </c>
      <c r="AD64">
        <v>0</v>
      </c>
      <c r="AE64">
        <v>734.5</v>
      </c>
      <c r="AF64">
        <v>0</v>
      </c>
      <c r="AG64">
        <v>0</v>
      </c>
      <c r="AH64">
        <v>0</v>
      </c>
      <c r="AI64">
        <v>6.79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0.025</v>
      </c>
      <c r="AV64">
        <v>0</v>
      </c>
      <c r="AW64">
        <v>2</v>
      </c>
      <c r="AX64">
        <v>55114242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Y64*Source!I82</f>
        <v>0.00011999999999999999</v>
      </c>
      <c r="CY64">
        <f t="shared" si="11"/>
        <v>4987.26</v>
      </c>
      <c r="CZ64">
        <f t="shared" si="12"/>
        <v>734.5</v>
      </c>
      <c r="DA64">
        <f t="shared" si="13"/>
        <v>6.79</v>
      </c>
      <c r="DB64">
        <f t="shared" si="14"/>
        <v>18.36</v>
      </c>
      <c r="DC64">
        <f t="shared" si="15"/>
        <v>0</v>
      </c>
    </row>
    <row r="65" spans="1:107" ht="12.75">
      <c r="A65">
        <f>ROW(Source!A82)</f>
        <v>82</v>
      </c>
      <c r="B65">
        <v>55113218</v>
      </c>
      <c r="C65">
        <v>55114231</v>
      </c>
      <c r="D65">
        <v>53647641</v>
      </c>
      <c r="E65">
        <v>1</v>
      </c>
      <c r="F65">
        <v>1</v>
      </c>
      <c r="G65">
        <v>1</v>
      </c>
      <c r="H65">
        <v>3</v>
      </c>
      <c r="I65" t="s">
        <v>145</v>
      </c>
      <c r="J65" t="s">
        <v>148</v>
      </c>
      <c r="K65" t="s">
        <v>146</v>
      </c>
      <c r="L65">
        <v>1339</v>
      </c>
      <c r="N65">
        <v>1007</v>
      </c>
      <c r="O65" t="s">
        <v>147</v>
      </c>
      <c r="P65" t="s">
        <v>147</v>
      </c>
      <c r="Q65">
        <v>1</v>
      </c>
      <c r="W65">
        <v>0</v>
      </c>
      <c r="X65">
        <v>-1590786868</v>
      </c>
      <c r="Y65">
        <v>102</v>
      </c>
      <c r="AA65">
        <v>4488.75</v>
      </c>
      <c r="AB65">
        <v>0</v>
      </c>
      <c r="AC65">
        <v>0</v>
      </c>
      <c r="AD65">
        <v>0</v>
      </c>
      <c r="AE65">
        <v>665</v>
      </c>
      <c r="AF65">
        <v>0</v>
      </c>
      <c r="AG65">
        <v>0</v>
      </c>
      <c r="AH65">
        <v>0</v>
      </c>
      <c r="AI65">
        <v>6.75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T65">
        <v>102</v>
      </c>
      <c r="AV65">
        <v>0</v>
      </c>
      <c r="AW65">
        <v>1</v>
      </c>
      <c r="AX65">
        <v>-1</v>
      </c>
      <c r="AY65">
        <v>0</v>
      </c>
      <c r="AZ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Y65*Source!I82</f>
        <v>0.4896</v>
      </c>
      <c r="CY65">
        <f t="shared" si="11"/>
        <v>4488.75</v>
      </c>
      <c r="CZ65">
        <f t="shared" si="12"/>
        <v>665</v>
      </c>
      <c r="DA65">
        <f t="shared" si="13"/>
        <v>6.75</v>
      </c>
      <c r="DB65">
        <f t="shared" si="14"/>
        <v>67830</v>
      </c>
      <c r="DC65">
        <f t="shared" si="15"/>
        <v>0</v>
      </c>
    </row>
    <row r="66" spans="1:107" ht="12.75">
      <c r="A66">
        <f>ROW(Source!A82)</f>
        <v>82</v>
      </c>
      <c r="B66">
        <v>55113218</v>
      </c>
      <c r="C66">
        <v>55114231</v>
      </c>
      <c r="D66">
        <v>53662071</v>
      </c>
      <c r="E66">
        <v>1</v>
      </c>
      <c r="F66">
        <v>1</v>
      </c>
      <c r="G66">
        <v>1</v>
      </c>
      <c r="H66">
        <v>3</v>
      </c>
      <c r="I66" t="s">
        <v>420</v>
      </c>
      <c r="J66" t="s">
        <v>421</v>
      </c>
      <c r="K66" t="s">
        <v>422</v>
      </c>
      <c r="L66">
        <v>1348</v>
      </c>
      <c r="N66">
        <v>1009</v>
      </c>
      <c r="O66" t="s">
        <v>58</v>
      </c>
      <c r="P66" t="s">
        <v>58</v>
      </c>
      <c r="Q66">
        <v>1000</v>
      </c>
      <c r="W66">
        <v>0</v>
      </c>
      <c r="X66">
        <v>-120483918</v>
      </c>
      <c r="Y66">
        <v>0.028</v>
      </c>
      <c r="AA66">
        <v>69634.78</v>
      </c>
      <c r="AB66">
        <v>0</v>
      </c>
      <c r="AC66">
        <v>0</v>
      </c>
      <c r="AD66">
        <v>0</v>
      </c>
      <c r="AE66">
        <v>4455.2</v>
      </c>
      <c r="AF66">
        <v>0</v>
      </c>
      <c r="AG66">
        <v>0</v>
      </c>
      <c r="AH66">
        <v>0</v>
      </c>
      <c r="AI66">
        <v>15.63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0.028</v>
      </c>
      <c r="AV66">
        <v>0</v>
      </c>
      <c r="AW66">
        <v>2</v>
      </c>
      <c r="AX66">
        <v>55114244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Y66*Source!I82</f>
        <v>0.0001344</v>
      </c>
      <c r="CY66">
        <f t="shared" si="11"/>
        <v>69634.78</v>
      </c>
      <c r="CZ66">
        <f t="shared" si="12"/>
        <v>4455.2</v>
      </c>
      <c r="DA66">
        <f t="shared" si="13"/>
        <v>15.63</v>
      </c>
      <c r="DB66">
        <f t="shared" si="14"/>
        <v>124.75</v>
      </c>
      <c r="DC66">
        <f t="shared" si="15"/>
        <v>0</v>
      </c>
    </row>
    <row r="67" spans="1:107" ht="12.75">
      <c r="A67">
        <f>ROW(Source!A82)</f>
        <v>82</v>
      </c>
      <c r="B67">
        <v>55113218</v>
      </c>
      <c r="C67">
        <v>55114231</v>
      </c>
      <c r="D67">
        <v>53666245</v>
      </c>
      <c r="E67">
        <v>1</v>
      </c>
      <c r="F67">
        <v>1</v>
      </c>
      <c r="G67">
        <v>1</v>
      </c>
      <c r="H67">
        <v>3</v>
      </c>
      <c r="I67" t="s">
        <v>423</v>
      </c>
      <c r="J67" t="s">
        <v>424</v>
      </c>
      <c r="K67" t="s">
        <v>425</v>
      </c>
      <c r="L67">
        <v>1339</v>
      </c>
      <c r="N67">
        <v>1007</v>
      </c>
      <c r="O67" t="s">
        <v>147</v>
      </c>
      <c r="P67" t="s">
        <v>147</v>
      </c>
      <c r="Q67">
        <v>1</v>
      </c>
      <c r="W67">
        <v>0</v>
      </c>
      <c r="X67">
        <v>1125321039</v>
      </c>
      <c r="Y67">
        <v>0.22</v>
      </c>
      <c r="AA67">
        <v>8099.52</v>
      </c>
      <c r="AB67">
        <v>0</v>
      </c>
      <c r="AC67">
        <v>0</v>
      </c>
      <c r="AD67">
        <v>0</v>
      </c>
      <c r="AE67">
        <v>1056</v>
      </c>
      <c r="AF67">
        <v>0</v>
      </c>
      <c r="AG67">
        <v>0</v>
      </c>
      <c r="AH67">
        <v>0</v>
      </c>
      <c r="AI67">
        <v>7.67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0.22</v>
      </c>
      <c r="AV67">
        <v>0</v>
      </c>
      <c r="AW67">
        <v>2</v>
      </c>
      <c r="AX67">
        <v>55114245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Y67*Source!I82</f>
        <v>0.0010559999999999999</v>
      </c>
      <c r="CY67">
        <f t="shared" si="11"/>
        <v>8099.52</v>
      </c>
      <c r="CZ67">
        <f t="shared" si="12"/>
        <v>1056</v>
      </c>
      <c r="DA67">
        <f t="shared" si="13"/>
        <v>7.67</v>
      </c>
      <c r="DB67">
        <f t="shared" si="14"/>
        <v>232.32</v>
      </c>
      <c r="DC67">
        <f t="shared" si="15"/>
        <v>0</v>
      </c>
    </row>
    <row r="68" spans="1:107" ht="12.75">
      <c r="A68">
        <f>ROW(Source!A82)</f>
        <v>82</v>
      </c>
      <c r="B68">
        <v>55113218</v>
      </c>
      <c r="C68">
        <v>55114231</v>
      </c>
      <c r="D68">
        <v>53667434</v>
      </c>
      <c r="E68">
        <v>1</v>
      </c>
      <c r="F68">
        <v>1</v>
      </c>
      <c r="G68">
        <v>1</v>
      </c>
      <c r="H68">
        <v>3</v>
      </c>
      <c r="I68" t="s">
        <v>426</v>
      </c>
      <c r="J68" t="s">
        <v>427</v>
      </c>
      <c r="K68" t="s">
        <v>428</v>
      </c>
      <c r="L68">
        <v>1327</v>
      </c>
      <c r="N68">
        <v>1005</v>
      </c>
      <c r="O68" t="s">
        <v>189</v>
      </c>
      <c r="P68" t="s">
        <v>189</v>
      </c>
      <c r="Q68">
        <v>1</v>
      </c>
      <c r="W68">
        <v>0</v>
      </c>
      <c r="X68">
        <v>334453153</v>
      </c>
      <c r="Y68">
        <v>44.8</v>
      </c>
      <c r="AA68">
        <v>434.89</v>
      </c>
      <c r="AB68">
        <v>0</v>
      </c>
      <c r="AC68">
        <v>0</v>
      </c>
      <c r="AD68">
        <v>0</v>
      </c>
      <c r="AE68">
        <v>35.53</v>
      </c>
      <c r="AF68">
        <v>0</v>
      </c>
      <c r="AG68">
        <v>0</v>
      </c>
      <c r="AH68">
        <v>0</v>
      </c>
      <c r="AI68">
        <v>12.24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44.8</v>
      </c>
      <c r="AV68">
        <v>0</v>
      </c>
      <c r="AW68">
        <v>2</v>
      </c>
      <c r="AX68">
        <v>55114246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Y68*Source!I82</f>
        <v>0.21503999999999998</v>
      </c>
      <c r="CY68">
        <f t="shared" si="11"/>
        <v>434.89</v>
      </c>
      <c r="CZ68">
        <f t="shared" si="12"/>
        <v>35.53</v>
      </c>
      <c r="DA68">
        <f t="shared" si="13"/>
        <v>12.24</v>
      </c>
      <c r="DB68">
        <f t="shared" si="14"/>
        <v>1591.74</v>
      </c>
      <c r="DC68">
        <f t="shared" si="15"/>
        <v>0</v>
      </c>
    </row>
    <row r="69" spans="1:107" ht="12.75">
      <c r="A69">
        <f>ROW(Source!A85)</f>
        <v>85</v>
      </c>
      <c r="B69">
        <v>55113220</v>
      </c>
      <c r="C69">
        <v>55114261</v>
      </c>
      <c r="D69">
        <v>51126788</v>
      </c>
      <c r="E69">
        <v>68</v>
      </c>
      <c r="F69">
        <v>1</v>
      </c>
      <c r="G69">
        <v>1</v>
      </c>
      <c r="H69">
        <v>1</v>
      </c>
      <c r="I69" t="s">
        <v>368</v>
      </c>
      <c r="K69" t="s">
        <v>369</v>
      </c>
      <c r="L69">
        <v>1191</v>
      </c>
      <c r="N69">
        <v>1013</v>
      </c>
      <c r="O69" t="s">
        <v>370</v>
      </c>
      <c r="P69" t="s">
        <v>370</v>
      </c>
      <c r="Q69">
        <v>1</v>
      </c>
      <c r="W69">
        <v>0</v>
      </c>
      <c r="X69">
        <v>1049124552</v>
      </c>
      <c r="Y69">
        <v>5</v>
      </c>
      <c r="AA69">
        <v>0</v>
      </c>
      <c r="AB69">
        <v>0</v>
      </c>
      <c r="AC69">
        <v>0</v>
      </c>
      <c r="AD69">
        <v>8.53</v>
      </c>
      <c r="AE69">
        <v>0</v>
      </c>
      <c r="AF69">
        <v>0</v>
      </c>
      <c r="AG69">
        <v>0</v>
      </c>
      <c r="AH69">
        <v>8.53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5</v>
      </c>
      <c r="AV69">
        <v>1</v>
      </c>
      <c r="AW69">
        <v>2</v>
      </c>
      <c r="AX69">
        <v>55114262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Y69*Source!I85</f>
        <v>0.35000000000000003</v>
      </c>
      <c r="CY69">
        <f>AD69</f>
        <v>8.53</v>
      </c>
      <c r="CZ69">
        <f>AH69</f>
        <v>8.53</v>
      </c>
      <c r="DA69">
        <f>AL69</f>
        <v>1</v>
      </c>
      <c r="DB69">
        <f t="shared" si="14"/>
        <v>42.65</v>
      </c>
      <c r="DC69">
        <f t="shared" si="15"/>
        <v>0</v>
      </c>
    </row>
    <row r="70" spans="1:107" ht="12.75">
      <c r="A70">
        <f>ROW(Source!A85)</f>
        <v>85</v>
      </c>
      <c r="B70">
        <v>55113220</v>
      </c>
      <c r="C70">
        <v>55114261</v>
      </c>
      <c r="D70">
        <v>51139463</v>
      </c>
      <c r="E70">
        <v>1</v>
      </c>
      <c r="F70">
        <v>1</v>
      </c>
      <c r="G70">
        <v>1</v>
      </c>
      <c r="H70">
        <v>3</v>
      </c>
      <c r="I70" t="s">
        <v>158</v>
      </c>
      <c r="J70" t="s">
        <v>161</v>
      </c>
      <c r="K70" t="s">
        <v>159</v>
      </c>
      <c r="L70">
        <v>1374</v>
      </c>
      <c r="N70">
        <v>1013</v>
      </c>
      <c r="O70" t="s">
        <v>160</v>
      </c>
      <c r="P70" t="s">
        <v>160</v>
      </c>
      <c r="Q70">
        <v>1</v>
      </c>
      <c r="W70">
        <v>0</v>
      </c>
      <c r="X70">
        <v>-1142673066</v>
      </c>
      <c r="Y70">
        <v>0.85</v>
      </c>
      <c r="AA70">
        <v>1</v>
      </c>
      <c r="AB70">
        <v>0</v>
      </c>
      <c r="AC70">
        <v>0</v>
      </c>
      <c r="AD70">
        <v>0</v>
      </c>
      <c r="AE70">
        <v>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T70">
        <v>0.85</v>
      </c>
      <c r="AV70">
        <v>0</v>
      </c>
      <c r="AW70">
        <v>2</v>
      </c>
      <c r="AX70">
        <v>55114263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Y70*Source!I85</f>
        <v>0.059500000000000004</v>
      </c>
      <c r="CY70">
        <f>AA70</f>
        <v>1</v>
      </c>
      <c r="CZ70">
        <f>AE70</f>
        <v>1</v>
      </c>
      <c r="DA70">
        <f>AI70</f>
        <v>1</v>
      </c>
      <c r="DB70">
        <f t="shared" si="14"/>
        <v>0.85</v>
      </c>
      <c r="DC70">
        <f t="shared" si="15"/>
        <v>0</v>
      </c>
    </row>
    <row r="71" spans="1:107" ht="12.75">
      <c r="A71">
        <f>ROW(Source!A85)</f>
        <v>85</v>
      </c>
      <c r="B71">
        <v>55113220</v>
      </c>
      <c r="C71">
        <v>55114261</v>
      </c>
      <c r="D71">
        <v>53645564</v>
      </c>
      <c r="E71">
        <v>1</v>
      </c>
      <c r="F71">
        <v>1</v>
      </c>
      <c r="G71">
        <v>1</v>
      </c>
      <c r="H71">
        <v>3</v>
      </c>
      <c r="I71" t="s">
        <v>163</v>
      </c>
      <c r="J71" t="s">
        <v>165</v>
      </c>
      <c r="K71" t="s">
        <v>164</v>
      </c>
      <c r="L71">
        <v>1371</v>
      </c>
      <c r="N71">
        <v>1013</v>
      </c>
      <c r="O71" t="s">
        <v>34</v>
      </c>
      <c r="P71" t="s">
        <v>34</v>
      </c>
      <c r="Q71">
        <v>1</v>
      </c>
      <c r="W71">
        <v>0</v>
      </c>
      <c r="X71">
        <v>2098047712</v>
      </c>
      <c r="Y71">
        <v>14.285714</v>
      </c>
      <c r="AA71">
        <v>452.4</v>
      </c>
      <c r="AB71">
        <v>0</v>
      </c>
      <c r="AC71">
        <v>0</v>
      </c>
      <c r="AD71">
        <v>0</v>
      </c>
      <c r="AE71">
        <v>452.4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T71">
        <v>14.285714</v>
      </c>
      <c r="AV71">
        <v>0</v>
      </c>
      <c r="AW71">
        <v>1</v>
      </c>
      <c r="AX71">
        <v>-1</v>
      </c>
      <c r="AY71">
        <v>0</v>
      </c>
      <c r="AZ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Y71*Source!I85</f>
        <v>0.9999999800000001</v>
      </c>
      <c r="CY71">
        <f>AA71</f>
        <v>452.4</v>
      </c>
      <c r="CZ71">
        <f>AE71</f>
        <v>452.4</v>
      </c>
      <c r="DA71">
        <f>AI71</f>
        <v>1</v>
      </c>
      <c r="DB71">
        <f t="shared" si="14"/>
        <v>6462.86</v>
      </c>
      <c r="DC71">
        <f t="shared" si="15"/>
        <v>0</v>
      </c>
    </row>
    <row r="72" spans="1:107" ht="12.75">
      <c r="A72">
        <f>ROW(Source!A86)</f>
        <v>86</v>
      </c>
      <c r="B72">
        <v>55113218</v>
      </c>
      <c r="C72">
        <v>55114261</v>
      </c>
      <c r="D72">
        <v>51126788</v>
      </c>
      <c r="E72">
        <v>68</v>
      </c>
      <c r="F72">
        <v>1</v>
      </c>
      <c r="G72">
        <v>1</v>
      </c>
      <c r="H72">
        <v>1</v>
      </c>
      <c r="I72" t="s">
        <v>368</v>
      </c>
      <c r="K72" t="s">
        <v>369</v>
      </c>
      <c r="L72">
        <v>1191</v>
      </c>
      <c r="N72">
        <v>1013</v>
      </c>
      <c r="O72" t="s">
        <v>370</v>
      </c>
      <c r="P72" t="s">
        <v>370</v>
      </c>
      <c r="Q72">
        <v>1</v>
      </c>
      <c r="W72">
        <v>0</v>
      </c>
      <c r="X72">
        <v>1049124552</v>
      </c>
      <c r="Y72">
        <v>5</v>
      </c>
      <c r="AA72">
        <v>0</v>
      </c>
      <c r="AB72">
        <v>0</v>
      </c>
      <c r="AC72">
        <v>0</v>
      </c>
      <c r="AD72">
        <v>8.53</v>
      </c>
      <c r="AE72">
        <v>0</v>
      </c>
      <c r="AF72">
        <v>0</v>
      </c>
      <c r="AG72">
        <v>0</v>
      </c>
      <c r="AH72">
        <v>8.53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5</v>
      </c>
      <c r="AV72">
        <v>1</v>
      </c>
      <c r="AW72">
        <v>2</v>
      </c>
      <c r="AX72">
        <v>55114262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Y72*Source!I86</f>
        <v>0.35000000000000003</v>
      </c>
      <c r="CY72">
        <f>AD72</f>
        <v>8.53</v>
      </c>
      <c r="CZ72">
        <f>AH72</f>
        <v>8.53</v>
      </c>
      <c r="DA72">
        <f>AL72</f>
        <v>1</v>
      </c>
      <c r="DB72">
        <f t="shared" si="14"/>
        <v>42.65</v>
      </c>
      <c r="DC72">
        <f t="shared" si="15"/>
        <v>0</v>
      </c>
    </row>
    <row r="73" spans="1:107" ht="12.75">
      <c r="A73">
        <f>ROW(Source!A86)</f>
        <v>86</v>
      </c>
      <c r="B73">
        <v>55113218</v>
      </c>
      <c r="C73">
        <v>55114261</v>
      </c>
      <c r="D73">
        <v>51139463</v>
      </c>
      <c r="E73">
        <v>1</v>
      </c>
      <c r="F73">
        <v>1</v>
      </c>
      <c r="G73">
        <v>1</v>
      </c>
      <c r="H73">
        <v>3</v>
      </c>
      <c r="I73" t="s">
        <v>158</v>
      </c>
      <c r="J73" t="s">
        <v>161</v>
      </c>
      <c r="K73" t="s">
        <v>159</v>
      </c>
      <c r="L73">
        <v>1374</v>
      </c>
      <c r="N73">
        <v>1013</v>
      </c>
      <c r="O73" t="s">
        <v>160</v>
      </c>
      <c r="P73" t="s">
        <v>160</v>
      </c>
      <c r="Q73">
        <v>1</v>
      </c>
      <c r="W73">
        <v>0</v>
      </c>
      <c r="X73">
        <v>-1142673066</v>
      </c>
      <c r="Y73">
        <v>0.85</v>
      </c>
      <c r="AA73">
        <v>12.05</v>
      </c>
      <c r="AB73">
        <v>0</v>
      </c>
      <c r="AC73">
        <v>0</v>
      </c>
      <c r="AD73">
        <v>0</v>
      </c>
      <c r="AE73">
        <v>1</v>
      </c>
      <c r="AF73">
        <v>0</v>
      </c>
      <c r="AG73">
        <v>0</v>
      </c>
      <c r="AH73">
        <v>0</v>
      </c>
      <c r="AI73">
        <v>12.05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T73">
        <v>0.85</v>
      </c>
      <c r="AV73">
        <v>0</v>
      </c>
      <c r="AW73">
        <v>2</v>
      </c>
      <c r="AX73">
        <v>55114263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Y73*Source!I86</f>
        <v>0.059500000000000004</v>
      </c>
      <c r="CY73">
        <f>AA73</f>
        <v>12.05</v>
      </c>
      <c r="CZ73">
        <f>AE73</f>
        <v>1</v>
      </c>
      <c r="DA73">
        <f>AI73</f>
        <v>12.05</v>
      </c>
      <c r="DB73">
        <f t="shared" si="14"/>
        <v>0.85</v>
      </c>
      <c r="DC73">
        <f t="shared" si="15"/>
        <v>0</v>
      </c>
    </row>
    <row r="74" spans="1:107" ht="12.75">
      <c r="A74">
        <f>ROW(Source!A86)</f>
        <v>86</v>
      </c>
      <c r="B74">
        <v>55113218</v>
      </c>
      <c r="C74">
        <v>55114261</v>
      </c>
      <c r="D74">
        <v>53645564</v>
      </c>
      <c r="E74">
        <v>1</v>
      </c>
      <c r="F74">
        <v>1</v>
      </c>
      <c r="G74">
        <v>1</v>
      </c>
      <c r="H74">
        <v>3</v>
      </c>
      <c r="I74" t="s">
        <v>163</v>
      </c>
      <c r="J74" t="s">
        <v>165</v>
      </c>
      <c r="K74" t="s">
        <v>164</v>
      </c>
      <c r="L74">
        <v>1371</v>
      </c>
      <c r="N74">
        <v>1013</v>
      </c>
      <c r="O74" t="s">
        <v>34</v>
      </c>
      <c r="P74" t="s">
        <v>34</v>
      </c>
      <c r="Q74">
        <v>1</v>
      </c>
      <c r="W74">
        <v>0</v>
      </c>
      <c r="X74">
        <v>2098047712</v>
      </c>
      <c r="Y74">
        <v>14.285714</v>
      </c>
      <c r="AA74">
        <v>1425.06</v>
      </c>
      <c r="AB74">
        <v>0</v>
      </c>
      <c r="AC74">
        <v>0</v>
      </c>
      <c r="AD74">
        <v>0</v>
      </c>
      <c r="AE74">
        <v>452.4</v>
      </c>
      <c r="AF74">
        <v>0</v>
      </c>
      <c r="AG74">
        <v>0</v>
      </c>
      <c r="AH74">
        <v>0</v>
      </c>
      <c r="AI74">
        <v>3.15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T74">
        <v>14.285714</v>
      </c>
      <c r="AV74">
        <v>0</v>
      </c>
      <c r="AW74">
        <v>1</v>
      </c>
      <c r="AX74">
        <v>-1</v>
      </c>
      <c r="AY74">
        <v>0</v>
      </c>
      <c r="AZ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Y74*Source!I86</f>
        <v>0.9999999800000001</v>
      </c>
      <c r="CY74">
        <f>AA74</f>
        <v>1425.06</v>
      </c>
      <c r="CZ74">
        <f>AE74</f>
        <v>452.4</v>
      </c>
      <c r="DA74">
        <f>AI74</f>
        <v>3.15</v>
      </c>
      <c r="DB74">
        <f t="shared" si="14"/>
        <v>6462.86</v>
      </c>
      <c r="DC74">
        <f t="shared" si="15"/>
        <v>0</v>
      </c>
    </row>
    <row r="75" spans="1:107" ht="12.75">
      <c r="A75">
        <f>ROW(Source!A91)</f>
        <v>91</v>
      </c>
      <c r="B75">
        <v>55113220</v>
      </c>
      <c r="C75">
        <v>55114267</v>
      </c>
      <c r="D75">
        <v>51126797</v>
      </c>
      <c r="E75">
        <v>68</v>
      </c>
      <c r="F75">
        <v>1</v>
      </c>
      <c r="G75">
        <v>1</v>
      </c>
      <c r="H75">
        <v>1</v>
      </c>
      <c r="I75" t="s">
        <v>429</v>
      </c>
      <c r="K75" t="s">
        <v>430</v>
      </c>
      <c r="L75">
        <v>1191</v>
      </c>
      <c r="N75">
        <v>1013</v>
      </c>
      <c r="O75" t="s">
        <v>370</v>
      </c>
      <c r="P75" t="s">
        <v>370</v>
      </c>
      <c r="Q75">
        <v>1</v>
      </c>
      <c r="W75">
        <v>0</v>
      </c>
      <c r="X75">
        <v>-1759674247</v>
      </c>
      <c r="Y75">
        <v>332.34999999999997</v>
      </c>
      <c r="AA75">
        <v>0</v>
      </c>
      <c r="AB75">
        <v>0</v>
      </c>
      <c r="AC75">
        <v>0</v>
      </c>
      <c r="AD75">
        <v>8.86</v>
      </c>
      <c r="AE75">
        <v>0</v>
      </c>
      <c r="AF75">
        <v>0</v>
      </c>
      <c r="AG75">
        <v>0</v>
      </c>
      <c r="AH75">
        <v>8.86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289</v>
      </c>
      <c r="AU75" t="s">
        <v>129</v>
      </c>
      <c r="AV75">
        <v>1</v>
      </c>
      <c r="AW75">
        <v>2</v>
      </c>
      <c r="AX75">
        <v>55114268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Y75*Source!I91</f>
        <v>1.9940999999999998</v>
      </c>
      <c r="CY75">
        <f>AD75</f>
        <v>8.86</v>
      </c>
      <c r="CZ75">
        <f>AH75</f>
        <v>8.86</v>
      </c>
      <c r="DA75">
        <f>AL75</f>
        <v>1</v>
      </c>
      <c r="DB75">
        <f>ROUND((ROUND(AT75*CZ75,2)*ROUND(1.15,7)),2)</f>
        <v>2944.62</v>
      </c>
      <c r="DC75">
        <f>ROUND((ROUND(AT75*AG75,2)*ROUND(1.15,7)),2)</f>
        <v>0</v>
      </c>
    </row>
    <row r="76" spans="1:107" ht="12.75">
      <c r="A76">
        <f>ROW(Source!A91)</f>
        <v>91</v>
      </c>
      <c r="B76">
        <v>55113220</v>
      </c>
      <c r="C76">
        <v>55114267</v>
      </c>
      <c r="D76">
        <v>51127040</v>
      </c>
      <c r="E76">
        <v>68</v>
      </c>
      <c r="F76">
        <v>1</v>
      </c>
      <c r="G76">
        <v>1</v>
      </c>
      <c r="H76">
        <v>1</v>
      </c>
      <c r="I76" t="s">
        <v>371</v>
      </c>
      <c r="K76" t="s">
        <v>372</v>
      </c>
      <c r="L76">
        <v>1191</v>
      </c>
      <c r="N76">
        <v>1013</v>
      </c>
      <c r="O76" t="s">
        <v>370</v>
      </c>
      <c r="P76" t="s">
        <v>370</v>
      </c>
      <c r="Q76">
        <v>1</v>
      </c>
      <c r="W76">
        <v>0</v>
      </c>
      <c r="X76">
        <v>-1417349443</v>
      </c>
      <c r="Y76">
        <v>0.7374999999999999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0.59</v>
      </c>
      <c r="AU76" t="s">
        <v>128</v>
      </c>
      <c r="AV76">
        <v>2</v>
      </c>
      <c r="AW76">
        <v>2</v>
      </c>
      <c r="AX76">
        <v>55114269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Y76*Source!I91</f>
        <v>0.004425</v>
      </c>
      <c r="CY76">
        <f>AD76</f>
        <v>0</v>
      </c>
      <c r="CZ76">
        <f>AH76</f>
        <v>0</v>
      </c>
      <c r="DA76">
        <f>AL76</f>
        <v>1</v>
      </c>
      <c r="DB76">
        <f>ROUND((ROUND(AT76*CZ76,2)*ROUND(1.25,7)),2)</f>
        <v>0</v>
      </c>
      <c r="DC76">
        <f>ROUND((ROUND(AT76*AG76,2)*ROUND(1.25,7)),2)</f>
        <v>0</v>
      </c>
    </row>
    <row r="77" spans="1:107" ht="12.75">
      <c r="A77">
        <f>ROW(Source!A91)</f>
        <v>91</v>
      </c>
      <c r="B77">
        <v>55113220</v>
      </c>
      <c r="C77">
        <v>55114267</v>
      </c>
      <c r="D77">
        <v>51289176</v>
      </c>
      <c r="E77">
        <v>1</v>
      </c>
      <c r="F77">
        <v>1</v>
      </c>
      <c r="G77">
        <v>1</v>
      </c>
      <c r="H77">
        <v>2</v>
      </c>
      <c r="I77" t="s">
        <v>399</v>
      </c>
      <c r="J77" t="s">
        <v>400</v>
      </c>
      <c r="K77" t="s">
        <v>401</v>
      </c>
      <c r="L77">
        <v>1367</v>
      </c>
      <c r="N77">
        <v>1011</v>
      </c>
      <c r="O77" t="s">
        <v>376</v>
      </c>
      <c r="P77" t="s">
        <v>376</v>
      </c>
      <c r="Q77">
        <v>1</v>
      </c>
      <c r="W77">
        <v>0</v>
      </c>
      <c r="X77">
        <v>-296520070</v>
      </c>
      <c r="Y77">
        <v>0.3125</v>
      </c>
      <c r="AA77">
        <v>0</v>
      </c>
      <c r="AB77">
        <v>115.4</v>
      </c>
      <c r="AC77">
        <v>13.5</v>
      </c>
      <c r="AD77">
        <v>0</v>
      </c>
      <c r="AE77">
        <v>0</v>
      </c>
      <c r="AF77">
        <v>115.4</v>
      </c>
      <c r="AG77">
        <v>13.5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0.25</v>
      </c>
      <c r="AU77" t="s">
        <v>128</v>
      </c>
      <c r="AV77">
        <v>0</v>
      </c>
      <c r="AW77">
        <v>2</v>
      </c>
      <c r="AX77">
        <v>55114270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Y77*Source!I91</f>
        <v>0.001875</v>
      </c>
      <c r="CY77">
        <f>AB77</f>
        <v>115.4</v>
      </c>
      <c r="CZ77">
        <f>AF77</f>
        <v>115.4</v>
      </c>
      <c r="DA77">
        <f>AJ77</f>
        <v>1</v>
      </c>
      <c r="DB77">
        <f>ROUND((ROUND(AT77*CZ77,2)*ROUND(1.25,7)),2)</f>
        <v>36.06</v>
      </c>
      <c r="DC77">
        <f>ROUND((ROUND(AT77*AG77,2)*ROUND(1.25,7)),2)</f>
        <v>4.23</v>
      </c>
    </row>
    <row r="78" spans="1:107" ht="12.75">
      <c r="A78">
        <f>ROW(Source!A91)</f>
        <v>91</v>
      </c>
      <c r="B78">
        <v>55113220</v>
      </c>
      <c r="C78">
        <v>55114267</v>
      </c>
      <c r="D78">
        <v>51290110</v>
      </c>
      <c r="E78">
        <v>1</v>
      </c>
      <c r="F78">
        <v>1</v>
      </c>
      <c r="G78">
        <v>1</v>
      </c>
      <c r="H78">
        <v>2</v>
      </c>
      <c r="I78" t="s">
        <v>373</v>
      </c>
      <c r="J78" t="s">
        <v>374</v>
      </c>
      <c r="K78" t="s">
        <v>375</v>
      </c>
      <c r="L78">
        <v>1367</v>
      </c>
      <c r="N78">
        <v>1011</v>
      </c>
      <c r="O78" t="s">
        <v>376</v>
      </c>
      <c r="P78" t="s">
        <v>376</v>
      </c>
      <c r="Q78">
        <v>1</v>
      </c>
      <c r="W78">
        <v>0</v>
      </c>
      <c r="X78">
        <v>2001246382</v>
      </c>
      <c r="Y78">
        <v>0.42500000000000004</v>
      </c>
      <c r="AA78">
        <v>0</v>
      </c>
      <c r="AB78">
        <v>65.71</v>
      </c>
      <c r="AC78">
        <v>11.6</v>
      </c>
      <c r="AD78">
        <v>0</v>
      </c>
      <c r="AE78">
        <v>0</v>
      </c>
      <c r="AF78">
        <v>65.71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0.34</v>
      </c>
      <c r="AU78" t="s">
        <v>128</v>
      </c>
      <c r="AV78">
        <v>0</v>
      </c>
      <c r="AW78">
        <v>2</v>
      </c>
      <c r="AX78">
        <v>55114271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Y78*Source!I91</f>
        <v>0.00255</v>
      </c>
      <c r="CY78">
        <f>AB78</f>
        <v>65.71</v>
      </c>
      <c r="CZ78">
        <f>AF78</f>
        <v>65.71</v>
      </c>
      <c r="DA78">
        <f>AJ78</f>
        <v>1</v>
      </c>
      <c r="DB78">
        <f>ROUND((ROUND(AT78*CZ78,2)*ROUND(1.25,7)),2)</f>
        <v>27.93</v>
      </c>
      <c r="DC78">
        <f>ROUND((ROUND(AT78*AG78,2)*ROUND(1.25,7)),2)</f>
        <v>4.93</v>
      </c>
    </row>
    <row r="79" spans="1:107" ht="12.75">
      <c r="A79">
        <f>ROW(Source!A91)</f>
        <v>91</v>
      </c>
      <c r="B79">
        <v>55113220</v>
      </c>
      <c r="C79">
        <v>55114267</v>
      </c>
      <c r="D79">
        <v>51156403</v>
      </c>
      <c r="E79">
        <v>1</v>
      </c>
      <c r="F79">
        <v>1</v>
      </c>
      <c r="G79">
        <v>1</v>
      </c>
      <c r="H79">
        <v>3</v>
      </c>
      <c r="I79" t="s">
        <v>431</v>
      </c>
      <c r="J79" t="s">
        <v>432</v>
      </c>
      <c r="K79" t="s">
        <v>433</v>
      </c>
      <c r="L79">
        <v>1371</v>
      </c>
      <c r="N79">
        <v>1013</v>
      </c>
      <c r="O79" t="s">
        <v>34</v>
      </c>
      <c r="P79" t="s">
        <v>34</v>
      </c>
      <c r="Q79">
        <v>1</v>
      </c>
      <c r="W79">
        <v>0</v>
      </c>
      <c r="X79">
        <v>350373381</v>
      </c>
      <c r="Y79">
        <v>0.01</v>
      </c>
      <c r="AA79">
        <v>346</v>
      </c>
      <c r="AB79">
        <v>0</v>
      </c>
      <c r="AC79">
        <v>0</v>
      </c>
      <c r="AD79">
        <v>0</v>
      </c>
      <c r="AE79">
        <v>346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0.01</v>
      </c>
      <c r="AV79">
        <v>0</v>
      </c>
      <c r="AW79">
        <v>2</v>
      </c>
      <c r="AX79">
        <v>55114272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Y79*Source!I91</f>
        <v>6E-05</v>
      </c>
      <c r="CY79">
        <f>AA79</f>
        <v>346</v>
      </c>
      <c r="CZ79">
        <f>AE79</f>
        <v>346</v>
      </c>
      <c r="DA79">
        <f>AI79</f>
        <v>1</v>
      </c>
      <c r="DB79">
        <f>ROUND(ROUND(AT79*CZ79,2),2)</f>
        <v>3.46</v>
      </c>
      <c r="DC79">
        <f>ROUND(ROUND(AT79*AG79,2),2)</f>
        <v>0</v>
      </c>
    </row>
    <row r="80" spans="1:107" ht="12.75">
      <c r="A80">
        <f>ROW(Source!A91)</f>
        <v>91</v>
      </c>
      <c r="B80">
        <v>55113220</v>
      </c>
      <c r="C80">
        <v>55114267</v>
      </c>
      <c r="D80">
        <v>51159774</v>
      </c>
      <c r="E80">
        <v>1</v>
      </c>
      <c r="F80">
        <v>1</v>
      </c>
      <c r="G80">
        <v>1</v>
      </c>
      <c r="H80">
        <v>3</v>
      </c>
      <c r="I80" t="s">
        <v>434</v>
      </c>
      <c r="J80" t="s">
        <v>435</v>
      </c>
      <c r="K80" t="s">
        <v>436</v>
      </c>
      <c r="L80">
        <v>1348</v>
      </c>
      <c r="N80">
        <v>1009</v>
      </c>
      <c r="O80" t="s">
        <v>58</v>
      </c>
      <c r="P80" t="s">
        <v>58</v>
      </c>
      <c r="Q80">
        <v>1000</v>
      </c>
      <c r="W80">
        <v>0</v>
      </c>
      <c r="X80">
        <v>236598862</v>
      </c>
      <c r="Y80">
        <v>1</v>
      </c>
      <c r="AA80">
        <v>10100</v>
      </c>
      <c r="AB80">
        <v>0</v>
      </c>
      <c r="AC80">
        <v>0</v>
      </c>
      <c r="AD80">
        <v>0</v>
      </c>
      <c r="AE80">
        <v>10100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1</v>
      </c>
      <c r="AV80">
        <v>0</v>
      </c>
      <c r="AW80">
        <v>2</v>
      </c>
      <c r="AX80">
        <v>55114273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Y80*Source!I91</f>
        <v>0.006</v>
      </c>
      <c r="CY80">
        <f>AA80</f>
        <v>10100</v>
      </c>
      <c r="CZ80">
        <f>AE80</f>
        <v>10100</v>
      </c>
      <c r="DA80">
        <f>AI80</f>
        <v>1</v>
      </c>
      <c r="DB80">
        <f>ROUND(ROUND(AT80*CZ80,2),2)</f>
        <v>10100</v>
      </c>
      <c r="DC80">
        <f>ROUND(ROUND(AT80*AG80,2),2)</f>
        <v>0</v>
      </c>
    </row>
    <row r="81" spans="1:107" ht="12.75">
      <c r="A81">
        <f>ROW(Source!A92)</f>
        <v>92</v>
      </c>
      <c r="B81">
        <v>55113218</v>
      </c>
      <c r="C81">
        <v>55114267</v>
      </c>
      <c r="D81">
        <v>51126797</v>
      </c>
      <c r="E81">
        <v>68</v>
      </c>
      <c r="F81">
        <v>1</v>
      </c>
      <c r="G81">
        <v>1</v>
      </c>
      <c r="H81">
        <v>1</v>
      </c>
      <c r="I81" t="s">
        <v>429</v>
      </c>
      <c r="K81" t="s">
        <v>430</v>
      </c>
      <c r="L81">
        <v>1191</v>
      </c>
      <c r="N81">
        <v>1013</v>
      </c>
      <c r="O81" t="s">
        <v>370</v>
      </c>
      <c r="P81" t="s">
        <v>370</v>
      </c>
      <c r="Q81">
        <v>1</v>
      </c>
      <c r="W81">
        <v>0</v>
      </c>
      <c r="X81">
        <v>-1759674247</v>
      </c>
      <c r="Y81">
        <v>332.34999999999997</v>
      </c>
      <c r="AA81">
        <v>0</v>
      </c>
      <c r="AB81">
        <v>0</v>
      </c>
      <c r="AC81">
        <v>0</v>
      </c>
      <c r="AD81">
        <v>8.86</v>
      </c>
      <c r="AE81">
        <v>0</v>
      </c>
      <c r="AF81">
        <v>0</v>
      </c>
      <c r="AG81">
        <v>0</v>
      </c>
      <c r="AH81">
        <v>8.86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289</v>
      </c>
      <c r="AU81" t="s">
        <v>129</v>
      </c>
      <c r="AV81">
        <v>1</v>
      </c>
      <c r="AW81">
        <v>2</v>
      </c>
      <c r="AX81">
        <v>55114268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Y81*Source!I92</f>
        <v>1.9940999999999998</v>
      </c>
      <c r="CY81">
        <f>AD81</f>
        <v>8.86</v>
      </c>
      <c r="CZ81">
        <f>AH81</f>
        <v>8.86</v>
      </c>
      <c r="DA81">
        <f>AL81</f>
        <v>1</v>
      </c>
      <c r="DB81">
        <f>ROUND((ROUND(AT81*CZ81,2)*ROUND(1.15,7)),2)</f>
        <v>2944.62</v>
      </c>
      <c r="DC81">
        <f>ROUND((ROUND(AT81*AG81,2)*ROUND(1.15,7)),2)</f>
        <v>0</v>
      </c>
    </row>
    <row r="82" spans="1:107" ht="12.75">
      <c r="A82">
        <f>ROW(Source!A92)</f>
        <v>92</v>
      </c>
      <c r="B82">
        <v>55113218</v>
      </c>
      <c r="C82">
        <v>55114267</v>
      </c>
      <c r="D82">
        <v>51127040</v>
      </c>
      <c r="E82">
        <v>68</v>
      </c>
      <c r="F82">
        <v>1</v>
      </c>
      <c r="G82">
        <v>1</v>
      </c>
      <c r="H82">
        <v>1</v>
      </c>
      <c r="I82" t="s">
        <v>371</v>
      </c>
      <c r="K82" t="s">
        <v>372</v>
      </c>
      <c r="L82">
        <v>1191</v>
      </c>
      <c r="N82">
        <v>1013</v>
      </c>
      <c r="O82" t="s">
        <v>370</v>
      </c>
      <c r="P82" t="s">
        <v>370</v>
      </c>
      <c r="Q82">
        <v>1</v>
      </c>
      <c r="W82">
        <v>0</v>
      </c>
      <c r="X82">
        <v>-1417349443</v>
      </c>
      <c r="Y82">
        <v>0.7374999999999999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0.59</v>
      </c>
      <c r="AU82" t="s">
        <v>128</v>
      </c>
      <c r="AV82">
        <v>2</v>
      </c>
      <c r="AW82">
        <v>2</v>
      </c>
      <c r="AX82">
        <v>55114269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Y82*Source!I92</f>
        <v>0.004425</v>
      </c>
      <c r="CY82">
        <f>AD82</f>
        <v>0</v>
      </c>
      <c r="CZ82">
        <f>AH82</f>
        <v>0</v>
      </c>
      <c r="DA82">
        <f>AL82</f>
        <v>1</v>
      </c>
      <c r="DB82">
        <f>ROUND((ROUND(AT82*CZ82,2)*ROUND(1.25,7)),2)</f>
        <v>0</v>
      </c>
      <c r="DC82">
        <f>ROUND((ROUND(AT82*AG82,2)*ROUND(1.25,7)),2)</f>
        <v>0</v>
      </c>
    </row>
    <row r="83" spans="1:107" ht="12.75">
      <c r="A83">
        <f>ROW(Source!A92)</f>
        <v>92</v>
      </c>
      <c r="B83">
        <v>55113218</v>
      </c>
      <c r="C83">
        <v>55114267</v>
      </c>
      <c r="D83">
        <v>51289176</v>
      </c>
      <c r="E83">
        <v>1</v>
      </c>
      <c r="F83">
        <v>1</v>
      </c>
      <c r="G83">
        <v>1</v>
      </c>
      <c r="H83">
        <v>2</v>
      </c>
      <c r="I83" t="s">
        <v>399</v>
      </c>
      <c r="J83" t="s">
        <v>400</v>
      </c>
      <c r="K83" t="s">
        <v>401</v>
      </c>
      <c r="L83">
        <v>1367</v>
      </c>
      <c r="N83">
        <v>1011</v>
      </c>
      <c r="O83" t="s">
        <v>376</v>
      </c>
      <c r="P83" t="s">
        <v>376</v>
      </c>
      <c r="Q83">
        <v>1</v>
      </c>
      <c r="W83">
        <v>0</v>
      </c>
      <c r="X83">
        <v>-296520070</v>
      </c>
      <c r="Y83">
        <v>0.3125</v>
      </c>
      <c r="AA83">
        <v>0</v>
      </c>
      <c r="AB83">
        <v>1350.18</v>
      </c>
      <c r="AC83">
        <v>517.86</v>
      </c>
      <c r="AD83">
        <v>0</v>
      </c>
      <c r="AE83">
        <v>0</v>
      </c>
      <c r="AF83">
        <v>115.4</v>
      </c>
      <c r="AG83">
        <v>13.5</v>
      </c>
      <c r="AH83">
        <v>0</v>
      </c>
      <c r="AI83">
        <v>1</v>
      </c>
      <c r="AJ83">
        <v>11.7</v>
      </c>
      <c r="AK83">
        <v>38.36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0.25</v>
      </c>
      <c r="AU83" t="s">
        <v>128</v>
      </c>
      <c r="AV83">
        <v>0</v>
      </c>
      <c r="AW83">
        <v>2</v>
      </c>
      <c r="AX83">
        <v>55114270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Y83*Source!I92</f>
        <v>0.001875</v>
      </c>
      <c r="CY83">
        <f>AB83</f>
        <v>1350.18</v>
      </c>
      <c r="CZ83">
        <f>AF83</f>
        <v>115.4</v>
      </c>
      <c r="DA83">
        <f>AJ83</f>
        <v>11.7</v>
      </c>
      <c r="DB83">
        <f>ROUND((ROUND(AT83*CZ83,2)*ROUND(1.25,7)),2)</f>
        <v>36.06</v>
      </c>
      <c r="DC83">
        <f>ROUND((ROUND(AT83*AG83,2)*ROUND(1.25,7)),2)</f>
        <v>4.23</v>
      </c>
    </row>
    <row r="84" spans="1:107" ht="12.75">
      <c r="A84">
        <f>ROW(Source!A92)</f>
        <v>92</v>
      </c>
      <c r="B84">
        <v>55113218</v>
      </c>
      <c r="C84">
        <v>55114267</v>
      </c>
      <c r="D84">
        <v>51290110</v>
      </c>
      <c r="E84">
        <v>1</v>
      </c>
      <c r="F84">
        <v>1</v>
      </c>
      <c r="G84">
        <v>1</v>
      </c>
      <c r="H84">
        <v>2</v>
      </c>
      <c r="I84" t="s">
        <v>373</v>
      </c>
      <c r="J84" t="s">
        <v>374</v>
      </c>
      <c r="K84" t="s">
        <v>375</v>
      </c>
      <c r="L84">
        <v>1367</v>
      </c>
      <c r="N84">
        <v>1011</v>
      </c>
      <c r="O84" t="s">
        <v>376</v>
      </c>
      <c r="P84" t="s">
        <v>376</v>
      </c>
      <c r="Q84">
        <v>1</v>
      </c>
      <c r="W84">
        <v>0</v>
      </c>
      <c r="X84">
        <v>2001246382</v>
      </c>
      <c r="Y84">
        <v>0.42500000000000004</v>
      </c>
      <c r="AA84">
        <v>0</v>
      </c>
      <c r="AB84">
        <v>833.2</v>
      </c>
      <c r="AC84">
        <v>444.98</v>
      </c>
      <c r="AD84">
        <v>0</v>
      </c>
      <c r="AE84">
        <v>0</v>
      </c>
      <c r="AF84">
        <v>65.71</v>
      </c>
      <c r="AG84">
        <v>11.6</v>
      </c>
      <c r="AH84">
        <v>0</v>
      </c>
      <c r="AI84">
        <v>1</v>
      </c>
      <c r="AJ84">
        <v>12.68</v>
      </c>
      <c r="AK84">
        <v>38.36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0.34</v>
      </c>
      <c r="AU84" t="s">
        <v>128</v>
      </c>
      <c r="AV84">
        <v>0</v>
      </c>
      <c r="AW84">
        <v>2</v>
      </c>
      <c r="AX84">
        <v>55114271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Y84*Source!I92</f>
        <v>0.00255</v>
      </c>
      <c r="CY84">
        <f>AB84</f>
        <v>833.2</v>
      </c>
      <c r="CZ84">
        <f>AF84</f>
        <v>65.71</v>
      </c>
      <c r="DA84">
        <f>AJ84</f>
        <v>12.68</v>
      </c>
      <c r="DB84">
        <f>ROUND((ROUND(AT84*CZ84,2)*ROUND(1.25,7)),2)</f>
        <v>27.93</v>
      </c>
      <c r="DC84">
        <f>ROUND((ROUND(AT84*AG84,2)*ROUND(1.25,7)),2)</f>
        <v>4.93</v>
      </c>
    </row>
    <row r="85" spans="1:107" ht="12.75">
      <c r="A85">
        <f>ROW(Source!A92)</f>
        <v>92</v>
      </c>
      <c r="B85">
        <v>55113218</v>
      </c>
      <c r="C85">
        <v>55114267</v>
      </c>
      <c r="D85">
        <v>51156403</v>
      </c>
      <c r="E85">
        <v>1</v>
      </c>
      <c r="F85">
        <v>1</v>
      </c>
      <c r="G85">
        <v>1</v>
      </c>
      <c r="H85">
        <v>3</v>
      </c>
      <c r="I85" t="s">
        <v>431</v>
      </c>
      <c r="J85" t="s">
        <v>432</v>
      </c>
      <c r="K85" t="s">
        <v>433</v>
      </c>
      <c r="L85">
        <v>1371</v>
      </c>
      <c r="N85">
        <v>1013</v>
      </c>
      <c r="O85" t="s">
        <v>34</v>
      </c>
      <c r="P85" t="s">
        <v>34</v>
      </c>
      <c r="Q85">
        <v>1</v>
      </c>
      <c r="W85">
        <v>0</v>
      </c>
      <c r="X85">
        <v>350373381</v>
      </c>
      <c r="Y85">
        <v>0.01</v>
      </c>
      <c r="AA85">
        <v>2231.7</v>
      </c>
      <c r="AB85">
        <v>0</v>
      </c>
      <c r="AC85">
        <v>0</v>
      </c>
      <c r="AD85">
        <v>0</v>
      </c>
      <c r="AE85">
        <v>346</v>
      </c>
      <c r="AF85">
        <v>0</v>
      </c>
      <c r="AG85">
        <v>0</v>
      </c>
      <c r="AH85">
        <v>0</v>
      </c>
      <c r="AI85">
        <v>6.45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0.01</v>
      </c>
      <c r="AV85">
        <v>0</v>
      </c>
      <c r="AW85">
        <v>2</v>
      </c>
      <c r="AX85">
        <v>55114272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Y85*Source!I92</f>
        <v>6E-05</v>
      </c>
      <c r="CY85">
        <f>AA85</f>
        <v>2231.7</v>
      </c>
      <c r="CZ85">
        <f>AE85</f>
        <v>346</v>
      </c>
      <c r="DA85">
        <f>AI85</f>
        <v>6.45</v>
      </c>
      <c r="DB85">
        <f>ROUND(ROUND(AT85*CZ85,2),2)</f>
        <v>3.46</v>
      </c>
      <c r="DC85">
        <f>ROUND(ROUND(AT85*AG85,2),2)</f>
        <v>0</v>
      </c>
    </row>
    <row r="86" spans="1:107" ht="12.75">
      <c r="A86">
        <f>ROW(Source!A92)</f>
        <v>92</v>
      </c>
      <c r="B86">
        <v>55113218</v>
      </c>
      <c r="C86">
        <v>55114267</v>
      </c>
      <c r="D86">
        <v>51159774</v>
      </c>
      <c r="E86">
        <v>1</v>
      </c>
      <c r="F86">
        <v>1</v>
      </c>
      <c r="G86">
        <v>1</v>
      </c>
      <c r="H86">
        <v>3</v>
      </c>
      <c r="I86" t="s">
        <v>434</v>
      </c>
      <c r="J86" t="s">
        <v>435</v>
      </c>
      <c r="K86" t="s">
        <v>436</v>
      </c>
      <c r="L86">
        <v>1348</v>
      </c>
      <c r="N86">
        <v>1009</v>
      </c>
      <c r="O86" t="s">
        <v>58</v>
      </c>
      <c r="P86" t="s">
        <v>58</v>
      </c>
      <c r="Q86">
        <v>1000</v>
      </c>
      <c r="W86">
        <v>0</v>
      </c>
      <c r="X86">
        <v>236598862</v>
      </c>
      <c r="Y86">
        <v>1</v>
      </c>
      <c r="AA86">
        <v>80295</v>
      </c>
      <c r="AB86">
        <v>0</v>
      </c>
      <c r="AC86">
        <v>0</v>
      </c>
      <c r="AD86">
        <v>0</v>
      </c>
      <c r="AE86">
        <v>10100</v>
      </c>
      <c r="AF86">
        <v>0</v>
      </c>
      <c r="AG86">
        <v>0</v>
      </c>
      <c r="AH86">
        <v>0</v>
      </c>
      <c r="AI86">
        <v>7.95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1</v>
      </c>
      <c r="AV86">
        <v>0</v>
      </c>
      <c r="AW86">
        <v>2</v>
      </c>
      <c r="AX86">
        <v>55114273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Y86*Source!I92</f>
        <v>0.006</v>
      </c>
      <c r="CY86">
        <f>AA86</f>
        <v>80295</v>
      </c>
      <c r="CZ86">
        <f>AE86</f>
        <v>10100</v>
      </c>
      <c r="DA86">
        <f>AI86</f>
        <v>7.95</v>
      </c>
      <c r="DB86">
        <f>ROUND(ROUND(AT86*CZ86,2),2)</f>
        <v>10100</v>
      </c>
      <c r="DC86">
        <f>ROUND(ROUND(AT86*AG86,2),2)</f>
        <v>0</v>
      </c>
    </row>
    <row r="87" spans="1:107" ht="12.75">
      <c r="A87">
        <f>ROW(Source!A93)</f>
        <v>93</v>
      </c>
      <c r="B87">
        <v>55113220</v>
      </c>
      <c r="C87">
        <v>55113437</v>
      </c>
      <c r="D87">
        <v>53630101</v>
      </c>
      <c r="E87">
        <v>70</v>
      </c>
      <c r="F87">
        <v>1</v>
      </c>
      <c r="G87">
        <v>1</v>
      </c>
      <c r="H87">
        <v>1</v>
      </c>
      <c r="I87" t="s">
        <v>437</v>
      </c>
      <c r="K87" t="s">
        <v>438</v>
      </c>
      <c r="L87">
        <v>1191</v>
      </c>
      <c r="N87">
        <v>1013</v>
      </c>
      <c r="O87" t="s">
        <v>370</v>
      </c>
      <c r="P87" t="s">
        <v>370</v>
      </c>
      <c r="Q87">
        <v>1</v>
      </c>
      <c r="W87">
        <v>0</v>
      </c>
      <c r="X87">
        <v>-2012709214</v>
      </c>
      <c r="Y87">
        <v>33.23499999999999</v>
      </c>
      <c r="AA87">
        <v>0</v>
      </c>
      <c r="AB87">
        <v>0</v>
      </c>
      <c r="AC87">
        <v>0</v>
      </c>
      <c r="AD87">
        <v>9.4</v>
      </c>
      <c r="AE87">
        <v>0</v>
      </c>
      <c r="AF87">
        <v>0</v>
      </c>
      <c r="AG87">
        <v>0</v>
      </c>
      <c r="AH87">
        <v>9.4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28.9</v>
      </c>
      <c r="AU87" t="s">
        <v>129</v>
      </c>
      <c r="AV87">
        <v>1</v>
      </c>
      <c r="AW87">
        <v>2</v>
      </c>
      <c r="AX87">
        <v>55113438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Y87*Source!I93</f>
        <v>21.137459999999994</v>
      </c>
      <c r="CY87">
        <f>AD87</f>
        <v>9.4</v>
      </c>
      <c r="CZ87">
        <f>AH87</f>
        <v>9.4</v>
      </c>
      <c r="DA87">
        <f>AL87</f>
        <v>1</v>
      </c>
      <c r="DB87">
        <f>ROUND((ROUND(AT87*CZ87,2)*ROUND(1.15,7)),2)</f>
        <v>312.41</v>
      </c>
      <c r="DC87">
        <f>ROUND((ROUND(AT87*AG87,2)*ROUND(1.15,7)),2)</f>
        <v>0</v>
      </c>
    </row>
    <row r="88" spans="1:107" ht="12.75">
      <c r="A88">
        <f>ROW(Source!A93)</f>
        <v>93</v>
      </c>
      <c r="B88">
        <v>55113220</v>
      </c>
      <c r="C88">
        <v>55113437</v>
      </c>
      <c r="D88">
        <v>53630257</v>
      </c>
      <c r="E88">
        <v>70</v>
      </c>
      <c r="F88">
        <v>1</v>
      </c>
      <c r="G88">
        <v>1</v>
      </c>
      <c r="H88">
        <v>1</v>
      </c>
      <c r="I88" t="s">
        <v>371</v>
      </c>
      <c r="K88" t="s">
        <v>372</v>
      </c>
      <c r="L88">
        <v>1191</v>
      </c>
      <c r="N88">
        <v>1013</v>
      </c>
      <c r="O88" t="s">
        <v>370</v>
      </c>
      <c r="P88" t="s">
        <v>370</v>
      </c>
      <c r="Q88">
        <v>1</v>
      </c>
      <c r="W88">
        <v>0</v>
      </c>
      <c r="X88">
        <v>-1417349443</v>
      </c>
      <c r="Y88">
        <v>7.2875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5.83</v>
      </c>
      <c r="AU88" t="s">
        <v>128</v>
      </c>
      <c r="AV88">
        <v>2</v>
      </c>
      <c r="AW88">
        <v>2</v>
      </c>
      <c r="AX88">
        <v>55113439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Y88*Source!I93</f>
        <v>4.63485</v>
      </c>
      <c r="CY88">
        <f>AD88</f>
        <v>0</v>
      </c>
      <c r="CZ88">
        <f>AH88</f>
        <v>0</v>
      </c>
      <c r="DA88">
        <f>AL88</f>
        <v>1</v>
      </c>
      <c r="DB88">
        <f aca="true" t="shared" si="16" ref="DB88:DB95">ROUND((ROUND(AT88*CZ88,2)*ROUND(1.25,7)),2)</f>
        <v>0</v>
      </c>
      <c r="DC88">
        <f aca="true" t="shared" si="17" ref="DC88:DC95">ROUND((ROUND(AT88*AG88,2)*ROUND(1.25,7)),2)</f>
        <v>0</v>
      </c>
    </row>
    <row r="89" spans="1:107" ht="12.75">
      <c r="A89">
        <f>ROW(Source!A93)</f>
        <v>93</v>
      </c>
      <c r="B89">
        <v>55113220</v>
      </c>
      <c r="C89">
        <v>55113437</v>
      </c>
      <c r="D89">
        <v>53791952</v>
      </c>
      <c r="E89">
        <v>1</v>
      </c>
      <c r="F89">
        <v>1</v>
      </c>
      <c r="G89">
        <v>1</v>
      </c>
      <c r="H89">
        <v>2</v>
      </c>
      <c r="I89" t="s">
        <v>439</v>
      </c>
      <c r="J89" t="s">
        <v>440</v>
      </c>
      <c r="K89" t="s">
        <v>441</v>
      </c>
      <c r="L89">
        <v>1367</v>
      </c>
      <c r="N89">
        <v>1011</v>
      </c>
      <c r="O89" t="s">
        <v>376</v>
      </c>
      <c r="P89" t="s">
        <v>376</v>
      </c>
      <c r="Q89">
        <v>1</v>
      </c>
      <c r="W89">
        <v>0</v>
      </c>
      <c r="X89">
        <v>-163180553</v>
      </c>
      <c r="Y89">
        <v>0.08750000000000001</v>
      </c>
      <c r="AA89">
        <v>0</v>
      </c>
      <c r="AB89">
        <v>120.24</v>
      </c>
      <c r="AC89">
        <v>15.42</v>
      </c>
      <c r="AD89">
        <v>0</v>
      </c>
      <c r="AE89">
        <v>0</v>
      </c>
      <c r="AF89">
        <v>120.24</v>
      </c>
      <c r="AG89">
        <v>15.42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0.07</v>
      </c>
      <c r="AU89" t="s">
        <v>128</v>
      </c>
      <c r="AV89">
        <v>0</v>
      </c>
      <c r="AW89">
        <v>2</v>
      </c>
      <c r="AX89">
        <v>55113440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Y89*Source!I93</f>
        <v>0.055650000000000005</v>
      </c>
      <c r="CY89">
        <f aca="true" t="shared" si="18" ref="CY89:CY95">AB89</f>
        <v>120.24</v>
      </c>
      <c r="CZ89">
        <f aca="true" t="shared" si="19" ref="CZ89:CZ95">AF89</f>
        <v>120.24</v>
      </c>
      <c r="DA89">
        <f aca="true" t="shared" si="20" ref="DA89:DA95">AJ89</f>
        <v>1</v>
      </c>
      <c r="DB89">
        <f t="shared" si="16"/>
        <v>10.53</v>
      </c>
      <c r="DC89">
        <f t="shared" si="17"/>
        <v>1.35</v>
      </c>
    </row>
    <row r="90" spans="1:107" ht="12.75">
      <c r="A90">
        <f>ROW(Source!A93)</f>
        <v>93</v>
      </c>
      <c r="B90">
        <v>55113220</v>
      </c>
      <c r="C90">
        <v>55113437</v>
      </c>
      <c r="D90">
        <v>53791997</v>
      </c>
      <c r="E90">
        <v>1</v>
      </c>
      <c r="F90">
        <v>1</v>
      </c>
      <c r="G90">
        <v>1</v>
      </c>
      <c r="H90">
        <v>2</v>
      </c>
      <c r="I90" t="s">
        <v>399</v>
      </c>
      <c r="J90" t="s">
        <v>400</v>
      </c>
      <c r="K90" t="s">
        <v>401</v>
      </c>
      <c r="L90">
        <v>1367</v>
      </c>
      <c r="N90">
        <v>1011</v>
      </c>
      <c r="O90" t="s">
        <v>376</v>
      </c>
      <c r="P90" t="s">
        <v>376</v>
      </c>
      <c r="Q90">
        <v>1</v>
      </c>
      <c r="W90">
        <v>0</v>
      </c>
      <c r="X90">
        <v>-430484415</v>
      </c>
      <c r="Y90">
        <v>0.15</v>
      </c>
      <c r="AA90">
        <v>0</v>
      </c>
      <c r="AB90">
        <v>115.4</v>
      </c>
      <c r="AC90">
        <v>13.5</v>
      </c>
      <c r="AD90">
        <v>0</v>
      </c>
      <c r="AE90">
        <v>0</v>
      </c>
      <c r="AF90">
        <v>115.4</v>
      </c>
      <c r="AG90">
        <v>13.5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0.12</v>
      </c>
      <c r="AU90" t="s">
        <v>128</v>
      </c>
      <c r="AV90">
        <v>0</v>
      </c>
      <c r="AW90">
        <v>2</v>
      </c>
      <c r="AX90">
        <v>55113441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Y90*Source!I93</f>
        <v>0.0954</v>
      </c>
      <c r="CY90">
        <f t="shared" si="18"/>
        <v>115.4</v>
      </c>
      <c r="CZ90">
        <f t="shared" si="19"/>
        <v>115.4</v>
      </c>
      <c r="DA90">
        <f t="shared" si="20"/>
        <v>1</v>
      </c>
      <c r="DB90">
        <f t="shared" si="16"/>
        <v>17.31</v>
      </c>
      <c r="DC90">
        <f t="shared" si="17"/>
        <v>2.03</v>
      </c>
    </row>
    <row r="91" spans="1:107" ht="12.75">
      <c r="A91">
        <f>ROW(Source!A93)</f>
        <v>93</v>
      </c>
      <c r="B91">
        <v>55113220</v>
      </c>
      <c r="C91">
        <v>55113437</v>
      </c>
      <c r="D91">
        <v>53792008</v>
      </c>
      <c r="E91">
        <v>1</v>
      </c>
      <c r="F91">
        <v>1</v>
      </c>
      <c r="G91">
        <v>1</v>
      </c>
      <c r="H91">
        <v>2</v>
      </c>
      <c r="I91" t="s">
        <v>442</v>
      </c>
      <c r="J91" t="s">
        <v>443</v>
      </c>
      <c r="K91" t="s">
        <v>444</v>
      </c>
      <c r="L91">
        <v>1367</v>
      </c>
      <c r="N91">
        <v>1011</v>
      </c>
      <c r="O91" t="s">
        <v>376</v>
      </c>
      <c r="P91" t="s">
        <v>376</v>
      </c>
      <c r="Q91">
        <v>1</v>
      </c>
      <c r="W91">
        <v>0</v>
      </c>
      <c r="X91">
        <v>-1200668687</v>
      </c>
      <c r="Y91">
        <v>6.8125</v>
      </c>
      <c r="AA91">
        <v>0</v>
      </c>
      <c r="AB91">
        <v>96.89</v>
      </c>
      <c r="AC91">
        <v>13.5</v>
      </c>
      <c r="AD91">
        <v>0</v>
      </c>
      <c r="AE91">
        <v>0</v>
      </c>
      <c r="AF91">
        <v>96.89</v>
      </c>
      <c r="AG91">
        <v>13.5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5.45</v>
      </c>
      <c r="AU91" t="s">
        <v>128</v>
      </c>
      <c r="AV91">
        <v>0</v>
      </c>
      <c r="AW91">
        <v>2</v>
      </c>
      <c r="AX91">
        <v>55113442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Y91*Source!I93</f>
        <v>4.33275</v>
      </c>
      <c r="CY91">
        <f t="shared" si="18"/>
        <v>96.89</v>
      </c>
      <c r="CZ91">
        <f t="shared" si="19"/>
        <v>96.89</v>
      </c>
      <c r="DA91">
        <f t="shared" si="20"/>
        <v>1</v>
      </c>
      <c r="DB91">
        <f t="shared" si="16"/>
        <v>660.06</v>
      </c>
      <c r="DC91">
        <f t="shared" si="17"/>
        <v>91.98</v>
      </c>
    </row>
    <row r="92" spans="1:107" ht="12.75">
      <c r="A92">
        <f>ROW(Source!A93)</f>
        <v>93</v>
      </c>
      <c r="B92">
        <v>55113220</v>
      </c>
      <c r="C92">
        <v>55113437</v>
      </c>
      <c r="D92">
        <v>53792078</v>
      </c>
      <c r="E92">
        <v>1</v>
      </c>
      <c r="F92">
        <v>1</v>
      </c>
      <c r="G92">
        <v>1</v>
      </c>
      <c r="H92">
        <v>2</v>
      </c>
      <c r="I92" t="s">
        <v>445</v>
      </c>
      <c r="J92" t="s">
        <v>446</v>
      </c>
      <c r="K92" t="s">
        <v>447</v>
      </c>
      <c r="L92">
        <v>1367</v>
      </c>
      <c r="N92">
        <v>1011</v>
      </c>
      <c r="O92" t="s">
        <v>376</v>
      </c>
      <c r="P92" t="s">
        <v>376</v>
      </c>
      <c r="Q92">
        <v>1</v>
      </c>
      <c r="W92">
        <v>0</v>
      </c>
      <c r="X92">
        <v>321316643</v>
      </c>
      <c r="Y92">
        <v>1.075</v>
      </c>
      <c r="AA92">
        <v>0</v>
      </c>
      <c r="AB92">
        <v>0.9</v>
      </c>
      <c r="AC92">
        <v>0</v>
      </c>
      <c r="AD92">
        <v>0</v>
      </c>
      <c r="AE92">
        <v>0</v>
      </c>
      <c r="AF92">
        <v>0.9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0.86</v>
      </c>
      <c r="AU92" t="s">
        <v>128</v>
      </c>
      <c r="AV92">
        <v>0</v>
      </c>
      <c r="AW92">
        <v>2</v>
      </c>
      <c r="AX92">
        <v>55113443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Y92*Source!I93</f>
        <v>0.6837</v>
      </c>
      <c r="CY92">
        <f t="shared" si="18"/>
        <v>0.9</v>
      </c>
      <c r="CZ92">
        <f t="shared" si="19"/>
        <v>0.9</v>
      </c>
      <c r="DA92">
        <f t="shared" si="20"/>
        <v>1</v>
      </c>
      <c r="DB92">
        <f t="shared" si="16"/>
        <v>0.96</v>
      </c>
      <c r="DC92">
        <f t="shared" si="17"/>
        <v>0</v>
      </c>
    </row>
    <row r="93" spans="1:107" ht="12.75">
      <c r="A93">
        <f>ROW(Source!A93)</f>
        <v>93</v>
      </c>
      <c r="B93">
        <v>55113220</v>
      </c>
      <c r="C93">
        <v>55113437</v>
      </c>
      <c r="D93">
        <v>53792927</v>
      </c>
      <c r="E93">
        <v>1</v>
      </c>
      <c r="F93">
        <v>1</v>
      </c>
      <c r="G93">
        <v>1</v>
      </c>
      <c r="H93">
        <v>2</v>
      </c>
      <c r="I93" t="s">
        <v>373</v>
      </c>
      <c r="J93" t="s">
        <v>374</v>
      </c>
      <c r="K93" t="s">
        <v>375</v>
      </c>
      <c r="L93">
        <v>1367</v>
      </c>
      <c r="N93">
        <v>1011</v>
      </c>
      <c r="O93" t="s">
        <v>376</v>
      </c>
      <c r="P93" t="s">
        <v>376</v>
      </c>
      <c r="Q93">
        <v>1</v>
      </c>
      <c r="W93">
        <v>0</v>
      </c>
      <c r="X93">
        <v>509054691</v>
      </c>
      <c r="Y93">
        <v>0.2375</v>
      </c>
      <c r="AA93">
        <v>0</v>
      </c>
      <c r="AB93">
        <v>65.71</v>
      </c>
      <c r="AC93">
        <v>11.6</v>
      </c>
      <c r="AD93">
        <v>0</v>
      </c>
      <c r="AE93">
        <v>0</v>
      </c>
      <c r="AF93">
        <v>65.71</v>
      </c>
      <c r="AG93">
        <v>11.6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0.19</v>
      </c>
      <c r="AU93" t="s">
        <v>128</v>
      </c>
      <c r="AV93">
        <v>0</v>
      </c>
      <c r="AW93">
        <v>2</v>
      </c>
      <c r="AX93">
        <v>55113444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Y93*Source!I93</f>
        <v>0.15105</v>
      </c>
      <c r="CY93">
        <f t="shared" si="18"/>
        <v>65.71</v>
      </c>
      <c r="CZ93">
        <f t="shared" si="19"/>
        <v>65.71</v>
      </c>
      <c r="DA93">
        <f t="shared" si="20"/>
        <v>1</v>
      </c>
      <c r="DB93">
        <f t="shared" si="16"/>
        <v>15.6</v>
      </c>
      <c r="DC93">
        <f t="shared" si="17"/>
        <v>2.75</v>
      </c>
    </row>
    <row r="94" spans="1:107" ht="12.75">
      <c r="A94">
        <f>ROW(Source!A93)</f>
        <v>93</v>
      </c>
      <c r="B94">
        <v>55113220</v>
      </c>
      <c r="C94">
        <v>55113437</v>
      </c>
      <c r="D94">
        <v>53793082</v>
      </c>
      <c r="E94">
        <v>1</v>
      </c>
      <c r="F94">
        <v>1</v>
      </c>
      <c r="G94">
        <v>1</v>
      </c>
      <c r="H94">
        <v>2</v>
      </c>
      <c r="I94" t="s">
        <v>448</v>
      </c>
      <c r="J94" t="s">
        <v>449</v>
      </c>
      <c r="K94" t="s">
        <v>450</v>
      </c>
      <c r="L94">
        <v>1367</v>
      </c>
      <c r="N94">
        <v>1011</v>
      </c>
      <c r="O94" t="s">
        <v>376</v>
      </c>
      <c r="P94" t="s">
        <v>376</v>
      </c>
      <c r="Q94">
        <v>1</v>
      </c>
      <c r="W94">
        <v>0</v>
      </c>
      <c r="X94">
        <v>2077867240</v>
      </c>
      <c r="Y94">
        <v>2.1</v>
      </c>
      <c r="AA94">
        <v>0</v>
      </c>
      <c r="AB94">
        <v>1.2</v>
      </c>
      <c r="AC94">
        <v>0</v>
      </c>
      <c r="AD94">
        <v>0</v>
      </c>
      <c r="AE94">
        <v>0</v>
      </c>
      <c r="AF94">
        <v>1.2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1.68</v>
      </c>
      <c r="AU94" t="s">
        <v>128</v>
      </c>
      <c r="AV94">
        <v>0</v>
      </c>
      <c r="AW94">
        <v>2</v>
      </c>
      <c r="AX94">
        <v>55113445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Y94*Source!I93</f>
        <v>1.3356000000000001</v>
      </c>
      <c r="CY94">
        <f t="shared" si="18"/>
        <v>1.2</v>
      </c>
      <c r="CZ94">
        <f t="shared" si="19"/>
        <v>1.2</v>
      </c>
      <c r="DA94">
        <f t="shared" si="20"/>
        <v>1</v>
      </c>
      <c r="DB94">
        <f t="shared" si="16"/>
        <v>2.53</v>
      </c>
      <c r="DC94">
        <f t="shared" si="17"/>
        <v>0</v>
      </c>
    </row>
    <row r="95" spans="1:107" ht="12.75">
      <c r="A95">
        <f>ROW(Source!A93)</f>
        <v>93</v>
      </c>
      <c r="B95">
        <v>55113220</v>
      </c>
      <c r="C95">
        <v>55113437</v>
      </c>
      <c r="D95">
        <v>53793125</v>
      </c>
      <c r="E95">
        <v>1</v>
      </c>
      <c r="F95">
        <v>1</v>
      </c>
      <c r="G95">
        <v>1</v>
      </c>
      <c r="H95">
        <v>2</v>
      </c>
      <c r="I95" t="s">
        <v>451</v>
      </c>
      <c r="J95" t="s">
        <v>452</v>
      </c>
      <c r="K95" t="s">
        <v>453</v>
      </c>
      <c r="L95">
        <v>1367</v>
      </c>
      <c r="N95">
        <v>1011</v>
      </c>
      <c r="O95" t="s">
        <v>376</v>
      </c>
      <c r="P95" t="s">
        <v>376</v>
      </c>
      <c r="Q95">
        <v>1</v>
      </c>
      <c r="W95">
        <v>0</v>
      </c>
      <c r="X95">
        <v>-1866313122</v>
      </c>
      <c r="Y95">
        <v>10.7375</v>
      </c>
      <c r="AA95">
        <v>0</v>
      </c>
      <c r="AB95">
        <v>12.31</v>
      </c>
      <c r="AC95">
        <v>0</v>
      </c>
      <c r="AD95">
        <v>0</v>
      </c>
      <c r="AE95">
        <v>0</v>
      </c>
      <c r="AF95">
        <v>12.31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8.59</v>
      </c>
      <c r="AU95" t="s">
        <v>128</v>
      </c>
      <c r="AV95">
        <v>0</v>
      </c>
      <c r="AW95">
        <v>2</v>
      </c>
      <c r="AX95">
        <v>55113446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Y95*Source!I93</f>
        <v>6.8290500000000005</v>
      </c>
      <c r="CY95">
        <f t="shared" si="18"/>
        <v>12.31</v>
      </c>
      <c r="CZ95">
        <f t="shared" si="19"/>
        <v>12.31</v>
      </c>
      <c r="DA95">
        <f t="shared" si="20"/>
        <v>1</v>
      </c>
      <c r="DB95">
        <f t="shared" si="16"/>
        <v>132.18</v>
      </c>
      <c r="DC95">
        <f t="shared" si="17"/>
        <v>0</v>
      </c>
    </row>
    <row r="96" spans="1:107" ht="12.75">
      <c r="A96">
        <f>ROW(Source!A93)</f>
        <v>93</v>
      </c>
      <c r="B96">
        <v>55113220</v>
      </c>
      <c r="C96">
        <v>55113437</v>
      </c>
      <c r="D96">
        <v>53640954</v>
      </c>
      <c r="E96">
        <v>1</v>
      </c>
      <c r="F96">
        <v>1</v>
      </c>
      <c r="G96">
        <v>1</v>
      </c>
      <c r="H96">
        <v>3</v>
      </c>
      <c r="I96" t="s">
        <v>454</v>
      </c>
      <c r="J96" t="s">
        <v>455</v>
      </c>
      <c r="K96" t="s">
        <v>456</v>
      </c>
      <c r="L96">
        <v>1339</v>
      </c>
      <c r="N96">
        <v>1007</v>
      </c>
      <c r="O96" t="s">
        <v>147</v>
      </c>
      <c r="P96" t="s">
        <v>147</v>
      </c>
      <c r="Q96">
        <v>1</v>
      </c>
      <c r="W96">
        <v>0</v>
      </c>
      <c r="X96">
        <v>-1761807714</v>
      </c>
      <c r="Y96">
        <v>1.37</v>
      </c>
      <c r="AA96">
        <v>6.22</v>
      </c>
      <c r="AB96">
        <v>0</v>
      </c>
      <c r="AC96">
        <v>0</v>
      </c>
      <c r="AD96">
        <v>0</v>
      </c>
      <c r="AE96">
        <v>6.22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1.37</v>
      </c>
      <c r="AV96">
        <v>0</v>
      </c>
      <c r="AW96">
        <v>2</v>
      </c>
      <c r="AX96">
        <v>55113447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Y96*Source!I93</f>
        <v>0.8713200000000001</v>
      </c>
      <c r="CY96">
        <f aca="true" t="shared" si="21" ref="CY96:CY108">AA96</f>
        <v>6.22</v>
      </c>
      <c r="CZ96">
        <f aca="true" t="shared" si="22" ref="CZ96:CZ108">AE96</f>
        <v>6.22</v>
      </c>
      <c r="DA96">
        <f aca="true" t="shared" si="23" ref="DA96:DA108">AI96</f>
        <v>1</v>
      </c>
      <c r="DB96">
        <f aca="true" t="shared" si="24" ref="DB96:DB108">ROUND(ROUND(AT96*CZ96,2),2)</f>
        <v>8.52</v>
      </c>
      <c r="DC96">
        <f aca="true" t="shared" si="25" ref="DC96:DC108">ROUND(ROUND(AT96*AG96,2),2)</f>
        <v>0</v>
      </c>
    </row>
    <row r="97" spans="1:107" ht="12.75">
      <c r="A97">
        <f>ROW(Source!A93)</f>
        <v>93</v>
      </c>
      <c r="B97">
        <v>55113220</v>
      </c>
      <c r="C97">
        <v>55113437</v>
      </c>
      <c r="D97">
        <v>53640960</v>
      </c>
      <c r="E97">
        <v>1</v>
      </c>
      <c r="F97">
        <v>1</v>
      </c>
      <c r="G97">
        <v>1</v>
      </c>
      <c r="H97">
        <v>3</v>
      </c>
      <c r="I97" t="s">
        <v>457</v>
      </c>
      <c r="J97" t="s">
        <v>458</v>
      </c>
      <c r="K97" t="s">
        <v>459</v>
      </c>
      <c r="L97">
        <v>1346</v>
      </c>
      <c r="N97">
        <v>1009</v>
      </c>
      <c r="O97" t="s">
        <v>260</v>
      </c>
      <c r="P97" t="s">
        <v>260</v>
      </c>
      <c r="Q97">
        <v>1</v>
      </c>
      <c r="W97">
        <v>0</v>
      </c>
      <c r="X97">
        <v>-2118006079</v>
      </c>
      <c r="Y97">
        <v>0.41</v>
      </c>
      <c r="AA97">
        <v>6.09</v>
      </c>
      <c r="AB97">
        <v>0</v>
      </c>
      <c r="AC97">
        <v>0</v>
      </c>
      <c r="AD97">
        <v>0</v>
      </c>
      <c r="AE97">
        <v>6.09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0.41</v>
      </c>
      <c r="AV97">
        <v>0</v>
      </c>
      <c r="AW97">
        <v>2</v>
      </c>
      <c r="AX97">
        <v>55113448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Y97*Source!I93</f>
        <v>0.26076</v>
      </c>
      <c r="CY97">
        <f t="shared" si="21"/>
        <v>6.09</v>
      </c>
      <c r="CZ97">
        <f t="shared" si="22"/>
        <v>6.09</v>
      </c>
      <c r="DA97">
        <f t="shared" si="23"/>
        <v>1</v>
      </c>
      <c r="DB97">
        <f t="shared" si="24"/>
        <v>2.5</v>
      </c>
      <c r="DC97">
        <f t="shared" si="25"/>
        <v>0</v>
      </c>
    </row>
    <row r="98" spans="1:107" ht="12.75">
      <c r="A98">
        <f>ROW(Source!A93)</f>
        <v>93</v>
      </c>
      <c r="B98">
        <v>55113220</v>
      </c>
      <c r="C98">
        <v>55113437</v>
      </c>
      <c r="D98">
        <v>53643644</v>
      </c>
      <c r="E98">
        <v>1</v>
      </c>
      <c r="F98">
        <v>1</v>
      </c>
      <c r="G98">
        <v>1</v>
      </c>
      <c r="H98">
        <v>3</v>
      </c>
      <c r="I98" t="s">
        <v>460</v>
      </c>
      <c r="J98" t="s">
        <v>461</v>
      </c>
      <c r="K98" t="s">
        <v>462</v>
      </c>
      <c r="L98">
        <v>1346</v>
      </c>
      <c r="N98">
        <v>1009</v>
      </c>
      <c r="O98" t="s">
        <v>260</v>
      </c>
      <c r="P98" t="s">
        <v>260</v>
      </c>
      <c r="Q98">
        <v>1</v>
      </c>
      <c r="W98">
        <v>0</v>
      </c>
      <c r="X98">
        <v>149355137</v>
      </c>
      <c r="Y98">
        <v>4</v>
      </c>
      <c r="AA98">
        <v>10.75</v>
      </c>
      <c r="AB98">
        <v>0</v>
      </c>
      <c r="AC98">
        <v>0</v>
      </c>
      <c r="AD98">
        <v>0</v>
      </c>
      <c r="AE98">
        <v>10.75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4</v>
      </c>
      <c r="AV98">
        <v>0</v>
      </c>
      <c r="AW98">
        <v>2</v>
      </c>
      <c r="AX98">
        <v>55113449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Y98*Source!I93</f>
        <v>2.544</v>
      </c>
      <c r="CY98">
        <f t="shared" si="21"/>
        <v>10.75</v>
      </c>
      <c r="CZ98">
        <f t="shared" si="22"/>
        <v>10.75</v>
      </c>
      <c r="DA98">
        <f t="shared" si="23"/>
        <v>1</v>
      </c>
      <c r="DB98">
        <f t="shared" si="24"/>
        <v>43</v>
      </c>
      <c r="DC98">
        <f t="shared" si="25"/>
        <v>0</v>
      </c>
    </row>
    <row r="99" spans="1:107" ht="12.75">
      <c r="A99">
        <f>ROW(Source!A93)</f>
        <v>93</v>
      </c>
      <c r="B99">
        <v>55113220</v>
      </c>
      <c r="C99">
        <v>55113437</v>
      </c>
      <c r="D99">
        <v>53644939</v>
      </c>
      <c r="E99">
        <v>1</v>
      </c>
      <c r="F99">
        <v>1</v>
      </c>
      <c r="G99">
        <v>1</v>
      </c>
      <c r="H99">
        <v>3</v>
      </c>
      <c r="I99" t="s">
        <v>414</v>
      </c>
      <c r="J99" t="s">
        <v>415</v>
      </c>
      <c r="K99" t="s">
        <v>416</v>
      </c>
      <c r="L99">
        <v>1348</v>
      </c>
      <c r="N99">
        <v>1009</v>
      </c>
      <c r="O99" t="s">
        <v>58</v>
      </c>
      <c r="P99" t="s">
        <v>58</v>
      </c>
      <c r="Q99">
        <v>1000</v>
      </c>
      <c r="W99">
        <v>0</v>
      </c>
      <c r="X99">
        <v>-45966985</v>
      </c>
      <c r="Y99">
        <v>1E-05</v>
      </c>
      <c r="AA99">
        <v>11978</v>
      </c>
      <c r="AB99">
        <v>0</v>
      </c>
      <c r="AC99">
        <v>0</v>
      </c>
      <c r="AD99">
        <v>0</v>
      </c>
      <c r="AE99">
        <v>11978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1E-05</v>
      </c>
      <c r="AV99">
        <v>0</v>
      </c>
      <c r="AW99">
        <v>2</v>
      </c>
      <c r="AX99">
        <v>55113451</v>
      </c>
      <c r="AY99">
        <v>1</v>
      </c>
      <c r="AZ99">
        <v>0</v>
      </c>
      <c r="BA99">
        <v>100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Y99*Source!I93</f>
        <v>6.360000000000001E-06</v>
      </c>
      <c r="CY99">
        <f t="shared" si="21"/>
        <v>11978</v>
      </c>
      <c r="CZ99">
        <f t="shared" si="22"/>
        <v>11978</v>
      </c>
      <c r="DA99">
        <f t="shared" si="23"/>
        <v>1</v>
      </c>
      <c r="DB99">
        <f t="shared" si="24"/>
        <v>0.12</v>
      </c>
      <c r="DC99">
        <f t="shared" si="25"/>
        <v>0</v>
      </c>
    </row>
    <row r="100" spans="1:107" ht="12.75">
      <c r="A100">
        <f>ROW(Source!A93)</f>
        <v>93</v>
      </c>
      <c r="B100">
        <v>55113220</v>
      </c>
      <c r="C100">
        <v>55113437</v>
      </c>
      <c r="D100">
        <v>53646035</v>
      </c>
      <c r="E100">
        <v>1</v>
      </c>
      <c r="F100">
        <v>1</v>
      </c>
      <c r="G100">
        <v>1</v>
      </c>
      <c r="H100">
        <v>3</v>
      </c>
      <c r="I100" t="s">
        <v>463</v>
      </c>
      <c r="J100" t="s">
        <v>464</v>
      </c>
      <c r="K100" t="s">
        <v>465</v>
      </c>
      <c r="L100">
        <v>1348</v>
      </c>
      <c r="N100">
        <v>1009</v>
      </c>
      <c r="O100" t="s">
        <v>58</v>
      </c>
      <c r="P100" t="s">
        <v>58</v>
      </c>
      <c r="Q100">
        <v>1000</v>
      </c>
      <c r="W100">
        <v>0</v>
      </c>
      <c r="X100">
        <v>-1671348935</v>
      </c>
      <c r="Y100">
        <v>0.0001</v>
      </c>
      <c r="AA100">
        <v>37900</v>
      </c>
      <c r="AB100">
        <v>0</v>
      </c>
      <c r="AC100">
        <v>0</v>
      </c>
      <c r="AD100">
        <v>0</v>
      </c>
      <c r="AE100">
        <v>37900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0.0001</v>
      </c>
      <c r="AV100">
        <v>0</v>
      </c>
      <c r="AW100">
        <v>2</v>
      </c>
      <c r="AX100">
        <v>55113452</v>
      </c>
      <c r="AY100">
        <v>1</v>
      </c>
      <c r="AZ100">
        <v>0</v>
      </c>
      <c r="BA100">
        <v>101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Y100*Source!I93</f>
        <v>6.36E-05</v>
      </c>
      <c r="CY100">
        <f t="shared" si="21"/>
        <v>37900</v>
      </c>
      <c r="CZ100">
        <f t="shared" si="22"/>
        <v>37900</v>
      </c>
      <c r="DA100">
        <f t="shared" si="23"/>
        <v>1</v>
      </c>
      <c r="DB100">
        <f t="shared" si="24"/>
        <v>3.79</v>
      </c>
      <c r="DC100">
        <f t="shared" si="25"/>
        <v>0</v>
      </c>
    </row>
    <row r="101" spans="1:107" ht="12.75">
      <c r="A101">
        <f>ROW(Source!A93)</f>
        <v>93</v>
      </c>
      <c r="B101">
        <v>55113220</v>
      </c>
      <c r="C101">
        <v>55113437</v>
      </c>
      <c r="D101">
        <v>53658853</v>
      </c>
      <c r="E101">
        <v>1</v>
      </c>
      <c r="F101">
        <v>1</v>
      </c>
      <c r="G101">
        <v>1</v>
      </c>
      <c r="H101">
        <v>3</v>
      </c>
      <c r="I101" t="s">
        <v>179</v>
      </c>
      <c r="J101" t="s">
        <v>181</v>
      </c>
      <c r="K101" t="s">
        <v>180</v>
      </c>
      <c r="L101">
        <v>1348</v>
      </c>
      <c r="N101">
        <v>1009</v>
      </c>
      <c r="O101" t="s">
        <v>58</v>
      </c>
      <c r="P101" t="s">
        <v>58</v>
      </c>
      <c r="Q101">
        <v>1000</v>
      </c>
      <c r="W101">
        <v>0</v>
      </c>
      <c r="X101">
        <v>1853686766</v>
      </c>
      <c r="Y101">
        <v>1</v>
      </c>
      <c r="AA101">
        <v>7571</v>
      </c>
      <c r="AB101">
        <v>0</v>
      </c>
      <c r="AC101">
        <v>0</v>
      </c>
      <c r="AD101">
        <v>0</v>
      </c>
      <c r="AE101">
        <v>7571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0</v>
      </c>
      <c r="AQ101">
        <v>0</v>
      </c>
      <c r="AR101">
        <v>0</v>
      </c>
      <c r="AT101">
        <v>1</v>
      </c>
      <c r="AV101">
        <v>0</v>
      </c>
      <c r="AW101">
        <v>1</v>
      </c>
      <c r="AX101">
        <v>-1</v>
      </c>
      <c r="AY101">
        <v>0</v>
      </c>
      <c r="AZ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Y101*Source!I93</f>
        <v>0.636</v>
      </c>
      <c r="CY101">
        <f t="shared" si="21"/>
        <v>7571</v>
      </c>
      <c r="CZ101">
        <f t="shared" si="22"/>
        <v>7571</v>
      </c>
      <c r="DA101">
        <f t="shared" si="23"/>
        <v>1</v>
      </c>
      <c r="DB101">
        <f t="shared" si="24"/>
        <v>7571</v>
      </c>
      <c r="DC101">
        <f t="shared" si="25"/>
        <v>0</v>
      </c>
    </row>
    <row r="102" spans="1:107" ht="12.75">
      <c r="A102">
        <f>ROW(Source!A93)</f>
        <v>93</v>
      </c>
      <c r="B102">
        <v>55113220</v>
      </c>
      <c r="C102">
        <v>55113437</v>
      </c>
      <c r="D102">
        <v>53659617</v>
      </c>
      <c r="E102">
        <v>1</v>
      </c>
      <c r="F102">
        <v>1</v>
      </c>
      <c r="G102">
        <v>1</v>
      </c>
      <c r="H102">
        <v>3</v>
      </c>
      <c r="I102" t="s">
        <v>466</v>
      </c>
      <c r="J102" t="s">
        <v>467</v>
      </c>
      <c r="K102" t="s">
        <v>468</v>
      </c>
      <c r="L102">
        <v>1348</v>
      </c>
      <c r="N102">
        <v>1009</v>
      </c>
      <c r="O102" t="s">
        <v>58</v>
      </c>
      <c r="P102" t="s">
        <v>58</v>
      </c>
      <c r="Q102">
        <v>1000</v>
      </c>
      <c r="W102">
        <v>0</v>
      </c>
      <c r="X102">
        <v>-1915778085</v>
      </c>
      <c r="Y102">
        <v>0.001</v>
      </c>
      <c r="AA102">
        <v>7712</v>
      </c>
      <c r="AB102">
        <v>0</v>
      </c>
      <c r="AC102">
        <v>0</v>
      </c>
      <c r="AD102">
        <v>0</v>
      </c>
      <c r="AE102">
        <v>7712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0.001</v>
      </c>
      <c r="AV102">
        <v>0</v>
      </c>
      <c r="AW102">
        <v>2</v>
      </c>
      <c r="AX102">
        <v>55113454</v>
      </c>
      <c r="AY102">
        <v>1</v>
      </c>
      <c r="AZ102">
        <v>0</v>
      </c>
      <c r="BA102">
        <v>103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Y102*Source!I93</f>
        <v>0.0006360000000000001</v>
      </c>
      <c r="CY102">
        <f t="shared" si="21"/>
        <v>7712</v>
      </c>
      <c r="CZ102">
        <f t="shared" si="22"/>
        <v>7712</v>
      </c>
      <c r="DA102">
        <f t="shared" si="23"/>
        <v>1</v>
      </c>
      <c r="DB102">
        <f t="shared" si="24"/>
        <v>7.71</v>
      </c>
      <c r="DC102">
        <f t="shared" si="25"/>
        <v>0</v>
      </c>
    </row>
    <row r="103" spans="1:107" ht="12.75">
      <c r="A103">
        <f>ROW(Source!A93)</f>
        <v>93</v>
      </c>
      <c r="B103">
        <v>55113220</v>
      </c>
      <c r="C103">
        <v>55113437</v>
      </c>
      <c r="D103">
        <v>53661716</v>
      </c>
      <c r="E103">
        <v>1</v>
      </c>
      <c r="F103">
        <v>1</v>
      </c>
      <c r="G103">
        <v>1</v>
      </c>
      <c r="H103">
        <v>3</v>
      </c>
      <c r="I103" t="s">
        <v>469</v>
      </c>
      <c r="J103" t="s">
        <v>470</v>
      </c>
      <c r="K103" t="s">
        <v>471</v>
      </c>
      <c r="L103">
        <v>1302</v>
      </c>
      <c r="N103">
        <v>1003</v>
      </c>
      <c r="O103" t="s">
        <v>472</v>
      </c>
      <c r="P103" t="s">
        <v>472</v>
      </c>
      <c r="Q103">
        <v>10</v>
      </c>
      <c r="W103">
        <v>0</v>
      </c>
      <c r="X103">
        <v>581091037</v>
      </c>
      <c r="Y103">
        <v>0.0187</v>
      </c>
      <c r="AA103">
        <v>50.24</v>
      </c>
      <c r="AB103">
        <v>0</v>
      </c>
      <c r="AC103">
        <v>0</v>
      </c>
      <c r="AD103">
        <v>0</v>
      </c>
      <c r="AE103">
        <v>50.24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0.0187</v>
      </c>
      <c r="AV103">
        <v>0</v>
      </c>
      <c r="AW103">
        <v>2</v>
      </c>
      <c r="AX103">
        <v>55113455</v>
      </c>
      <c r="AY103">
        <v>1</v>
      </c>
      <c r="AZ103">
        <v>0</v>
      </c>
      <c r="BA103">
        <v>104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Y103*Source!I93</f>
        <v>0.011893200000000001</v>
      </c>
      <c r="CY103">
        <f t="shared" si="21"/>
        <v>50.24</v>
      </c>
      <c r="CZ103">
        <f t="shared" si="22"/>
        <v>50.24</v>
      </c>
      <c r="DA103">
        <f t="shared" si="23"/>
        <v>1</v>
      </c>
      <c r="DB103">
        <f t="shared" si="24"/>
        <v>0.94</v>
      </c>
      <c r="DC103">
        <f t="shared" si="25"/>
        <v>0</v>
      </c>
    </row>
    <row r="104" spans="1:107" ht="12.75">
      <c r="A104">
        <f>ROW(Source!A93)</f>
        <v>93</v>
      </c>
      <c r="B104">
        <v>55113220</v>
      </c>
      <c r="C104">
        <v>55113437</v>
      </c>
      <c r="D104">
        <v>53662071</v>
      </c>
      <c r="E104">
        <v>1</v>
      </c>
      <c r="F104">
        <v>1</v>
      </c>
      <c r="G104">
        <v>1</v>
      </c>
      <c r="H104">
        <v>3</v>
      </c>
      <c r="I104" t="s">
        <v>420</v>
      </c>
      <c r="J104" t="s">
        <v>421</v>
      </c>
      <c r="K104" t="s">
        <v>422</v>
      </c>
      <c r="L104">
        <v>1348</v>
      </c>
      <c r="N104">
        <v>1009</v>
      </c>
      <c r="O104" t="s">
        <v>58</v>
      </c>
      <c r="P104" t="s">
        <v>58</v>
      </c>
      <c r="Q104">
        <v>1000</v>
      </c>
      <c r="W104">
        <v>0</v>
      </c>
      <c r="X104">
        <v>-120483918</v>
      </c>
      <c r="Y104">
        <v>3E-05</v>
      </c>
      <c r="AA104">
        <v>4455.2</v>
      </c>
      <c r="AB104">
        <v>0</v>
      </c>
      <c r="AC104">
        <v>0</v>
      </c>
      <c r="AD104">
        <v>0</v>
      </c>
      <c r="AE104">
        <v>4455.2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3E-05</v>
      </c>
      <c r="AV104">
        <v>0</v>
      </c>
      <c r="AW104">
        <v>2</v>
      </c>
      <c r="AX104">
        <v>55113456</v>
      </c>
      <c r="AY104">
        <v>1</v>
      </c>
      <c r="AZ104">
        <v>0</v>
      </c>
      <c r="BA104">
        <v>105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Y104*Source!I93</f>
        <v>1.908E-05</v>
      </c>
      <c r="CY104">
        <f t="shared" si="21"/>
        <v>4455.2</v>
      </c>
      <c r="CZ104">
        <f t="shared" si="22"/>
        <v>4455.2</v>
      </c>
      <c r="DA104">
        <f t="shared" si="23"/>
        <v>1</v>
      </c>
      <c r="DB104">
        <f t="shared" si="24"/>
        <v>0.13</v>
      </c>
      <c r="DC104">
        <f t="shared" si="25"/>
        <v>0</v>
      </c>
    </row>
    <row r="105" spans="1:107" ht="12.75">
      <c r="A105">
        <f>ROW(Source!A93)</f>
        <v>93</v>
      </c>
      <c r="B105">
        <v>55113220</v>
      </c>
      <c r="C105">
        <v>55113437</v>
      </c>
      <c r="D105">
        <v>53662794</v>
      </c>
      <c r="E105">
        <v>1</v>
      </c>
      <c r="F105">
        <v>1</v>
      </c>
      <c r="G105">
        <v>1</v>
      </c>
      <c r="H105">
        <v>3</v>
      </c>
      <c r="I105" t="s">
        <v>473</v>
      </c>
      <c r="J105" t="s">
        <v>474</v>
      </c>
      <c r="K105" t="s">
        <v>475</v>
      </c>
      <c r="L105">
        <v>1348</v>
      </c>
      <c r="N105">
        <v>1009</v>
      </c>
      <c r="O105" t="s">
        <v>58</v>
      </c>
      <c r="P105" t="s">
        <v>58</v>
      </c>
      <c r="Q105">
        <v>1000</v>
      </c>
      <c r="W105">
        <v>0</v>
      </c>
      <c r="X105">
        <v>834877976</v>
      </c>
      <c r="Y105">
        <v>0.00194</v>
      </c>
      <c r="AA105">
        <v>4920</v>
      </c>
      <c r="AB105">
        <v>0</v>
      </c>
      <c r="AC105">
        <v>0</v>
      </c>
      <c r="AD105">
        <v>0</v>
      </c>
      <c r="AE105">
        <v>4920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0.00194</v>
      </c>
      <c r="AV105">
        <v>0</v>
      </c>
      <c r="AW105">
        <v>2</v>
      </c>
      <c r="AX105">
        <v>55113457</v>
      </c>
      <c r="AY105">
        <v>1</v>
      </c>
      <c r="AZ105">
        <v>0</v>
      </c>
      <c r="BA105">
        <v>106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Y105*Source!I93</f>
        <v>0.0012338400000000002</v>
      </c>
      <c r="CY105">
        <f t="shared" si="21"/>
        <v>4920</v>
      </c>
      <c r="CZ105">
        <f t="shared" si="22"/>
        <v>4920</v>
      </c>
      <c r="DA105">
        <f t="shared" si="23"/>
        <v>1</v>
      </c>
      <c r="DB105">
        <f t="shared" si="24"/>
        <v>9.54</v>
      </c>
      <c r="DC105">
        <f t="shared" si="25"/>
        <v>0</v>
      </c>
    </row>
    <row r="106" spans="1:107" ht="12.75">
      <c r="A106">
        <f>ROW(Source!A93)</f>
        <v>93</v>
      </c>
      <c r="B106">
        <v>55113220</v>
      </c>
      <c r="C106">
        <v>55113437</v>
      </c>
      <c r="D106">
        <v>53666055</v>
      </c>
      <c r="E106">
        <v>1</v>
      </c>
      <c r="F106">
        <v>1</v>
      </c>
      <c r="G106">
        <v>1</v>
      </c>
      <c r="H106">
        <v>3</v>
      </c>
      <c r="I106" t="s">
        <v>476</v>
      </c>
      <c r="J106" t="s">
        <v>477</v>
      </c>
      <c r="K106" t="s">
        <v>478</v>
      </c>
      <c r="L106">
        <v>1339</v>
      </c>
      <c r="N106">
        <v>1007</v>
      </c>
      <c r="O106" t="s">
        <v>147</v>
      </c>
      <c r="P106" t="s">
        <v>147</v>
      </c>
      <c r="Q106">
        <v>1</v>
      </c>
      <c r="W106">
        <v>0</v>
      </c>
      <c r="X106">
        <v>1758287014</v>
      </c>
      <c r="Y106">
        <v>0.00103</v>
      </c>
      <c r="AA106">
        <v>1700</v>
      </c>
      <c r="AB106">
        <v>0</v>
      </c>
      <c r="AC106">
        <v>0</v>
      </c>
      <c r="AD106">
        <v>0</v>
      </c>
      <c r="AE106">
        <v>1700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0.00103</v>
      </c>
      <c r="AV106">
        <v>0</v>
      </c>
      <c r="AW106">
        <v>2</v>
      </c>
      <c r="AX106">
        <v>55113458</v>
      </c>
      <c r="AY106">
        <v>1</v>
      </c>
      <c r="AZ106">
        <v>0</v>
      </c>
      <c r="BA106">
        <v>107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Y106*Source!I93</f>
        <v>0.00065508</v>
      </c>
      <c r="CY106">
        <f t="shared" si="21"/>
        <v>1700</v>
      </c>
      <c r="CZ106">
        <f t="shared" si="22"/>
        <v>1700</v>
      </c>
      <c r="DA106">
        <f t="shared" si="23"/>
        <v>1</v>
      </c>
      <c r="DB106">
        <f t="shared" si="24"/>
        <v>1.75</v>
      </c>
      <c r="DC106">
        <f t="shared" si="25"/>
        <v>0</v>
      </c>
    </row>
    <row r="107" spans="1:107" ht="12.75">
      <c r="A107">
        <f>ROW(Source!A93)</f>
        <v>93</v>
      </c>
      <c r="B107">
        <v>55113220</v>
      </c>
      <c r="C107">
        <v>55113437</v>
      </c>
      <c r="D107">
        <v>53673673</v>
      </c>
      <c r="E107">
        <v>1</v>
      </c>
      <c r="F107">
        <v>1</v>
      </c>
      <c r="G107">
        <v>1</v>
      </c>
      <c r="H107">
        <v>3</v>
      </c>
      <c r="I107" t="s">
        <v>479</v>
      </c>
      <c r="J107" t="s">
        <v>480</v>
      </c>
      <c r="K107" t="s">
        <v>481</v>
      </c>
      <c r="L107">
        <v>1348</v>
      </c>
      <c r="N107">
        <v>1009</v>
      </c>
      <c r="O107" t="s">
        <v>58</v>
      </c>
      <c r="P107" t="s">
        <v>58</v>
      </c>
      <c r="Q107">
        <v>1000</v>
      </c>
      <c r="W107">
        <v>0</v>
      </c>
      <c r="X107">
        <v>264248573</v>
      </c>
      <c r="Y107">
        <v>0.00031</v>
      </c>
      <c r="AA107">
        <v>15620</v>
      </c>
      <c r="AB107">
        <v>0</v>
      </c>
      <c r="AC107">
        <v>0</v>
      </c>
      <c r="AD107">
        <v>0</v>
      </c>
      <c r="AE107">
        <v>15620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0.00031</v>
      </c>
      <c r="AV107">
        <v>0</v>
      </c>
      <c r="AW107">
        <v>2</v>
      </c>
      <c r="AX107">
        <v>55113459</v>
      </c>
      <c r="AY107">
        <v>1</v>
      </c>
      <c r="AZ107">
        <v>0</v>
      </c>
      <c r="BA107">
        <v>108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Y107*Source!I93</f>
        <v>0.00019716000000000002</v>
      </c>
      <c r="CY107">
        <f t="shared" si="21"/>
        <v>15620</v>
      </c>
      <c r="CZ107">
        <f t="shared" si="22"/>
        <v>15620</v>
      </c>
      <c r="DA107">
        <f t="shared" si="23"/>
        <v>1</v>
      </c>
      <c r="DB107">
        <f t="shared" si="24"/>
        <v>4.84</v>
      </c>
      <c r="DC107">
        <f t="shared" si="25"/>
        <v>0</v>
      </c>
    </row>
    <row r="108" spans="1:107" ht="12.75">
      <c r="A108">
        <f>ROW(Source!A93)</f>
        <v>93</v>
      </c>
      <c r="B108">
        <v>55113220</v>
      </c>
      <c r="C108">
        <v>55113437</v>
      </c>
      <c r="D108">
        <v>53674786</v>
      </c>
      <c r="E108">
        <v>1</v>
      </c>
      <c r="F108">
        <v>1</v>
      </c>
      <c r="G108">
        <v>1</v>
      </c>
      <c r="H108">
        <v>3</v>
      </c>
      <c r="I108" t="s">
        <v>482</v>
      </c>
      <c r="J108" t="s">
        <v>483</v>
      </c>
      <c r="K108" t="s">
        <v>484</v>
      </c>
      <c r="L108">
        <v>1346</v>
      </c>
      <c r="N108">
        <v>1009</v>
      </c>
      <c r="O108" t="s">
        <v>260</v>
      </c>
      <c r="P108" t="s">
        <v>260</v>
      </c>
      <c r="Q108">
        <v>1</v>
      </c>
      <c r="W108">
        <v>0</v>
      </c>
      <c r="X108">
        <v>-1449230318</v>
      </c>
      <c r="Y108">
        <v>0.6</v>
      </c>
      <c r="AA108">
        <v>9.42</v>
      </c>
      <c r="AB108">
        <v>0</v>
      </c>
      <c r="AC108">
        <v>0</v>
      </c>
      <c r="AD108">
        <v>0</v>
      </c>
      <c r="AE108">
        <v>9.42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0.6</v>
      </c>
      <c r="AV108">
        <v>0</v>
      </c>
      <c r="AW108">
        <v>2</v>
      </c>
      <c r="AX108">
        <v>55113460</v>
      </c>
      <c r="AY108">
        <v>1</v>
      </c>
      <c r="AZ108">
        <v>0</v>
      </c>
      <c r="BA108">
        <v>109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Y108*Source!I93</f>
        <v>0.3816</v>
      </c>
      <c r="CY108">
        <f t="shared" si="21"/>
        <v>9.42</v>
      </c>
      <c r="CZ108">
        <f t="shared" si="22"/>
        <v>9.42</v>
      </c>
      <c r="DA108">
        <f t="shared" si="23"/>
        <v>1</v>
      </c>
      <c r="DB108">
        <f t="shared" si="24"/>
        <v>5.65</v>
      </c>
      <c r="DC108">
        <f t="shared" si="25"/>
        <v>0</v>
      </c>
    </row>
    <row r="109" spans="1:107" ht="12.75">
      <c r="A109">
        <f>ROW(Source!A94)</f>
        <v>94</v>
      </c>
      <c r="B109">
        <v>55113218</v>
      </c>
      <c r="C109">
        <v>55113437</v>
      </c>
      <c r="D109">
        <v>53630101</v>
      </c>
      <c r="E109">
        <v>70</v>
      </c>
      <c r="F109">
        <v>1</v>
      </c>
      <c r="G109">
        <v>1</v>
      </c>
      <c r="H109">
        <v>1</v>
      </c>
      <c r="I109" t="s">
        <v>437</v>
      </c>
      <c r="K109" t="s">
        <v>438</v>
      </c>
      <c r="L109">
        <v>1191</v>
      </c>
      <c r="N109">
        <v>1013</v>
      </c>
      <c r="O109" t="s">
        <v>370</v>
      </c>
      <c r="P109" t="s">
        <v>370</v>
      </c>
      <c r="Q109">
        <v>1</v>
      </c>
      <c r="W109">
        <v>0</v>
      </c>
      <c r="X109">
        <v>-2012709214</v>
      </c>
      <c r="Y109">
        <v>33.23499999999999</v>
      </c>
      <c r="AA109">
        <v>0</v>
      </c>
      <c r="AB109">
        <v>0</v>
      </c>
      <c r="AC109">
        <v>0</v>
      </c>
      <c r="AD109">
        <v>9.4</v>
      </c>
      <c r="AE109">
        <v>0</v>
      </c>
      <c r="AF109">
        <v>0</v>
      </c>
      <c r="AG109">
        <v>0</v>
      </c>
      <c r="AH109">
        <v>9.4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28.9</v>
      </c>
      <c r="AU109" t="s">
        <v>129</v>
      </c>
      <c r="AV109">
        <v>1</v>
      </c>
      <c r="AW109">
        <v>2</v>
      </c>
      <c r="AX109">
        <v>55113438</v>
      </c>
      <c r="AY109">
        <v>1</v>
      </c>
      <c r="AZ109">
        <v>0</v>
      </c>
      <c r="BA109">
        <v>110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Y109*Source!I94</f>
        <v>21.137459999999994</v>
      </c>
      <c r="CY109">
        <f>AD109</f>
        <v>9.4</v>
      </c>
      <c r="CZ109">
        <f>AH109</f>
        <v>9.4</v>
      </c>
      <c r="DA109">
        <f>AL109</f>
        <v>1</v>
      </c>
      <c r="DB109">
        <f>ROUND((ROUND(AT109*CZ109,2)*ROUND(1.15,7)),2)</f>
        <v>312.41</v>
      </c>
      <c r="DC109">
        <f>ROUND((ROUND(AT109*AG109,2)*ROUND(1.15,7)),2)</f>
        <v>0</v>
      </c>
    </row>
    <row r="110" spans="1:107" ht="12.75">
      <c r="A110">
        <f>ROW(Source!A94)</f>
        <v>94</v>
      </c>
      <c r="B110">
        <v>55113218</v>
      </c>
      <c r="C110">
        <v>55113437</v>
      </c>
      <c r="D110">
        <v>53630257</v>
      </c>
      <c r="E110">
        <v>70</v>
      </c>
      <c r="F110">
        <v>1</v>
      </c>
      <c r="G110">
        <v>1</v>
      </c>
      <c r="H110">
        <v>1</v>
      </c>
      <c r="I110" t="s">
        <v>371</v>
      </c>
      <c r="K110" t="s">
        <v>372</v>
      </c>
      <c r="L110">
        <v>1191</v>
      </c>
      <c r="N110">
        <v>1013</v>
      </c>
      <c r="O110" t="s">
        <v>370</v>
      </c>
      <c r="P110" t="s">
        <v>370</v>
      </c>
      <c r="Q110">
        <v>1</v>
      </c>
      <c r="W110">
        <v>0</v>
      </c>
      <c r="X110">
        <v>-1417349443</v>
      </c>
      <c r="Y110">
        <v>7.2875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5.83</v>
      </c>
      <c r="AU110" t="s">
        <v>128</v>
      </c>
      <c r="AV110">
        <v>2</v>
      </c>
      <c r="AW110">
        <v>2</v>
      </c>
      <c r="AX110">
        <v>55113439</v>
      </c>
      <c r="AY110">
        <v>1</v>
      </c>
      <c r="AZ110">
        <v>0</v>
      </c>
      <c r="BA110">
        <v>111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Y110*Source!I94</f>
        <v>4.63485</v>
      </c>
      <c r="CY110">
        <f>AD110</f>
        <v>0</v>
      </c>
      <c r="CZ110">
        <f>AH110</f>
        <v>0</v>
      </c>
      <c r="DA110">
        <f>AL110</f>
        <v>1</v>
      </c>
      <c r="DB110">
        <f aca="true" t="shared" si="26" ref="DB110:DB117">ROUND((ROUND(AT110*CZ110,2)*ROUND(1.25,7)),2)</f>
        <v>0</v>
      </c>
      <c r="DC110">
        <f aca="true" t="shared" si="27" ref="DC110:DC117">ROUND((ROUND(AT110*AG110,2)*ROUND(1.25,7)),2)</f>
        <v>0</v>
      </c>
    </row>
    <row r="111" spans="1:107" ht="12.75">
      <c r="A111">
        <f>ROW(Source!A94)</f>
        <v>94</v>
      </c>
      <c r="B111">
        <v>55113218</v>
      </c>
      <c r="C111">
        <v>55113437</v>
      </c>
      <c r="D111">
        <v>53791952</v>
      </c>
      <c r="E111">
        <v>1</v>
      </c>
      <c r="F111">
        <v>1</v>
      </c>
      <c r="G111">
        <v>1</v>
      </c>
      <c r="H111">
        <v>2</v>
      </c>
      <c r="I111" t="s">
        <v>439</v>
      </c>
      <c r="J111" t="s">
        <v>440</v>
      </c>
      <c r="K111" t="s">
        <v>441</v>
      </c>
      <c r="L111">
        <v>1367</v>
      </c>
      <c r="N111">
        <v>1011</v>
      </c>
      <c r="O111" t="s">
        <v>376</v>
      </c>
      <c r="P111" t="s">
        <v>376</v>
      </c>
      <c r="Q111">
        <v>1</v>
      </c>
      <c r="W111">
        <v>0</v>
      </c>
      <c r="X111">
        <v>-163180553</v>
      </c>
      <c r="Y111">
        <v>0.08750000000000001</v>
      </c>
      <c r="AA111">
        <v>0</v>
      </c>
      <c r="AB111">
        <v>1256.51</v>
      </c>
      <c r="AC111">
        <v>591.51</v>
      </c>
      <c r="AD111">
        <v>0</v>
      </c>
      <c r="AE111">
        <v>0</v>
      </c>
      <c r="AF111">
        <v>120.24</v>
      </c>
      <c r="AG111">
        <v>15.42</v>
      </c>
      <c r="AH111">
        <v>0</v>
      </c>
      <c r="AI111">
        <v>1</v>
      </c>
      <c r="AJ111">
        <v>10.45</v>
      </c>
      <c r="AK111">
        <v>38.36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0.07</v>
      </c>
      <c r="AU111" t="s">
        <v>128</v>
      </c>
      <c r="AV111">
        <v>0</v>
      </c>
      <c r="AW111">
        <v>2</v>
      </c>
      <c r="AX111">
        <v>55113440</v>
      </c>
      <c r="AY111">
        <v>1</v>
      </c>
      <c r="AZ111">
        <v>0</v>
      </c>
      <c r="BA111">
        <v>112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Y111*Source!I94</f>
        <v>0.055650000000000005</v>
      </c>
      <c r="CY111">
        <f aca="true" t="shared" si="28" ref="CY111:CY117">AB111</f>
        <v>1256.51</v>
      </c>
      <c r="CZ111">
        <f aca="true" t="shared" si="29" ref="CZ111:CZ117">AF111</f>
        <v>120.24</v>
      </c>
      <c r="DA111">
        <f aca="true" t="shared" si="30" ref="DA111:DA117">AJ111</f>
        <v>10.45</v>
      </c>
      <c r="DB111">
        <f t="shared" si="26"/>
        <v>10.53</v>
      </c>
      <c r="DC111">
        <f t="shared" si="27"/>
        <v>1.35</v>
      </c>
    </row>
    <row r="112" spans="1:107" ht="12.75">
      <c r="A112">
        <f>ROW(Source!A94)</f>
        <v>94</v>
      </c>
      <c r="B112">
        <v>55113218</v>
      </c>
      <c r="C112">
        <v>55113437</v>
      </c>
      <c r="D112">
        <v>53791997</v>
      </c>
      <c r="E112">
        <v>1</v>
      </c>
      <c r="F112">
        <v>1</v>
      </c>
      <c r="G112">
        <v>1</v>
      </c>
      <c r="H112">
        <v>2</v>
      </c>
      <c r="I112" t="s">
        <v>399</v>
      </c>
      <c r="J112" t="s">
        <v>400</v>
      </c>
      <c r="K112" t="s">
        <v>401</v>
      </c>
      <c r="L112">
        <v>1367</v>
      </c>
      <c r="N112">
        <v>1011</v>
      </c>
      <c r="O112" t="s">
        <v>376</v>
      </c>
      <c r="P112" t="s">
        <v>376</v>
      </c>
      <c r="Q112">
        <v>1</v>
      </c>
      <c r="W112">
        <v>0</v>
      </c>
      <c r="X112">
        <v>-430484415</v>
      </c>
      <c r="Y112">
        <v>0.15</v>
      </c>
      <c r="AA112">
        <v>0</v>
      </c>
      <c r="AB112">
        <v>1350.18</v>
      </c>
      <c r="AC112">
        <v>517.86</v>
      </c>
      <c r="AD112">
        <v>0</v>
      </c>
      <c r="AE112">
        <v>0</v>
      </c>
      <c r="AF112">
        <v>115.4</v>
      </c>
      <c r="AG112">
        <v>13.5</v>
      </c>
      <c r="AH112">
        <v>0</v>
      </c>
      <c r="AI112">
        <v>1</v>
      </c>
      <c r="AJ112">
        <v>11.7</v>
      </c>
      <c r="AK112">
        <v>38.36</v>
      </c>
      <c r="AL112">
        <v>1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0.12</v>
      </c>
      <c r="AU112" t="s">
        <v>128</v>
      </c>
      <c r="AV112">
        <v>0</v>
      </c>
      <c r="AW112">
        <v>2</v>
      </c>
      <c r="AX112">
        <v>55113441</v>
      </c>
      <c r="AY112">
        <v>1</v>
      </c>
      <c r="AZ112">
        <v>0</v>
      </c>
      <c r="BA112">
        <v>113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Y112*Source!I94</f>
        <v>0.0954</v>
      </c>
      <c r="CY112">
        <f t="shared" si="28"/>
        <v>1350.18</v>
      </c>
      <c r="CZ112">
        <f t="shared" si="29"/>
        <v>115.4</v>
      </c>
      <c r="DA112">
        <f t="shared" si="30"/>
        <v>11.7</v>
      </c>
      <c r="DB112">
        <f t="shared" si="26"/>
        <v>17.31</v>
      </c>
      <c r="DC112">
        <f t="shared" si="27"/>
        <v>2.03</v>
      </c>
    </row>
    <row r="113" spans="1:107" ht="12.75">
      <c r="A113">
        <f>ROW(Source!A94)</f>
        <v>94</v>
      </c>
      <c r="B113">
        <v>55113218</v>
      </c>
      <c r="C113">
        <v>55113437</v>
      </c>
      <c r="D113">
        <v>53792008</v>
      </c>
      <c r="E113">
        <v>1</v>
      </c>
      <c r="F113">
        <v>1</v>
      </c>
      <c r="G113">
        <v>1</v>
      </c>
      <c r="H113">
        <v>2</v>
      </c>
      <c r="I113" t="s">
        <v>442</v>
      </c>
      <c r="J113" t="s">
        <v>443</v>
      </c>
      <c r="K113" t="s">
        <v>444</v>
      </c>
      <c r="L113">
        <v>1367</v>
      </c>
      <c r="N113">
        <v>1011</v>
      </c>
      <c r="O113" t="s">
        <v>376</v>
      </c>
      <c r="P113" t="s">
        <v>376</v>
      </c>
      <c r="Q113">
        <v>1</v>
      </c>
      <c r="W113">
        <v>0</v>
      </c>
      <c r="X113">
        <v>-1200668687</v>
      </c>
      <c r="Y113">
        <v>6.8125</v>
      </c>
      <c r="AA113">
        <v>0</v>
      </c>
      <c r="AB113">
        <v>1266.35</v>
      </c>
      <c r="AC113">
        <v>517.86</v>
      </c>
      <c r="AD113">
        <v>0</v>
      </c>
      <c r="AE113">
        <v>0</v>
      </c>
      <c r="AF113">
        <v>96.89</v>
      </c>
      <c r="AG113">
        <v>13.5</v>
      </c>
      <c r="AH113">
        <v>0</v>
      </c>
      <c r="AI113">
        <v>1</v>
      </c>
      <c r="AJ113">
        <v>13.07</v>
      </c>
      <c r="AK113">
        <v>38.36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5.45</v>
      </c>
      <c r="AU113" t="s">
        <v>128</v>
      </c>
      <c r="AV113">
        <v>0</v>
      </c>
      <c r="AW113">
        <v>2</v>
      </c>
      <c r="AX113">
        <v>55113442</v>
      </c>
      <c r="AY113">
        <v>1</v>
      </c>
      <c r="AZ113">
        <v>0</v>
      </c>
      <c r="BA113">
        <v>114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Y113*Source!I94</f>
        <v>4.33275</v>
      </c>
      <c r="CY113">
        <f t="shared" si="28"/>
        <v>1266.35</v>
      </c>
      <c r="CZ113">
        <f t="shared" si="29"/>
        <v>96.89</v>
      </c>
      <c r="DA113">
        <f t="shared" si="30"/>
        <v>13.07</v>
      </c>
      <c r="DB113">
        <f t="shared" si="26"/>
        <v>660.06</v>
      </c>
      <c r="DC113">
        <f t="shared" si="27"/>
        <v>91.98</v>
      </c>
    </row>
    <row r="114" spans="1:107" ht="12.75">
      <c r="A114">
        <f>ROW(Source!A94)</f>
        <v>94</v>
      </c>
      <c r="B114">
        <v>55113218</v>
      </c>
      <c r="C114">
        <v>55113437</v>
      </c>
      <c r="D114">
        <v>53792078</v>
      </c>
      <c r="E114">
        <v>1</v>
      </c>
      <c r="F114">
        <v>1</v>
      </c>
      <c r="G114">
        <v>1</v>
      </c>
      <c r="H114">
        <v>2</v>
      </c>
      <c r="I114" t="s">
        <v>445</v>
      </c>
      <c r="J114" t="s">
        <v>446</v>
      </c>
      <c r="K114" t="s">
        <v>447</v>
      </c>
      <c r="L114">
        <v>1367</v>
      </c>
      <c r="N114">
        <v>1011</v>
      </c>
      <c r="O114" t="s">
        <v>376</v>
      </c>
      <c r="P114" t="s">
        <v>376</v>
      </c>
      <c r="Q114">
        <v>1</v>
      </c>
      <c r="W114">
        <v>0</v>
      </c>
      <c r="X114">
        <v>321316643</v>
      </c>
      <c r="Y114">
        <v>1.075</v>
      </c>
      <c r="AA114">
        <v>0</v>
      </c>
      <c r="AB114">
        <v>7.17</v>
      </c>
      <c r="AC114">
        <v>0</v>
      </c>
      <c r="AD114">
        <v>0</v>
      </c>
      <c r="AE114">
        <v>0</v>
      </c>
      <c r="AF114">
        <v>0.9</v>
      </c>
      <c r="AG114">
        <v>0</v>
      </c>
      <c r="AH114">
        <v>0</v>
      </c>
      <c r="AI114">
        <v>1</v>
      </c>
      <c r="AJ114">
        <v>7.97</v>
      </c>
      <c r="AK114">
        <v>38.36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0.86</v>
      </c>
      <c r="AU114" t="s">
        <v>128</v>
      </c>
      <c r="AV114">
        <v>0</v>
      </c>
      <c r="AW114">
        <v>2</v>
      </c>
      <c r="AX114">
        <v>55113443</v>
      </c>
      <c r="AY114">
        <v>1</v>
      </c>
      <c r="AZ114">
        <v>0</v>
      </c>
      <c r="BA114">
        <v>115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Y114*Source!I94</f>
        <v>0.6837</v>
      </c>
      <c r="CY114">
        <f t="shared" si="28"/>
        <v>7.17</v>
      </c>
      <c r="CZ114">
        <f t="shared" si="29"/>
        <v>0.9</v>
      </c>
      <c r="DA114">
        <f t="shared" si="30"/>
        <v>7.97</v>
      </c>
      <c r="DB114">
        <f t="shared" si="26"/>
        <v>0.96</v>
      </c>
      <c r="DC114">
        <f t="shared" si="27"/>
        <v>0</v>
      </c>
    </row>
    <row r="115" spans="1:107" ht="12.75">
      <c r="A115">
        <f>ROW(Source!A94)</f>
        <v>94</v>
      </c>
      <c r="B115">
        <v>55113218</v>
      </c>
      <c r="C115">
        <v>55113437</v>
      </c>
      <c r="D115">
        <v>53792927</v>
      </c>
      <c r="E115">
        <v>1</v>
      </c>
      <c r="F115">
        <v>1</v>
      </c>
      <c r="G115">
        <v>1</v>
      </c>
      <c r="H115">
        <v>2</v>
      </c>
      <c r="I115" t="s">
        <v>373</v>
      </c>
      <c r="J115" t="s">
        <v>374</v>
      </c>
      <c r="K115" t="s">
        <v>375</v>
      </c>
      <c r="L115">
        <v>1367</v>
      </c>
      <c r="N115">
        <v>1011</v>
      </c>
      <c r="O115" t="s">
        <v>376</v>
      </c>
      <c r="P115" t="s">
        <v>376</v>
      </c>
      <c r="Q115">
        <v>1</v>
      </c>
      <c r="W115">
        <v>0</v>
      </c>
      <c r="X115">
        <v>509054691</v>
      </c>
      <c r="Y115">
        <v>0.2375</v>
      </c>
      <c r="AA115">
        <v>0</v>
      </c>
      <c r="AB115">
        <v>833.2</v>
      </c>
      <c r="AC115">
        <v>444.98</v>
      </c>
      <c r="AD115">
        <v>0</v>
      </c>
      <c r="AE115">
        <v>0</v>
      </c>
      <c r="AF115">
        <v>65.71</v>
      </c>
      <c r="AG115">
        <v>11.6</v>
      </c>
      <c r="AH115">
        <v>0</v>
      </c>
      <c r="AI115">
        <v>1</v>
      </c>
      <c r="AJ115">
        <v>12.68</v>
      </c>
      <c r="AK115">
        <v>38.36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0.19</v>
      </c>
      <c r="AU115" t="s">
        <v>128</v>
      </c>
      <c r="AV115">
        <v>0</v>
      </c>
      <c r="AW115">
        <v>2</v>
      </c>
      <c r="AX115">
        <v>55113444</v>
      </c>
      <c r="AY115">
        <v>1</v>
      </c>
      <c r="AZ115">
        <v>0</v>
      </c>
      <c r="BA115">
        <v>116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Y115*Source!I94</f>
        <v>0.15105</v>
      </c>
      <c r="CY115">
        <f t="shared" si="28"/>
        <v>833.2</v>
      </c>
      <c r="CZ115">
        <f t="shared" si="29"/>
        <v>65.71</v>
      </c>
      <c r="DA115">
        <f t="shared" si="30"/>
        <v>12.68</v>
      </c>
      <c r="DB115">
        <f t="shared" si="26"/>
        <v>15.6</v>
      </c>
      <c r="DC115">
        <f t="shared" si="27"/>
        <v>2.75</v>
      </c>
    </row>
    <row r="116" spans="1:107" ht="12.75">
      <c r="A116">
        <f>ROW(Source!A94)</f>
        <v>94</v>
      </c>
      <c r="B116">
        <v>55113218</v>
      </c>
      <c r="C116">
        <v>55113437</v>
      </c>
      <c r="D116">
        <v>53793082</v>
      </c>
      <c r="E116">
        <v>1</v>
      </c>
      <c r="F116">
        <v>1</v>
      </c>
      <c r="G116">
        <v>1</v>
      </c>
      <c r="H116">
        <v>2</v>
      </c>
      <c r="I116" t="s">
        <v>448</v>
      </c>
      <c r="J116" t="s">
        <v>449</v>
      </c>
      <c r="K116" t="s">
        <v>450</v>
      </c>
      <c r="L116">
        <v>1367</v>
      </c>
      <c r="N116">
        <v>1011</v>
      </c>
      <c r="O116" t="s">
        <v>376</v>
      </c>
      <c r="P116" t="s">
        <v>376</v>
      </c>
      <c r="Q116">
        <v>1</v>
      </c>
      <c r="W116">
        <v>0</v>
      </c>
      <c r="X116">
        <v>2077867240</v>
      </c>
      <c r="Y116">
        <v>2.1</v>
      </c>
      <c r="AA116">
        <v>0</v>
      </c>
      <c r="AB116">
        <v>5.82</v>
      </c>
      <c r="AC116">
        <v>0</v>
      </c>
      <c r="AD116">
        <v>0</v>
      </c>
      <c r="AE116">
        <v>0</v>
      </c>
      <c r="AF116">
        <v>1.2</v>
      </c>
      <c r="AG116">
        <v>0</v>
      </c>
      <c r="AH116">
        <v>0</v>
      </c>
      <c r="AI116">
        <v>1</v>
      </c>
      <c r="AJ116">
        <v>4.85</v>
      </c>
      <c r="AK116">
        <v>38.36</v>
      </c>
      <c r="AL116">
        <v>1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1.68</v>
      </c>
      <c r="AU116" t="s">
        <v>128</v>
      </c>
      <c r="AV116">
        <v>0</v>
      </c>
      <c r="AW116">
        <v>2</v>
      </c>
      <c r="AX116">
        <v>55113445</v>
      </c>
      <c r="AY116">
        <v>1</v>
      </c>
      <c r="AZ116">
        <v>0</v>
      </c>
      <c r="BA116">
        <v>117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Y116*Source!I94</f>
        <v>1.3356000000000001</v>
      </c>
      <c r="CY116">
        <f t="shared" si="28"/>
        <v>5.82</v>
      </c>
      <c r="CZ116">
        <f t="shared" si="29"/>
        <v>1.2</v>
      </c>
      <c r="DA116">
        <f t="shared" si="30"/>
        <v>4.85</v>
      </c>
      <c r="DB116">
        <f t="shared" si="26"/>
        <v>2.53</v>
      </c>
      <c r="DC116">
        <f t="shared" si="27"/>
        <v>0</v>
      </c>
    </row>
    <row r="117" spans="1:107" ht="12.75">
      <c r="A117">
        <f>ROW(Source!A94)</f>
        <v>94</v>
      </c>
      <c r="B117">
        <v>55113218</v>
      </c>
      <c r="C117">
        <v>55113437</v>
      </c>
      <c r="D117">
        <v>53793125</v>
      </c>
      <c r="E117">
        <v>1</v>
      </c>
      <c r="F117">
        <v>1</v>
      </c>
      <c r="G117">
        <v>1</v>
      </c>
      <c r="H117">
        <v>2</v>
      </c>
      <c r="I117" t="s">
        <v>451</v>
      </c>
      <c r="J117" t="s">
        <v>452</v>
      </c>
      <c r="K117" t="s">
        <v>453</v>
      </c>
      <c r="L117">
        <v>1367</v>
      </c>
      <c r="N117">
        <v>1011</v>
      </c>
      <c r="O117" t="s">
        <v>376</v>
      </c>
      <c r="P117" t="s">
        <v>376</v>
      </c>
      <c r="Q117">
        <v>1</v>
      </c>
      <c r="W117">
        <v>0</v>
      </c>
      <c r="X117">
        <v>-1866313122</v>
      </c>
      <c r="Y117">
        <v>10.7375</v>
      </c>
      <c r="AA117">
        <v>0</v>
      </c>
      <c r="AB117">
        <v>122.48</v>
      </c>
      <c r="AC117">
        <v>0</v>
      </c>
      <c r="AD117">
        <v>0</v>
      </c>
      <c r="AE117">
        <v>0</v>
      </c>
      <c r="AF117">
        <v>12.31</v>
      </c>
      <c r="AG117">
        <v>0</v>
      </c>
      <c r="AH117">
        <v>0</v>
      </c>
      <c r="AI117">
        <v>1</v>
      </c>
      <c r="AJ117">
        <v>9.95</v>
      </c>
      <c r="AK117">
        <v>38.36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8.59</v>
      </c>
      <c r="AU117" t="s">
        <v>128</v>
      </c>
      <c r="AV117">
        <v>0</v>
      </c>
      <c r="AW117">
        <v>2</v>
      </c>
      <c r="AX117">
        <v>55113446</v>
      </c>
      <c r="AY117">
        <v>1</v>
      </c>
      <c r="AZ117">
        <v>0</v>
      </c>
      <c r="BA117">
        <v>118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Y117*Source!I94</f>
        <v>6.8290500000000005</v>
      </c>
      <c r="CY117">
        <f t="shared" si="28"/>
        <v>122.48</v>
      </c>
      <c r="CZ117">
        <f t="shared" si="29"/>
        <v>12.31</v>
      </c>
      <c r="DA117">
        <f t="shared" si="30"/>
        <v>9.95</v>
      </c>
      <c r="DB117">
        <f t="shared" si="26"/>
        <v>132.18</v>
      </c>
      <c r="DC117">
        <f t="shared" si="27"/>
        <v>0</v>
      </c>
    </row>
    <row r="118" spans="1:107" ht="12.75">
      <c r="A118">
        <f>ROW(Source!A94)</f>
        <v>94</v>
      </c>
      <c r="B118">
        <v>55113218</v>
      </c>
      <c r="C118">
        <v>55113437</v>
      </c>
      <c r="D118">
        <v>53640954</v>
      </c>
      <c r="E118">
        <v>1</v>
      </c>
      <c r="F118">
        <v>1</v>
      </c>
      <c r="G118">
        <v>1</v>
      </c>
      <c r="H118">
        <v>3</v>
      </c>
      <c r="I118" t="s">
        <v>454</v>
      </c>
      <c r="J118" t="s">
        <v>455</v>
      </c>
      <c r="K118" t="s">
        <v>456</v>
      </c>
      <c r="L118">
        <v>1339</v>
      </c>
      <c r="N118">
        <v>1007</v>
      </c>
      <c r="O118" t="s">
        <v>147</v>
      </c>
      <c r="P118" t="s">
        <v>147</v>
      </c>
      <c r="Q118">
        <v>1</v>
      </c>
      <c r="W118">
        <v>0</v>
      </c>
      <c r="X118">
        <v>-1761807714</v>
      </c>
      <c r="Y118">
        <v>1.37</v>
      </c>
      <c r="AA118">
        <v>83.1</v>
      </c>
      <c r="AB118">
        <v>0</v>
      </c>
      <c r="AC118">
        <v>0</v>
      </c>
      <c r="AD118">
        <v>0</v>
      </c>
      <c r="AE118">
        <v>6.22</v>
      </c>
      <c r="AF118">
        <v>0</v>
      </c>
      <c r="AG118">
        <v>0</v>
      </c>
      <c r="AH118">
        <v>0</v>
      </c>
      <c r="AI118">
        <v>13.36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1.37</v>
      </c>
      <c r="AV118">
        <v>0</v>
      </c>
      <c r="AW118">
        <v>2</v>
      </c>
      <c r="AX118">
        <v>55113447</v>
      </c>
      <c r="AY118">
        <v>1</v>
      </c>
      <c r="AZ118">
        <v>0</v>
      </c>
      <c r="BA118">
        <v>119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Y118*Source!I94</f>
        <v>0.8713200000000001</v>
      </c>
      <c r="CY118">
        <f aca="true" t="shared" si="31" ref="CY118:CY130">AA118</f>
        <v>83.1</v>
      </c>
      <c r="CZ118">
        <f aca="true" t="shared" si="32" ref="CZ118:CZ130">AE118</f>
        <v>6.22</v>
      </c>
      <c r="DA118">
        <f aca="true" t="shared" si="33" ref="DA118:DA130">AI118</f>
        <v>13.36</v>
      </c>
      <c r="DB118">
        <f aca="true" t="shared" si="34" ref="DB118:DB130">ROUND(ROUND(AT118*CZ118,2),2)</f>
        <v>8.52</v>
      </c>
      <c r="DC118">
        <f aca="true" t="shared" si="35" ref="DC118:DC130">ROUND(ROUND(AT118*AG118,2),2)</f>
        <v>0</v>
      </c>
    </row>
    <row r="119" spans="1:107" ht="12.75">
      <c r="A119">
        <f>ROW(Source!A94)</f>
        <v>94</v>
      </c>
      <c r="B119">
        <v>55113218</v>
      </c>
      <c r="C119">
        <v>55113437</v>
      </c>
      <c r="D119">
        <v>53640960</v>
      </c>
      <c r="E119">
        <v>1</v>
      </c>
      <c r="F119">
        <v>1</v>
      </c>
      <c r="G119">
        <v>1</v>
      </c>
      <c r="H119">
        <v>3</v>
      </c>
      <c r="I119" t="s">
        <v>457</v>
      </c>
      <c r="J119" t="s">
        <v>458</v>
      </c>
      <c r="K119" t="s">
        <v>459</v>
      </c>
      <c r="L119">
        <v>1346</v>
      </c>
      <c r="N119">
        <v>1009</v>
      </c>
      <c r="O119" t="s">
        <v>260</v>
      </c>
      <c r="P119" t="s">
        <v>260</v>
      </c>
      <c r="Q119">
        <v>1</v>
      </c>
      <c r="W119">
        <v>0</v>
      </c>
      <c r="X119">
        <v>-2118006079</v>
      </c>
      <c r="Y119">
        <v>0.41</v>
      </c>
      <c r="AA119">
        <v>52.5</v>
      </c>
      <c r="AB119">
        <v>0</v>
      </c>
      <c r="AC119">
        <v>0</v>
      </c>
      <c r="AD119">
        <v>0</v>
      </c>
      <c r="AE119">
        <v>6.09</v>
      </c>
      <c r="AF119">
        <v>0</v>
      </c>
      <c r="AG119">
        <v>0</v>
      </c>
      <c r="AH119">
        <v>0</v>
      </c>
      <c r="AI119">
        <v>8.62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0.41</v>
      </c>
      <c r="AV119">
        <v>0</v>
      </c>
      <c r="AW119">
        <v>2</v>
      </c>
      <c r="AX119">
        <v>55113448</v>
      </c>
      <c r="AY119">
        <v>1</v>
      </c>
      <c r="AZ119">
        <v>0</v>
      </c>
      <c r="BA119">
        <v>120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Y119*Source!I94</f>
        <v>0.26076</v>
      </c>
      <c r="CY119">
        <f t="shared" si="31"/>
        <v>52.5</v>
      </c>
      <c r="CZ119">
        <f t="shared" si="32"/>
        <v>6.09</v>
      </c>
      <c r="DA119">
        <f t="shared" si="33"/>
        <v>8.62</v>
      </c>
      <c r="DB119">
        <f t="shared" si="34"/>
        <v>2.5</v>
      </c>
      <c r="DC119">
        <f t="shared" si="35"/>
        <v>0</v>
      </c>
    </row>
    <row r="120" spans="1:107" ht="12.75">
      <c r="A120">
        <f>ROW(Source!A94)</f>
        <v>94</v>
      </c>
      <c r="B120">
        <v>55113218</v>
      </c>
      <c r="C120">
        <v>55113437</v>
      </c>
      <c r="D120">
        <v>53643644</v>
      </c>
      <c r="E120">
        <v>1</v>
      </c>
      <c r="F120">
        <v>1</v>
      </c>
      <c r="G120">
        <v>1</v>
      </c>
      <c r="H120">
        <v>3</v>
      </c>
      <c r="I120" t="s">
        <v>460</v>
      </c>
      <c r="J120" t="s">
        <v>461</v>
      </c>
      <c r="K120" t="s">
        <v>462</v>
      </c>
      <c r="L120">
        <v>1346</v>
      </c>
      <c r="N120">
        <v>1009</v>
      </c>
      <c r="O120" t="s">
        <v>260</v>
      </c>
      <c r="P120" t="s">
        <v>260</v>
      </c>
      <c r="Q120">
        <v>1</v>
      </c>
      <c r="W120">
        <v>0</v>
      </c>
      <c r="X120">
        <v>149355137</v>
      </c>
      <c r="Y120">
        <v>4</v>
      </c>
      <c r="AA120">
        <v>164.05</v>
      </c>
      <c r="AB120">
        <v>0</v>
      </c>
      <c r="AC120">
        <v>0</v>
      </c>
      <c r="AD120">
        <v>0</v>
      </c>
      <c r="AE120">
        <v>10.75</v>
      </c>
      <c r="AF120">
        <v>0</v>
      </c>
      <c r="AG120">
        <v>0</v>
      </c>
      <c r="AH120">
        <v>0</v>
      </c>
      <c r="AI120">
        <v>15.26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4</v>
      </c>
      <c r="AV120">
        <v>0</v>
      </c>
      <c r="AW120">
        <v>2</v>
      </c>
      <c r="AX120">
        <v>55113449</v>
      </c>
      <c r="AY120">
        <v>1</v>
      </c>
      <c r="AZ120">
        <v>0</v>
      </c>
      <c r="BA120">
        <v>121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Y120*Source!I94</f>
        <v>2.544</v>
      </c>
      <c r="CY120">
        <f t="shared" si="31"/>
        <v>164.05</v>
      </c>
      <c r="CZ120">
        <f t="shared" si="32"/>
        <v>10.75</v>
      </c>
      <c r="DA120">
        <f t="shared" si="33"/>
        <v>15.26</v>
      </c>
      <c r="DB120">
        <f t="shared" si="34"/>
        <v>43</v>
      </c>
      <c r="DC120">
        <f t="shared" si="35"/>
        <v>0</v>
      </c>
    </row>
    <row r="121" spans="1:107" ht="12.75">
      <c r="A121">
        <f>ROW(Source!A94)</f>
        <v>94</v>
      </c>
      <c r="B121">
        <v>55113218</v>
      </c>
      <c r="C121">
        <v>55113437</v>
      </c>
      <c r="D121">
        <v>53644939</v>
      </c>
      <c r="E121">
        <v>1</v>
      </c>
      <c r="F121">
        <v>1</v>
      </c>
      <c r="G121">
        <v>1</v>
      </c>
      <c r="H121">
        <v>3</v>
      </c>
      <c r="I121" t="s">
        <v>414</v>
      </c>
      <c r="J121" t="s">
        <v>415</v>
      </c>
      <c r="K121" t="s">
        <v>416</v>
      </c>
      <c r="L121">
        <v>1348</v>
      </c>
      <c r="N121">
        <v>1009</v>
      </c>
      <c r="O121" t="s">
        <v>58</v>
      </c>
      <c r="P121" t="s">
        <v>58</v>
      </c>
      <c r="Q121">
        <v>1000</v>
      </c>
      <c r="W121">
        <v>0</v>
      </c>
      <c r="X121">
        <v>-45966985</v>
      </c>
      <c r="Y121">
        <v>1E-05</v>
      </c>
      <c r="AA121">
        <v>142657.98</v>
      </c>
      <c r="AB121">
        <v>0</v>
      </c>
      <c r="AC121">
        <v>0</v>
      </c>
      <c r="AD121">
        <v>0</v>
      </c>
      <c r="AE121">
        <v>11978</v>
      </c>
      <c r="AF121">
        <v>0</v>
      </c>
      <c r="AG121">
        <v>0</v>
      </c>
      <c r="AH121">
        <v>0</v>
      </c>
      <c r="AI121">
        <v>11.91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1E-05</v>
      </c>
      <c r="AV121">
        <v>0</v>
      </c>
      <c r="AW121">
        <v>2</v>
      </c>
      <c r="AX121">
        <v>55113451</v>
      </c>
      <c r="AY121">
        <v>1</v>
      </c>
      <c r="AZ121">
        <v>0</v>
      </c>
      <c r="BA121">
        <v>123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Y121*Source!I94</f>
        <v>6.360000000000001E-06</v>
      </c>
      <c r="CY121">
        <f t="shared" si="31"/>
        <v>142657.98</v>
      </c>
      <c r="CZ121">
        <f t="shared" si="32"/>
        <v>11978</v>
      </c>
      <c r="DA121">
        <f t="shared" si="33"/>
        <v>11.91</v>
      </c>
      <c r="DB121">
        <f t="shared" si="34"/>
        <v>0.12</v>
      </c>
      <c r="DC121">
        <f t="shared" si="35"/>
        <v>0</v>
      </c>
    </row>
    <row r="122" spans="1:107" ht="12.75">
      <c r="A122">
        <f>ROW(Source!A94)</f>
        <v>94</v>
      </c>
      <c r="B122">
        <v>55113218</v>
      </c>
      <c r="C122">
        <v>55113437</v>
      </c>
      <c r="D122">
        <v>53646035</v>
      </c>
      <c r="E122">
        <v>1</v>
      </c>
      <c r="F122">
        <v>1</v>
      </c>
      <c r="G122">
        <v>1</v>
      </c>
      <c r="H122">
        <v>3</v>
      </c>
      <c r="I122" t="s">
        <v>463</v>
      </c>
      <c r="J122" t="s">
        <v>464</v>
      </c>
      <c r="K122" t="s">
        <v>465</v>
      </c>
      <c r="L122">
        <v>1348</v>
      </c>
      <c r="N122">
        <v>1009</v>
      </c>
      <c r="O122" t="s">
        <v>58</v>
      </c>
      <c r="P122" t="s">
        <v>58</v>
      </c>
      <c r="Q122">
        <v>1000</v>
      </c>
      <c r="W122">
        <v>0</v>
      </c>
      <c r="X122">
        <v>-1671348935</v>
      </c>
      <c r="Y122">
        <v>0.0001</v>
      </c>
      <c r="AA122">
        <v>201249</v>
      </c>
      <c r="AB122">
        <v>0</v>
      </c>
      <c r="AC122">
        <v>0</v>
      </c>
      <c r="AD122">
        <v>0</v>
      </c>
      <c r="AE122">
        <v>37900</v>
      </c>
      <c r="AF122">
        <v>0</v>
      </c>
      <c r="AG122">
        <v>0</v>
      </c>
      <c r="AH122">
        <v>0</v>
      </c>
      <c r="AI122">
        <v>5.31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0.0001</v>
      </c>
      <c r="AV122">
        <v>0</v>
      </c>
      <c r="AW122">
        <v>2</v>
      </c>
      <c r="AX122">
        <v>55113452</v>
      </c>
      <c r="AY122">
        <v>1</v>
      </c>
      <c r="AZ122">
        <v>0</v>
      </c>
      <c r="BA122">
        <v>124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Y122*Source!I94</f>
        <v>6.36E-05</v>
      </c>
      <c r="CY122">
        <f t="shared" si="31"/>
        <v>201249</v>
      </c>
      <c r="CZ122">
        <f t="shared" si="32"/>
        <v>37900</v>
      </c>
      <c r="DA122">
        <f t="shared" si="33"/>
        <v>5.31</v>
      </c>
      <c r="DB122">
        <f t="shared" si="34"/>
        <v>3.79</v>
      </c>
      <c r="DC122">
        <f t="shared" si="35"/>
        <v>0</v>
      </c>
    </row>
    <row r="123" spans="1:107" ht="12.75">
      <c r="A123">
        <f>ROW(Source!A94)</f>
        <v>94</v>
      </c>
      <c r="B123">
        <v>55113218</v>
      </c>
      <c r="C123">
        <v>55113437</v>
      </c>
      <c r="D123">
        <v>53658853</v>
      </c>
      <c r="E123">
        <v>1</v>
      </c>
      <c r="F123">
        <v>1</v>
      </c>
      <c r="G123">
        <v>1</v>
      </c>
      <c r="H123">
        <v>3</v>
      </c>
      <c r="I123" t="s">
        <v>179</v>
      </c>
      <c r="J123" t="s">
        <v>181</v>
      </c>
      <c r="K123" t="s">
        <v>180</v>
      </c>
      <c r="L123">
        <v>1348</v>
      </c>
      <c r="N123">
        <v>1009</v>
      </c>
      <c r="O123" t="s">
        <v>58</v>
      </c>
      <c r="P123" t="s">
        <v>58</v>
      </c>
      <c r="Q123">
        <v>1000</v>
      </c>
      <c r="W123">
        <v>0</v>
      </c>
      <c r="X123">
        <v>1853686766</v>
      </c>
      <c r="Y123">
        <v>1</v>
      </c>
      <c r="AA123">
        <v>118788.99</v>
      </c>
      <c r="AB123">
        <v>0</v>
      </c>
      <c r="AC123">
        <v>0</v>
      </c>
      <c r="AD123">
        <v>0</v>
      </c>
      <c r="AE123">
        <v>7571</v>
      </c>
      <c r="AF123">
        <v>0</v>
      </c>
      <c r="AG123">
        <v>0</v>
      </c>
      <c r="AH123">
        <v>0</v>
      </c>
      <c r="AI123">
        <v>15.69</v>
      </c>
      <c r="AJ123">
        <v>1</v>
      </c>
      <c r="AK123">
        <v>1</v>
      </c>
      <c r="AL123">
        <v>1</v>
      </c>
      <c r="AN123">
        <v>0</v>
      </c>
      <c r="AO123">
        <v>0</v>
      </c>
      <c r="AP123">
        <v>0</v>
      </c>
      <c r="AQ123">
        <v>0</v>
      </c>
      <c r="AR123">
        <v>0</v>
      </c>
      <c r="AT123">
        <v>1</v>
      </c>
      <c r="AV123">
        <v>0</v>
      </c>
      <c r="AW123">
        <v>1</v>
      </c>
      <c r="AX123">
        <v>-1</v>
      </c>
      <c r="AY123">
        <v>0</v>
      </c>
      <c r="AZ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Y123*Source!I94</f>
        <v>0.636</v>
      </c>
      <c r="CY123">
        <f t="shared" si="31"/>
        <v>118788.99</v>
      </c>
      <c r="CZ123">
        <f t="shared" si="32"/>
        <v>7571</v>
      </c>
      <c r="DA123">
        <f t="shared" si="33"/>
        <v>15.69</v>
      </c>
      <c r="DB123">
        <f t="shared" si="34"/>
        <v>7571</v>
      </c>
      <c r="DC123">
        <f t="shared" si="35"/>
        <v>0</v>
      </c>
    </row>
    <row r="124" spans="1:107" ht="12.75">
      <c r="A124">
        <f>ROW(Source!A94)</f>
        <v>94</v>
      </c>
      <c r="B124">
        <v>55113218</v>
      </c>
      <c r="C124">
        <v>55113437</v>
      </c>
      <c r="D124">
        <v>53659617</v>
      </c>
      <c r="E124">
        <v>1</v>
      </c>
      <c r="F124">
        <v>1</v>
      </c>
      <c r="G124">
        <v>1</v>
      </c>
      <c r="H124">
        <v>3</v>
      </c>
      <c r="I124" t="s">
        <v>466</v>
      </c>
      <c r="J124" t="s">
        <v>467</v>
      </c>
      <c r="K124" t="s">
        <v>468</v>
      </c>
      <c r="L124">
        <v>1348</v>
      </c>
      <c r="N124">
        <v>1009</v>
      </c>
      <c r="O124" t="s">
        <v>58</v>
      </c>
      <c r="P124" t="s">
        <v>58</v>
      </c>
      <c r="Q124">
        <v>1000</v>
      </c>
      <c r="W124">
        <v>0</v>
      </c>
      <c r="X124">
        <v>-1915778085</v>
      </c>
      <c r="Y124">
        <v>0.001</v>
      </c>
      <c r="AA124">
        <v>81515.84</v>
      </c>
      <c r="AB124">
        <v>0</v>
      </c>
      <c r="AC124">
        <v>0</v>
      </c>
      <c r="AD124">
        <v>0</v>
      </c>
      <c r="AE124">
        <v>7712</v>
      </c>
      <c r="AF124">
        <v>0</v>
      </c>
      <c r="AG124">
        <v>0</v>
      </c>
      <c r="AH124">
        <v>0</v>
      </c>
      <c r="AI124">
        <v>10.57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0.001</v>
      </c>
      <c r="AV124">
        <v>0</v>
      </c>
      <c r="AW124">
        <v>2</v>
      </c>
      <c r="AX124">
        <v>55113454</v>
      </c>
      <c r="AY124">
        <v>1</v>
      </c>
      <c r="AZ124">
        <v>0</v>
      </c>
      <c r="BA124">
        <v>126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Y124*Source!I94</f>
        <v>0.0006360000000000001</v>
      </c>
      <c r="CY124">
        <f t="shared" si="31"/>
        <v>81515.84</v>
      </c>
      <c r="CZ124">
        <f t="shared" si="32"/>
        <v>7712</v>
      </c>
      <c r="DA124">
        <f t="shared" si="33"/>
        <v>10.57</v>
      </c>
      <c r="DB124">
        <f t="shared" si="34"/>
        <v>7.71</v>
      </c>
      <c r="DC124">
        <f t="shared" si="35"/>
        <v>0</v>
      </c>
    </row>
    <row r="125" spans="1:107" ht="12.75">
      <c r="A125">
        <f>ROW(Source!A94)</f>
        <v>94</v>
      </c>
      <c r="B125">
        <v>55113218</v>
      </c>
      <c r="C125">
        <v>55113437</v>
      </c>
      <c r="D125">
        <v>53661716</v>
      </c>
      <c r="E125">
        <v>1</v>
      </c>
      <c r="F125">
        <v>1</v>
      </c>
      <c r="G125">
        <v>1</v>
      </c>
      <c r="H125">
        <v>3</v>
      </c>
      <c r="I125" t="s">
        <v>469</v>
      </c>
      <c r="J125" t="s">
        <v>470</v>
      </c>
      <c r="K125" t="s">
        <v>471</v>
      </c>
      <c r="L125">
        <v>1302</v>
      </c>
      <c r="N125">
        <v>1003</v>
      </c>
      <c r="O125" t="s">
        <v>472</v>
      </c>
      <c r="P125" t="s">
        <v>472</v>
      </c>
      <c r="Q125">
        <v>10</v>
      </c>
      <c r="W125">
        <v>0</v>
      </c>
      <c r="X125">
        <v>581091037</v>
      </c>
      <c r="Y125">
        <v>0.0187</v>
      </c>
      <c r="AA125">
        <v>450.15</v>
      </c>
      <c r="AB125">
        <v>0</v>
      </c>
      <c r="AC125">
        <v>0</v>
      </c>
      <c r="AD125">
        <v>0</v>
      </c>
      <c r="AE125">
        <v>50.24</v>
      </c>
      <c r="AF125">
        <v>0</v>
      </c>
      <c r="AG125">
        <v>0</v>
      </c>
      <c r="AH125">
        <v>0</v>
      </c>
      <c r="AI125">
        <v>8.96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0.0187</v>
      </c>
      <c r="AV125">
        <v>0</v>
      </c>
      <c r="AW125">
        <v>2</v>
      </c>
      <c r="AX125">
        <v>55113455</v>
      </c>
      <c r="AY125">
        <v>1</v>
      </c>
      <c r="AZ125">
        <v>0</v>
      </c>
      <c r="BA125">
        <v>127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Y125*Source!I94</f>
        <v>0.011893200000000001</v>
      </c>
      <c r="CY125">
        <f t="shared" si="31"/>
        <v>450.15</v>
      </c>
      <c r="CZ125">
        <f t="shared" si="32"/>
        <v>50.24</v>
      </c>
      <c r="DA125">
        <f t="shared" si="33"/>
        <v>8.96</v>
      </c>
      <c r="DB125">
        <f t="shared" si="34"/>
        <v>0.94</v>
      </c>
      <c r="DC125">
        <f t="shared" si="35"/>
        <v>0</v>
      </c>
    </row>
    <row r="126" spans="1:107" ht="12.75">
      <c r="A126">
        <f>ROW(Source!A94)</f>
        <v>94</v>
      </c>
      <c r="B126">
        <v>55113218</v>
      </c>
      <c r="C126">
        <v>55113437</v>
      </c>
      <c r="D126">
        <v>53662071</v>
      </c>
      <c r="E126">
        <v>1</v>
      </c>
      <c r="F126">
        <v>1</v>
      </c>
      <c r="G126">
        <v>1</v>
      </c>
      <c r="H126">
        <v>3</v>
      </c>
      <c r="I126" t="s">
        <v>420</v>
      </c>
      <c r="J126" t="s">
        <v>421</v>
      </c>
      <c r="K126" t="s">
        <v>422</v>
      </c>
      <c r="L126">
        <v>1348</v>
      </c>
      <c r="N126">
        <v>1009</v>
      </c>
      <c r="O126" t="s">
        <v>58</v>
      </c>
      <c r="P126" t="s">
        <v>58</v>
      </c>
      <c r="Q126">
        <v>1000</v>
      </c>
      <c r="W126">
        <v>0</v>
      </c>
      <c r="X126">
        <v>-120483918</v>
      </c>
      <c r="Y126">
        <v>3E-05</v>
      </c>
      <c r="AA126">
        <v>69634.78</v>
      </c>
      <c r="AB126">
        <v>0</v>
      </c>
      <c r="AC126">
        <v>0</v>
      </c>
      <c r="AD126">
        <v>0</v>
      </c>
      <c r="AE126">
        <v>4455.2</v>
      </c>
      <c r="AF126">
        <v>0</v>
      </c>
      <c r="AG126">
        <v>0</v>
      </c>
      <c r="AH126">
        <v>0</v>
      </c>
      <c r="AI126">
        <v>15.63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3E-05</v>
      </c>
      <c r="AV126">
        <v>0</v>
      </c>
      <c r="AW126">
        <v>2</v>
      </c>
      <c r="AX126">
        <v>55113456</v>
      </c>
      <c r="AY126">
        <v>1</v>
      </c>
      <c r="AZ126">
        <v>0</v>
      </c>
      <c r="BA126">
        <v>128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Y126*Source!I94</f>
        <v>1.908E-05</v>
      </c>
      <c r="CY126">
        <f t="shared" si="31"/>
        <v>69634.78</v>
      </c>
      <c r="CZ126">
        <f t="shared" si="32"/>
        <v>4455.2</v>
      </c>
      <c r="DA126">
        <f t="shared" si="33"/>
        <v>15.63</v>
      </c>
      <c r="DB126">
        <f t="shared" si="34"/>
        <v>0.13</v>
      </c>
      <c r="DC126">
        <f t="shared" si="35"/>
        <v>0</v>
      </c>
    </row>
    <row r="127" spans="1:107" ht="12.75">
      <c r="A127">
        <f>ROW(Source!A94)</f>
        <v>94</v>
      </c>
      <c r="B127">
        <v>55113218</v>
      </c>
      <c r="C127">
        <v>55113437</v>
      </c>
      <c r="D127">
        <v>53662794</v>
      </c>
      <c r="E127">
        <v>1</v>
      </c>
      <c r="F127">
        <v>1</v>
      </c>
      <c r="G127">
        <v>1</v>
      </c>
      <c r="H127">
        <v>3</v>
      </c>
      <c r="I127" t="s">
        <v>473</v>
      </c>
      <c r="J127" t="s">
        <v>474</v>
      </c>
      <c r="K127" t="s">
        <v>475</v>
      </c>
      <c r="L127">
        <v>1348</v>
      </c>
      <c r="N127">
        <v>1009</v>
      </c>
      <c r="O127" t="s">
        <v>58</v>
      </c>
      <c r="P127" t="s">
        <v>58</v>
      </c>
      <c r="Q127">
        <v>1000</v>
      </c>
      <c r="W127">
        <v>0</v>
      </c>
      <c r="X127">
        <v>834877976</v>
      </c>
      <c r="Y127">
        <v>0.00194</v>
      </c>
      <c r="AA127">
        <v>93480</v>
      </c>
      <c r="AB127">
        <v>0</v>
      </c>
      <c r="AC127">
        <v>0</v>
      </c>
      <c r="AD127">
        <v>0</v>
      </c>
      <c r="AE127">
        <v>4920</v>
      </c>
      <c r="AF127">
        <v>0</v>
      </c>
      <c r="AG127">
        <v>0</v>
      </c>
      <c r="AH127">
        <v>0</v>
      </c>
      <c r="AI127">
        <v>19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0.00194</v>
      </c>
      <c r="AV127">
        <v>0</v>
      </c>
      <c r="AW127">
        <v>2</v>
      </c>
      <c r="AX127">
        <v>55113457</v>
      </c>
      <c r="AY127">
        <v>1</v>
      </c>
      <c r="AZ127">
        <v>0</v>
      </c>
      <c r="BA127">
        <v>129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Y127*Source!I94</f>
        <v>0.0012338400000000002</v>
      </c>
      <c r="CY127">
        <f t="shared" si="31"/>
        <v>93480</v>
      </c>
      <c r="CZ127">
        <f t="shared" si="32"/>
        <v>4920</v>
      </c>
      <c r="DA127">
        <f t="shared" si="33"/>
        <v>19</v>
      </c>
      <c r="DB127">
        <f t="shared" si="34"/>
        <v>9.54</v>
      </c>
      <c r="DC127">
        <f t="shared" si="35"/>
        <v>0</v>
      </c>
    </row>
    <row r="128" spans="1:107" ht="12.75">
      <c r="A128">
        <f>ROW(Source!A94)</f>
        <v>94</v>
      </c>
      <c r="B128">
        <v>55113218</v>
      </c>
      <c r="C128">
        <v>55113437</v>
      </c>
      <c r="D128">
        <v>53666055</v>
      </c>
      <c r="E128">
        <v>1</v>
      </c>
      <c r="F128">
        <v>1</v>
      </c>
      <c r="G128">
        <v>1</v>
      </c>
      <c r="H128">
        <v>3</v>
      </c>
      <c r="I128" t="s">
        <v>476</v>
      </c>
      <c r="J128" t="s">
        <v>477</v>
      </c>
      <c r="K128" t="s">
        <v>478</v>
      </c>
      <c r="L128">
        <v>1339</v>
      </c>
      <c r="N128">
        <v>1007</v>
      </c>
      <c r="O128" t="s">
        <v>147</v>
      </c>
      <c r="P128" t="s">
        <v>147</v>
      </c>
      <c r="Q128">
        <v>1</v>
      </c>
      <c r="W128">
        <v>0</v>
      </c>
      <c r="X128">
        <v>1758287014</v>
      </c>
      <c r="Y128">
        <v>0.00103</v>
      </c>
      <c r="AA128">
        <v>12937</v>
      </c>
      <c r="AB128">
        <v>0</v>
      </c>
      <c r="AC128">
        <v>0</v>
      </c>
      <c r="AD128">
        <v>0</v>
      </c>
      <c r="AE128">
        <v>1700</v>
      </c>
      <c r="AF128">
        <v>0</v>
      </c>
      <c r="AG128">
        <v>0</v>
      </c>
      <c r="AH128">
        <v>0</v>
      </c>
      <c r="AI128">
        <v>7.61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0.00103</v>
      </c>
      <c r="AV128">
        <v>0</v>
      </c>
      <c r="AW128">
        <v>2</v>
      </c>
      <c r="AX128">
        <v>55113458</v>
      </c>
      <c r="AY128">
        <v>1</v>
      </c>
      <c r="AZ128">
        <v>0</v>
      </c>
      <c r="BA128">
        <v>130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Y128*Source!I94</f>
        <v>0.00065508</v>
      </c>
      <c r="CY128">
        <f t="shared" si="31"/>
        <v>12937</v>
      </c>
      <c r="CZ128">
        <f t="shared" si="32"/>
        <v>1700</v>
      </c>
      <c r="DA128">
        <f t="shared" si="33"/>
        <v>7.61</v>
      </c>
      <c r="DB128">
        <f t="shared" si="34"/>
        <v>1.75</v>
      </c>
      <c r="DC128">
        <f t="shared" si="35"/>
        <v>0</v>
      </c>
    </row>
    <row r="129" spans="1:107" ht="12.75">
      <c r="A129">
        <f>ROW(Source!A94)</f>
        <v>94</v>
      </c>
      <c r="B129">
        <v>55113218</v>
      </c>
      <c r="C129">
        <v>55113437</v>
      </c>
      <c r="D129">
        <v>53673673</v>
      </c>
      <c r="E129">
        <v>1</v>
      </c>
      <c r="F129">
        <v>1</v>
      </c>
      <c r="G129">
        <v>1</v>
      </c>
      <c r="H129">
        <v>3</v>
      </c>
      <c r="I129" t="s">
        <v>479</v>
      </c>
      <c r="J129" t="s">
        <v>480</v>
      </c>
      <c r="K129" t="s">
        <v>481</v>
      </c>
      <c r="L129">
        <v>1348</v>
      </c>
      <c r="N129">
        <v>1009</v>
      </c>
      <c r="O129" t="s">
        <v>58</v>
      </c>
      <c r="P129" t="s">
        <v>58</v>
      </c>
      <c r="Q129">
        <v>1000</v>
      </c>
      <c r="W129">
        <v>0</v>
      </c>
      <c r="X129">
        <v>264248573</v>
      </c>
      <c r="Y129">
        <v>0.00031</v>
      </c>
      <c r="AA129">
        <v>179630</v>
      </c>
      <c r="AB129">
        <v>0</v>
      </c>
      <c r="AC129">
        <v>0</v>
      </c>
      <c r="AD129">
        <v>0</v>
      </c>
      <c r="AE129">
        <v>15620</v>
      </c>
      <c r="AF129">
        <v>0</v>
      </c>
      <c r="AG129">
        <v>0</v>
      </c>
      <c r="AH129">
        <v>0</v>
      </c>
      <c r="AI129">
        <v>11.5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0.00031</v>
      </c>
      <c r="AV129">
        <v>0</v>
      </c>
      <c r="AW129">
        <v>2</v>
      </c>
      <c r="AX129">
        <v>55113459</v>
      </c>
      <c r="AY129">
        <v>1</v>
      </c>
      <c r="AZ129">
        <v>0</v>
      </c>
      <c r="BA129">
        <v>131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Y129*Source!I94</f>
        <v>0.00019716000000000002</v>
      </c>
      <c r="CY129">
        <f t="shared" si="31"/>
        <v>179630</v>
      </c>
      <c r="CZ129">
        <f t="shared" si="32"/>
        <v>15620</v>
      </c>
      <c r="DA129">
        <f t="shared" si="33"/>
        <v>11.5</v>
      </c>
      <c r="DB129">
        <f t="shared" si="34"/>
        <v>4.84</v>
      </c>
      <c r="DC129">
        <f t="shared" si="35"/>
        <v>0</v>
      </c>
    </row>
    <row r="130" spans="1:107" ht="12.75">
      <c r="A130">
        <f>ROW(Source!A94)</f>
        <v>94</v>
      </c>
      <c r="B130">
        <v>55113218</v>
      </c>
      <c r="C130">
        <v>55113437</v>
      </c>
      <c r="D130">
        <v>53674786</v>
      </c>
      <c r="E130">
        <v>1</v>
      </c>
      <c r="F130">
        <v>1</v>
      </c>
      <c r="G130">
        <v>1</v>
      </c>
      <c r="H130">
        <v>3</v>
      </c>
      <c r="I130" t="s">
        <v>482</v>
      </c>
      <c r="J130" t="s">
        <v>483</v>
      </c>
      <c r="K130" t="s">
        <v>484</v>
      </c>
      <c r="L130">
        <v>1346</v>
      </c>
      <c r="N130">
        <v>1009</v>
      </c>
      <c r="O130" t="s">
        <v>260</v>
      </c>
      <c r="P130" t="s">
        <v>260</v>
      </c>
      <c r="Q130">
        <v>1</v>
      </c>
      <c r="W130">
        <v>0</v>
      </c>
      <c r="X130">
        <v>-1449230318</v>
      </c>
      <c r="Y130">
        <v>0.6</v>
      </c>
      <c r="AA130">
        <v>147.42</v>
      </c>
      <c r="AB130">
        <v>0</v>
      </c>
      <c r="AC130">
        <v>0</v>
      </c>
      <c r="AD130">
        <v>0</v>
      </c>
      <c r="AE130">
        <v>9.42</v>
      </c>
      <c r="AF130">
        <v>0</v>
      </c>
      <c r="AG130">
        <v>0</v>
      </c>
      <c r="AH130">
        <v>0</v>
      </c>
      <c r="AI130">
        <v>15.65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0.6</v>
      </c>
      <c r="AV130">
        <v>0</v>
      </c>
      <c r="AW130">
        <v>2</v>
      </c>
      <c r="AX130">
        <v>55113460</v>
      </c>
      <c r="AY130">
        <v>1</v>
      </c>
      <c r="AZ130">
        <v>0</v>
      </c>
      <c r="BA130">
        <v>132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Y130*Source!I94</f>
        <v>0.3816</v>
      </c>
      <c r="CY130">
        <f t="shared" si="31"/>
        <v>147.42</v>
      </c>
      <c r="CZ130">
        <f t="shared" si="32"/>
        <v>9.42</v>
      </c>
      <c r="DA130">
        <f t="shared" si="33"/>
        <v>15.65</v>
      </c>
      <c r="DB130">
        <f t="shared" si="34"/>
        <v>5.65</v>
      </c>
      <c r="DC130">
        <f t="shared" si="35"/>
        <v>0</v>
      </c>
    </row>
    <row r="131" spans="1:107" ht="12.75">
      <c r="A131">
        <f>ROW(Source!A97)</f>
        <v>97</v>
      </c>
      <c r="B131">
        <v>55113220</v>
      </c>
      <c r="C131">
        <v>55113463</v>
      </c>
      <c r="D131">
        <v>53630089</v>
      </c>
      <c r="E131">
        <v>70</v>
      </c>
      <c r="F131">
        <v>1</v>
      </c>
      <c r="G131">
        <v>1</v>
      </c>
      <c r="H131">
        <v>1</v>
      </c>
      <c r="I131" t="s">
        <v>485</v>
      </c>
      <c r="K131" t="s">
        <v>486</v>
      </c>
      <c r="L131">
        <v>1191</v>
      </c>
      <c r="N131">
        <v>1013</v>
      </c>
      <c r="O131" t="s">
        <v>370</v>
      </c>
      <c r="P131" t="s">
        <v>370</v>
      </c>
      <c r="Q131">
        <v>1</v>
      </c>
      <c r="W131">
        <v>0</v>
      </c>
      <c r="X131">
        <v>-1810713292</v>
      </c>
      <c r="Y131">
        <v>41.285</v>
      </c>
      <c r="AA131">
        <v>0</v>
      </c>
      <c r="AB131">
        <v>0</v>
      </c>
      <c r="AC131">
        <v>0</v>
      </c>
      <c r="AD131">
        <v>9.18</v>
      </c>
      <c r="AE131">
        <v>0</v>
      </c>
      <c r="AF131">
        <v>0</v>
      </c>
      <c r="AG131">
        <v>0</v>
      </c>
      <c r="AH131">
        <v>9.18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35.9</v>
      </c>
      <c r="AU131" t="s">
        <v>129</v>
      </c>
      <c r="AV131">
        <v>1</v>
      </c>
      <c r="AW131">
        <v>2</v>
      </c>
      <c r="AX131">
        <v>55113464</v>
      </c>
      <c r="AY131">
        <v>1</v>
      </c>
      <c r="AZ131">
        <v>0</v>
      </c>
      <c r="BA131">
        <v>133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Y131*Source!I97</f>
        <v>57.05586999999999</v>
      </c>
      <c r="CY131">
        <f>AD131</f>
        <v>9.18</v>
      </c>
      <c r="CZ131">
        <f>AH131</f>
        <v>9.18</v>
      </c>
      <c r="DA131">
        <f>AL131</f>
        <v>1</v>
      </c>
      <c r="DB131">
        <f>ROUND((ROUND(AT131*CZ131,2)*ROUND(1.15,7)),2)</f>
        <v>378.99</v>
      </c>
      <c r="DC131">
        <f>ROUND((ROUND(AT131*AG131,2)*ROUND(1.15,7)),2)</f>
        <v>0</v>
      </c>
    </row>
    <row r="132" spans="1:107" ht="12.75">
      <c r="A132">
        <f>ROW(Source!A97)</f>
        <v>97</v>
      </c>
      <c r="B132">
        <v>55113220</v>
      </c>
      <c r="C132">
        <v>55113463</v>
      </c>
      <c r="D132">
        <v>53630257</v>
      </c>
      <c r="E132">
        <v>70</v>
      </c>
      <c r="F132">
        <v>1</v>
      </c>
      <c r="G132">
        <v>1</v>
      </c>
      <c r="H132">
        <v>1</v>
      </c>
      <c r="I132" t="s">
        <v>371</v>
      </c>
      <c r="K132" t="s">
        <v>372</v>
      </c>
      <c r="L132">
        <v>1191</v>
      </c>
      <c r="N132">
        <v>1013</v>
      </c>
      <c r="O132" t="s">
        <v>370</v>
      </c>
      <c r="P132" t="s">
        <v>370</v>
      </c>
      <c r="Q132">
        <v>1</v>
      </c>
      <c r="W132">
        <v>0</v>
      </c>
      <c r="X132">
        <v>-1417349443</v>
      </c>
      <c r="Y132">
        <v>5.525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4.42</v>
      </c>
      <c r="AU132" t="s">
        <v>128</v>
      </c>
      <c r="AV132">
        <v>2</v>
      </c>
      <c r="AW132">
        <v>2</v>
      </c>
      <c r="AX132">
        <v>55113465</v>
      </c>
      <c r="AY132">
        <v>1</v>
      </c>
      <c r="AZ132">
        <v>0</v>
      </c>
      <c r="BA132">
        <v>134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Y132*Source!I97</f>
        <v>7.63555</v>
      </c>
      <c r="CY132">
        <f>AD132</f>
        <v>0</v>
      </c>
      <c r="CZ132">
        <f>AH132</f>
        <v>0</v>
      </c>
      <c r="DA132">
        <f>AL132</f>
        <v>1</v>
      </c>
      <c r="DB132">
        <f aca="true" t="shared" si="36" ref="DB132:DB138">ROUND((ROUND(AT132*CZ132,2)*ROUND(1.25,7)),2)</f>
        <v>0</v>
      </c>
      <c r="DC132">
        <f aca="true" t="shared" si="37" ref="DC132:DC138">ROUND((ROUND(AT132*AG132,2)*ROUND(1.25,7)),2)</f>
        <v>0</v>
      </c>
    </row>
    <row r="133" spans="1:107" ht="12.75">
      <c r="A133">
        <f>ROW(Source!A97)</f>
        <v>97</v>
      </c>
      <c r="B133">
        <v>55113220</v>
      </c>
      <c r="C133">
        <v>55113463</v>
      </c>
      <c r="D133">
        <v>53791952</v>
      </c>
      <c r="E133">
        <v>1</v>
      </c>
      <c r="F133">
        <v>1</v>
      </c>
      <c r="G133">
        <v>1</v>
      </c>
      <c r="H133">
        <v>2</v>
      </c>
      <c r="I133" t="s">
        <v>439</v>
      </c>
      <c r="J133" t="s">
        <v>440</v>
      </c>
      <c r="K133" t="s">
        <v>441</v>
      </c>
      <c r="L133">
        <v>1367</v>
      </c>
      <c r="N133">
        <v>1011</v>
      </c>
      <c r="O133" t="s">
        <v>376</v>
      </c>
      <c r="P133" t="s">
        <v>376</v>
      </c>
      <c r="Q133">
        <v>1</v>
      </c>
      <c r="W133">
        <v>0</v>
      </c>
      <c r="X133">
        <v>-163180553</v>
      </c>
      <c r="Y133">
        <v>0.125</v>
      </c>
      <c r="AA133">
        <v>0</v>
      </c>
      <c r="AB133">
        <v>120.24</v>
      </c>
      <c r="AC133">
        <v>15.42</v>
      </c>
      <c r="AD133">
        <v>0</v>
      </c>
      <c r="AE133">
        <v>0</v>
      </c>
      <c r="AF133">
        <v>120.24</v>
      </c>
      <c r="AG133">
        <v>15.42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T133">
        <v>0.1</v>
      </c>
      <c r="AU133" t="s">
        <v>128</v>
      </c>
      <c r="AV133">
        <v>0</v>
      </c>
      <c r="AW133">
        <v>2</v>
      </c>
      <c r="AX133">
        <v>55113466</v>
      </c>
      <c r="AY133">
        <v>1</v>
      </c>
      <c r="AZ133">
        <v>0</v>
      </c>
      <c r="BA133">
        <v>135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Y133*Source!I97</f>
        <v>0.17275</v>
      </c>
      <c r="CY133">
        <f aca="true" t="shared" si="38" ref="CY133:CY138">AB133</f>
        <v>120.24</v>
      </c>
      <c r="CZ133">
        <f aca="true" t="shared" si="39" ref="CZ133:CZ138">AF133</f>
        <v>120.24</v>
      </c>
      <c r="DA133">
        <f aca="true" t="shared" si="40" ref="DA133:DA138">AJ133</f>
        <v>1</v>
      </c>
      <c r="DB133">
        <f t="shared" si="36"/>
        <v>15.03</v>
      </c>
      <c r="DC133">
        <f t="shared" si="37"/>
        <v>1.93</v>
      </c>
    </row>
    <row r="134" spans="1:107" ht="12.75">
      <c r="A134">
        <f>ROW(Source!A97)</f>
        <v>97</v>
      </c>
      <c r="B134">
        <v>55113220</v>
      </c>
      <c r="C134">
        <v>55113463</v>
      </c>
      <c r="D134">
        <v>53791997</v>
      </c>
      <c r="E134">
        <v>1</v>
      </c>
      <c r="F134">
        <v>1</v>
      </c>
      <c r="G134">
        <v>1</v>
      </c>
      <c r="H134">
        <v>2</v>
      </c>
      <c r="I134" t="s">
        <v>399</v>
      </c>
      <c r="J134" t="s">
        <v>400</v>
      </c>
      <c r="K134" t="s">
        <v>401</v>
      </c>
      <c r="L134">
        <v>1367</v>
      </c>
      <c r="N134">
        <v>1011</v>
      </c>
      <c r="O134" t="s">
        <v>376</v>
      </c>
      <c r="P134" t="s">
        <v>376</v>
      </c>
      <c r="Q134">
        <v>1</v>
      </c>
      <c r="W134">
        <v>0</v>
      </c>
      <c r="X134">
        <v>-430484415</v>
      </c>
      <c r="Y134">
        <v>5.1625</v>
      </c>
      <c r="AA134">
        <v>0</v>
      </c>
      <c r="AB134">
        <v>115.4</v>
      </c>
      <c r="AC134">
        <v>13.5</v>
      </c>
      <c r="AD134">
        <v>0</v>
      </c>
      <c r="AE134">
        <v>0</v>
      </c>
      <c r="AF134">
        <v>115.4</v>
      </c>
      <c r="AG134">
        <v>13.5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T134">
        <v>4.13</v>
      </c>
      <c r="AU134" t="s">
        <v>128</v>
      </c>
      <c r="AV134">
        <v>0</v>
      </c>
      <c r="AW134">
        <v>2</v>
      </c>
      <c r="AX134">
        <v>55113467</v>
      </c>
      <c r="AY134">
        <v>1</v>
      </c>
      <c r="AZ134">
        <v>0</v>
      </c>
      <c r="BA134">
        <v>136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Y134*Source!I97</f>
        <v>7.134574999999999</v>
      </c>
      <c r="CY134">
        <f t="shared" si="38"/>
        <v>115.4</v>
      </c>
      <c r="CZ134">
        <f t="shared" si="39"/>
        <v>115.4</v>
      </c>
      <c r="DA134">
        <f t="shared" si="40"/>
        <v>1</v>
      </c>
      <c r="DB134">
        <f t="shared" si="36"/>
        <v>595.75</v>
      </c>
      <c r="DC134">
        <f t="shared" si="37"/>
        <v>69.7</v>
      </c>
    </row>
    <row r="135" spans="1:107" ht="12.75">
      <c r="A135">
        <f>ROW(Source!A97)</f>
        <v>97</v>
      </c>
      <c r="B135">
        <v>55113220</v>
      </c>
      <c r="C135">
        <v>55113463</v>
      </c>
      <c r="D135">
        <v>53792078</v>
      </c>
      <c r="E135">
        <v>1</v>
      </c>
      <c r="F135">
        <v>1</v>
      </c>
      <c r="G135">
        <v>1</v>
      </c>
      <c r="H135">
        <v>2</v>
      </c>
      <c r="I135" t="s">
        <v>445</v>
      </c>
      <c r="J135" t="s">
        <v>446</v>
      </c>
      <c r="K135" t="s">
        <v>447</v>
      </c>
      <c r="L135">
        <v>1367</v>
      </c>
      <c r="N135">
        <v>1011</v>
      </c>
      <c r="O135" t="s">
        <v>376</v>
      </c>
      <c r="P135" t="s">
        <v>376</v>
      </c>
      <c r="Q135">
        <v>1</v>
      </c>
      <c r="W135">
        <v>0</v>
      </c>
      <c r="X135">
        <v>321316643</v>
      </c>
      <c r="Y135">
        <v>3.9625</v>
      </c>
      <c r="AA135">
        <v>0</v>
      </c>
      <c r="AB135">
        <v>0.9</v>
      </c>
      <c r="AC135">
        <v>0</v>
      </c>
      <c r="AD135">
        <v>0</v>
      </c>
      <c r="AE135">
        <v>0</v>
      </c>
      <c r="AF135">
        <v>0.9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T135">
        <v>3.17</v>
      </c>
      <c r="AU135" t="s">
        <v>128</v>
      </c>
      <c r="AV135">
        <v>0</v>
      </c>
      <c r="AW135">
        <v>2</v>
      </c>
      <c r="AX135">
        <v>55113468</v>
      </c>
      <c r="AY135">
        <v>1</v>
      </c>
      <c r="AZ135">
        <v>0</v>
      </c>
      <c r="BA135">
        <v>137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Y135*Source!I97</f>
        <v>5.476175</v>
      </c>
      <c r="CY135">
        <f t="shared" si="38"/>
        <v>0.9</v>
      </c>
      <c r="CZ135">
        <f t="shared" si="39"/>
        <v>0.9</v>
      </c>
      <c r="DA135">
        <f t="shared" si="40"/>
        <v>1</v>
      </c>
      <c r="DB135">
        <f t="shared" si="36"/>
        <v>3.56</v>
      </c>
      <c r="DC135">
        <f t="shared" si="37"/>
        <v>0</v>
      </c>
    </row>
    <row r="136" spans="1:107" ht="12.75">
      <c r="A136">
        <f>ROW(Source!A97)</f>
        <v>97</v>
      </c>
      <c r="B136">
        <v>55113220</v>
      </c>
      <c r="C136">
        <v>55113463</v>
      </c>
      <c r="D136">
        <v>53792927</v>
      </c>
      <c r="E136">
        <v>1</v>
      </c>
      <c r="F136">
        <v>1</v>
      </c>
      <c r="G136">
        <v>1</v>
      </c>
      <c r="H136">
        <v>2</v>
      </c>
      <c r="I136" t="s">
        <v>373</v>
      </c>
      <c r="J136" t="s">
        <v>374</v>
      </c>
      <c r="K136" t="s">
        <v>375</v>
      </c>
      <c r="L136">
        <v>1367</v>
      </c>
      <c r="N136">
        <v>1011</v>
      </c>
      <c r="O136" t="s">
        <v>376</v>
      </c>
      <c r="P136" t="s">
        <v>376</v>
      </c>
      <c r="Q136">
        <v>1</v>
      </c>
      <c r="W136">
        <v>0</v>
      </c>
      <c r="X136">
        <v>509054691</v>
      </c>
      <c r="Y136">
        <v>0.2375</v>
      </c>
      <c r="AA136">
        <v>0</v>
      </c>
      <c r="AB136">
        <v>65.71</v>
      </c>
      <c r="AC136">
        <v>11.6</v>
      </c>
      <c r="AD136">
        <v>0</v>
      </c>
      <c r="AE136">
        <v>0</v>
      </c>
      <c r="AF136">
        <v>65.71</v>
      </c>
      <c r="AG136">
        <v>11.6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1</v>
      </c>
      <c r="AQ136">
        <v>0</v>
      </c>
      <c r="AR136">
        <v>0</v>
      </c>
      <c r="AT136">
        <v>0.19</v>
      </c>
      <c r="AU136" t="s">
        <v>128</v>
      </c>
      <c r="AV136">
        <v>0</v>
      </c>
      <c r="AW136">
        <v>2</v>
      </c>
      <c r="AX136">
        <v>55113469</v>
      </c>
      <c r="AY136">
        <v>1</v>
      </c>
      <c r="AZ136">
        <v>0</v>
      </c>
      <c r="BA136">
        <v>138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Y136*Source!I97</f>
        <v>0.32822499999999993</v>
      </c>
      <c r="CY136">
        <f t="shared" si="38"/>
        <v>65.71</v>
      </c>
      <c r="CZ136">
        <f t="shared" si="39"/>
        <v>65.71</v>
      </c>
      <c r="DA136">
        <f t="shared" si="40"/>
        <v>1</v>
      </c>
      <c r="DB136">
        <f t="shared" si="36"/>
        <v>15.6</v>
      </c>
      <c r="DC136">
        <f t="shared" si="37"/>
        <v>2.75</v>
      </c>
    </row>
    <row r="137" spans="1:107" ht="12.75">
      <c r="A137">
        <f>ROW(Source!A97)</f>
        <v>97</v>
      </c>
      <c r="B137">
        <v>55113220</v>
      </c>
      <c r="C137">
        <v>55113463</v>
      </c>
      <c r="D137">
        <v>53793082</v>
      </c>
      <c r="E137">
        <v>1</v>
      </c>
      <c r="F137">
        <v>1</v>
      </c>
      <c r="G137">
        <v>1</v>
      </c>
      <c r="H137">
        <v>2</v>
      </c>
      <c r="I137" t="s">
        <v>448</v>
      </c>
      <c r="J137" t="s">
        <v>449</v>
      </c>
      <c r="K137" t="s">
        <v>450</v>
      </c>
      <c r="L137">
        <v>1367</v>
      </c>
      <c r="N137">
        <v>1011</v>
      </c>
      <c r="O137" t="s">
        <v>376</v>
      </c>
      <c r="P137" t="s">
        <v>376</v>
      </c>
      <c r="Q137">
        <v>1</v>
      </c>
      <c r="W137">
        <v>0</v>
      </c>
      <c r="X137">
        <v>2077867240</v>
      </c>
      <c r="Y137">
        <v>2.0374999999999996</v>
      </c>
      <c r="AA137">
        <v>0</v>
      </c>
      <c r="AB137">
        <v>1.2</v>
      </c>
      <c r="AC137">
        <v>0</v>
      </c>
      <c r="AD137">
        <v>0</v>
      </c>
      <c r="AE137">
        <v>0</v>
      </c>
      <c r="AF137">
        <v>1.2</v>
      </c>
      <c r="AG137">
        <v>0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T137">
        <v>1.63</v>
      </c>
      <c r="AU137" t="s">
        <v>128</v>
      </c>
      <c r="AV137">
        <v>0</v>
      </c>
      <c r="AW137">
        <v>2</v>
      </c>
      <c r="AX137">
        <v>55113470</v>
      </c>
      <c r="AY137">
        <v>1</v>
      </c>
      <c r="AZ137">
        <v>0</v>
      </c>
      <c r="BA137">
        <v>139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Y137*Source!I97</f>
        <v>2.8158249999999994</v>
      </c>
      <c r="CY137">
        <f t="shared" si="38"/>
        <v>1.2</v>
      </c>
      <c r="CZ137">
        <f t="shared" si="39"/>
        <v>1.2</v>
      </c>
      <c r="DA137">
        <f t="shared" si="40"/>
        <v>1</v>
      </c>
      <c r="DB137">
        <f t="shared" si="36"/>
        <v>2.45</v>
      </c>
      <c r="DC137">
        <f t="shared" si="37"/>
        <v>0</v>
      </c>
    </row>
    <row r="138" spans="1:107" ht="12.75">
      <c r="A138">
        <f>ROW(Source!A97)</f>
        <v>97</v>
      </c>
      <c r="B138">
        <v>55113220</v>
      </c>
      <c r="C138">
        <v>55113463</v>
      </c>
      <c r="D138">
        <v>53793125</v>
      </c>
      <c r="E138">
        <v>1</v>
      </c>
      <c r="F138">
        <v>1</v>
      </c>
      <c r="G138">
        <v>1</v>
      </c>
      <c r="H138">
        <v>2</v>
      </c>
      <c r="I138" t="s">
        <v>451</v>
      </c>
      <c r="J138" t="s">
        <v>452</v>
      </c>
      <c r="K138" t="s">
        <v>453</v>
      </c>
      <c r="L138">
        <v>1367</v>
      </c>
      <c r="N138">
        <v>1011</v>
      </c>
      <c r="O138" t="s">
        <v>376</v>
      </c>
      <c r="P138" t="s">
        <v>376</v>
      </c>
      <c r="Q138">
        <v>1</v>
      </c>
      <c r="W138">
        <v>0</v>
      </c>
      <c r="X138">
        <v>-1866313122</v>
      </c>
      <c r="Y138">
        <v>7.7</v>
      </c>
      <c r="AA138">
        <v>0</v>
      </c>
      <c r="AB138">
        <v>12.31</v>
      </c>
      <c r="AC138">
        <v>0</v>
      </c>
      <c r="AD138">
        <v>0</v>
      </c>
      <c r="AE138">
        <v>0</v>
      </c>
      <c r="AF138">
        <v>12.31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T138">
        <v>6.16</v>
      </c>
      <c r="AU138" t="s">
        <v>128</v>
      </c>
      <c r="AV138">
        <v>0</v>
      </c>
      <c r="AW138">
        <v>2</v>
      </c>
      <c r="AX138">
        <v>55113471</v>
      </c>
      <c r="AY138">
        <v>1</v>
      </c>
      <c r="AZ138">
        <v>0</v>
      </c>
      <c r="BA138">
        <v>140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Y138*Source!I97</f>
        <v>10.641399999999999</v>
      </c>
      <c r="CY138">
        <f t="shared" si="38"/>
        <v>12.31</v>
      </c>
      <c r="CZ138">
        <f t="shared" si="39"/>
        <v>12.31</v>
      </c>
      <c r="DA138">
        <f t="shared" si="40"/>
        <v>1</v>
      </c>
      <c r="DB138">
        <f t="shared" si="36"/>
        <v>94.79</v>
      </c>
      <c r="DC138">
        <f t="shared" si="37"/>
        <v>0</v>
      </c>
    </row>
    <row r="139" spans="1:107" ht="12.75">
      <c r="A139">
        <f>ROW(Source!A97)</f>
        <v>97</v>
      </c>
      <c r="B139">
        <v>55113220</v>
      </c>
      <c r="C139">
        <v>55113463</v>
      </c>
      <c r="D139">
        <v>53640954</v>
      </c>
      <c r="E139">
        <v>1</v>
      </c>
      <c r="F139">
        <v>1</v>
      </c>
      <c r="G139">
        <v>1</v>
      </c>
      <c r="H139">
        <v>3</v>
      </c>
      <c r="I139" t="s">
        <v>454</v>
      </c>
      <c r="J139" t="s">
        <v>455</v>
      </c>
      <c r="K139" t="s">
        <v>456</v>
      </c>
      <c r="L139">
        <v>1339</v>
      </c>
      <c r="N139">
        <v>1007</v>
      </c>
      <c r="O139" t="s">
        <v>147</v>
      </c>
      <c r="P139" t="s">
        <v>147</v>
      </c>
      <c r="Q139">
        <v>1</v>
      </c>
      <c r="W139">
        <v>0</v>
      </c>
      <c r="X139">
        <v>-1761807714</v>
      </c>
      <c r="Y139">
        <v>1.37</v>
      </c>
      <c r="AA139">
        <v>6.22</v>
      </c>
      <c r="AB139">
        <v>0</v>
      </c>
      <c r="AC139">
        <v>0</v>
      </c>
      <c r="AD139">
        <v>0</v>
      </c>
      <c r="AE139">
        <v>6.22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1.37</v>
      </c>
      <c r="AV139">
        <v>0</v>
      </c>
      <c r="AW139">
        <v>2</v>
      </c>
      <c r="AX139">
        <v>55113472</v>
      </c>
      <c r="AY139">
        <v>1</v>
      </c>
      <c r="AZ139">
        <v>0</v>
      </c>
      <c r="BA139">
        <v>141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Y139*Source!I97</f>
        <v>1.89334</v>
      </c>
      <c r="CY139">
        <f aca="true" t="shared" si="41" ref="CY139:CY154">AA139</f>
        <v>6.22</v>
      </c>
      <c r="CZ139">
        <f aca="true" t="shared" si="42" ref="CZ139:CZ154">AE139</f>
        <v>6.22</v>
      </c>
      <c r="DA139">
        <f aca="true" t="shared" si="43" ref="DA139:DA154">AI139</f>
        <v>1</v>
      </c>
      <c r="DB139">
        <f aca="true" t="shared" si="44" ref="DB139:DB154">ROUND(ROUND(AT139*CZ139,2),2)</f>
        <v>8.52</v>
      </c>
      <c r="DC139">
        <f aca="true" t="shared" si="45" ref="DC139:DC154">ROUND(ROUND(AT139*AG139,2),2)</f>
        <v>0</v>
      </c>
    </row>
    <row r="140" spans="1:107" ht="12.75">
      <c r="A140">
        <f>ROW(Source!A97)</f>
        <v>97</v>
      </c>
      <c r="B140">
        <v>55113220</v>
      </c>
      <c r="C140">
        <v>55113463</v>
      </c>
      <c r="D140">
        <v>53640960</v>
      </c>
      <c r="E140">
        <v>1</v>
      </c>
      <c r="F140">
        <v>1</v>
      </c>
      <c r="G140">
        <v>1</v>
      </c>
      <c r="H140">
        <v>3</v>
      </c>
      <c r="I140" t="s">
        <v>457</v>
      </c>
      <c r="J140" t="s">
        <v>458</v>
      </c>
      <c r="K140" t="s">
        <v>459</v>
      </c>
      <c r="L140">
        <v>1346</v>
      </c>
      <c r="N140">
        <v>1009</v>
      </c>
      <c r="O140" t="s">
        <v>260</v>
      </c>
      <c r="P140" t="s">
        <v>260</v>
      </c>
      <c r="Q140">
        <v>1</v>
      </c>
      <c r="W140">
        <v>0</v>
      </c>
      <c r="X140">
        <v>-2118006079</v>
      </c>
      <c r="Y140">
        <v>0.41</v>
      </c>
      <c r="AA140">
        <v>6.09</v>
      </c>
      <c r="AB140">
        <v>0</v>
      </c>
      <c r="AC140">
        <v>0</v>
      </c>
      <c r="AD140">
        <v>0</v>
      </c>
      <c r="AE140">
        <v>6.09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0.41</v>
      </c>
      <c r="AV140">
        <v>0</v>
      </c>
      <c r="AW140">
        <v>2</v>
      </c>
      <c r="AX140">
        <v>55113473</v>
      </c>
      <c r="AY140">
        <v>1</v>
      </c>
      <c r="AZ140">
        <v>0</v>
      </c>
      <c r="BA140">
        <v>142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Y140*Source!I97</f>
        <v>0.5666199999999999</v>
      </c>
      <c r="CY140">
        <f t="shared" si="41"/>
        <v>6.09</v>
      </c>
      <c r="CZ140">
        <f t="shared" si="42"/>
        <v>6.09</v>
      </c>
      <c r="DA140">
        <f t="shared" si="43"/>
        <v>1</v>
      </c>
      <c r="DB140">
        <f t="shared" si="44"/>
        <v>2.5</v>
      </c>
      <c r="DC140">
        <f t="shared" si="45"/>
        <v>0</v>
      </c>
    </row>
    <row r="141" spans="1:107" ht="12.75">
      <c r="A141">
        <f>ROW(Source!A97)</f>
        <v>97</v>
      </c>
      <c r="B141">
        <v>55113220</v>
      </c>
      <c r="C141">
        <v>55113463</v>
      </c>
      <c r="D141">
        <v>53643644</v>
      </c>
      <c r="E141">
        <v>1</v>
      </c>
      <c r="F141">
        <v>1</v>
      </c>
      <c r="G141">
        <v>1</v>
      </c>
      <c r="H141">
        <v>3</v>
      </c>
      <c r="I141" t="s">
        <v>460</v>
      </c>
      <c r="J141" t="s">
        <v>461</v>
      </c>
      <c r="K141" t="s">
        <v>462</v>
      </c>
      <c r="L141">
        <v>1346</v>
      </c>
      <c r="N141">
        <v>1009</v>
      </c>
      <c r="O141" t="s">
        <v>260</v>
      </c>
      <c r="P141" t="s">
        <v>260</v>
      </c>
      <c r="Q141">
        <v>1</v>
      </c>
      <c r="W141">
        <v>0</v>
      </c>
      <c r="X141">
        <v>149355137</v>
      </c>
      <c r="Y141">
        <v>4</v>
      </c>
      <c r="AA141">
        <v>10.75</v>
      </c>
      <c r="AB141">
        <v>0</v>
      </c>
      <c r="AC141">
        <v>0</v>
      </c>
      <c r="AD141">
        <v>0</v>
      </c>
      <c r="AE141">
        <v>10.75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4</v>
      </c>
      <c r="AV141">
        <v>0</v>
      </c>
      <c r="AW141">
        <v>2</v>
      </c>
      <c r="AX141">
        <v>55113474</v>
      </c>
      <c r="AY141">
        <v>1</v>
      </c>
      <c r="AZ141">
        <v>0</v>
      </c>
      <c r="BA141">
        <v>143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Y141*Source!I97</f>
        <v>5.528</v>
      </c>
      <c r="CY141">
        <f t="shared" si="41"/>
        <v>10.75</v>
      </c>
      <c r="CZ141">
        <f t="shared" si="42"/>
        <v>10.75</v>
      </c>
      <c r="DA141">
        <f t="shared" si="43"/>
        <v>1</v>
      </c>
      <c r="DB141">
        <f t="shared" si="44"/>
        <v>43</v>
      </c>
      <c r="DC141">
        <f t="shared" si="45"/>
        <v>0</v>
      </c>
    </row>
    <row r="142" spans="1:107" ht="12.75">
      <c r="A142">
        <f>ROW(Source!A97)</f>
        <v>97</v>
      </c>
      <c r="B142">
        <v>55113220</v>
      </c>
      <c r="C142">
        <v>55113463</v>
      </c>
      <c r="D142">
        <v>53644939</v>
      </c>
      <c r="E142">
        <v>1</v>
      </c>
      <c r="F142">
        <v>1</v>
      </c>
      <c r="G142">
        <v>1</v>
      </c>
      <c r="H142">
        <v>3</v>
      </c>
      <c r="I142" t="s">
        <v>414</v>
      </c>
      <c r="J142" t="s">
        <v>415</v>
      </c>
      <c r="K142" t="s">
        <v>416</v>
      </c>
      <c r="L142">
        <v>1348</v>
      </c>
      <c r="N142">
        <v>1009</v>
      </c>
      <c r="O142" t="s">
        <v>58</v>
      </c>
      <c r="P142" t="s">
        <v>58</v>
      </c>
      <c r="Q142">
        <v>1000</v>
      </c>
      <c r="W142">
        <v>0</v>
      </c>
      <c r="X142">
        <v>-45966985</v>
      </c>
      <c r="Y142">
        <v>1E-05</v>
      </c>
      <c r="AA142">
        <v>11978</v>
      </c>
      <c r="AB142">
        <v>0</v>
      </c>
      <c r="AC142">
        <v>0</v>
      </c>
      <c r="AD142">
        <v>0</v>
      </c>
      <c r="AE142">
        <v>11978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1E-05</v>
      </c>
      <c r="AV142">
        <v>0</v>
      </c>
      <c r="AW142">
        <v>2</v>
      </c>
      <c r="AX142">
        <v>55113476</v>
      </c>
      <c r="AY142">
        <v>1</v>
      </c>
      <c r="AZ142">
        <v>0</v>
      </c>
      <c r="BA142">
        <v>145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Y142*Source!I97</f>
        <v>1.382E-05</v>
      </c>
      <c r="CY142">
        <f t="shared" si="41"/>
        <v>11978</v>
      </c>
      <c r="CZ142">
        <f t="shared" si="42"/>
        <v>11978</v>
      </c>
      <c r="DA142">
        <f t="shared" si="43"/>
        <v>1</v>
      </c>
      <c r="DB142">
        <f t="shared" si="44"/>
        <v>0.12</v>
      </c>
      <c r="DC142">
        <f t="shared" si="45"/>
        <v>0</v>
      </c>
    </row>
    <row r="143" spans="1:107" ht="12.75">
      <c r="A143">
        <f>ROW(Source!A97)</f>
        <v>97</v>
      </c>
      <c r="B143">
        <v>55113220</v>
      </c>
      <c r="C143">
        <v>55113463</v>
      </c>
      <c r="D143">
        <v>53646035</v>
      </c>
      <c r="E143">
        <v>1</v>
      </c>
      <c r="F143">
        <v>1</v>
      </c>
      <c r="G143">
        <v>1</v>
      </c>
      <c r="H143">
        <v>3</v>
      </c>
      <c r="I143" t="s">
        <v>463</v>
      </c>
      <c r="J143" t="s">
        <v>464</v>
      </c>
      <c r="K143" t="s">
        <v>465</v>
      </c>
      <c r="L143">
        <v>1348</v>
      </c>
      <c r="N143">
        <v>1009</v>
      </c>
      <c r="O143" t="s">
        <v>58</v>
      </c>
      <c r="P143" t="s">
        <v>58</v>
      </c>
      <c r="Q143">
        <v>1000</v>
      </c>
      <c r="W143">
        <v>0</v>
      </c>
      <c r="X143">
        <v>-1671348935</v>
      </c>
      <c r="Y143">
        <v>0.0001</v>
      </c>
      <c r="AA143">
        <v>37900</v>
      </c>
      <c r="AB143">
        <v>0</v>
      </c>
      <c r="AC143">
        <v>0</v>
      </c>
      <c r="AD143">
        <v>0</v>
      </c>
      <c r="AE143">
        <v>37900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0.0001</v>
      </c>
      <c r="AV143">
        <v>0</v>
      </c>
      <c r="AW143">
        <v>2</v>
      </c>
      <c r="AX143">
        <v>55113477</v>
      </c>
      <c r="AY143">
        <v>1</v>
      </c>
      <c r="AZ143">
        <v>0</v>
      </c>
      <c r="BA143">
        <v>146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Y143*Source!I97</f>
        <v>0.0001382</v>
      </c>
      <c r="CY143">
        <f t="shared" si="41"/>
        <v>37900</v>
      </c>
      <c r="CZ143">
        <f t="shared" si="42"/>
        <v>37900</v>
      </c>
      <c r="DA143">
        <f t="shared" si="43"/>
        <v>1</v>
      </c>
      <c r="DB143">
        <f t="shared" si="44"/>
        <v>3.79</v>
      </c>
      <c r="DC143">
        <f t="shared" si="45"/>
        <v>0</v>
      </c>
    </row>
    <row r="144" spans="1:107" ht="12.75">
      <c r="A144">
        <f>ROW(Source!A97)</f>
        <v>97</v>
      </c>
      <c r="B144">
        <v>55113220</v>
      </c>
      <c r="C144">
        <v>55113463</v>
      </c>
      <c r="D144">
        <v>53658853</v>
      </c>
      <c r="E144">
        <v>1</v>
      </c>
      <c r="F144">
        <v>1</v>
      </c>
      <c r="G144">
        <v>1</v>
      </c>
      <c r="H144">
        <v>3</v>
      </c>
      <c r="I144" t="s">
        <v>179</v>
      </c>
      <c r="J144" t="s">
        <v>181</v>
      </c>
      <c r="K144" t="s">
        <v>180</v>
      </c>
      <c r="L144">
        <v>1348</v>
      </c>
      <c r="N144">
        <v>1009</v>
      </c>
      <c r="O144" t="s">
        <v>58</v>
      </c>
      <c r="P144" t="s">
        <v>58</v>
      </c>
      <c r="Q144">
        <v>1000</v>
      </c>
      <c r="W144">
        <v>0</v>
      </c>
      <c r="X144">
        <v>1853686766</v>
      </c>
      <c r="Y144">
        <v>0.217077</v>
      </c>
      <c r="AA144">
        <v>7571</v>
      </c>
      <c r="AB144">
        <v>0</v>
      </c>
      <c r="AC144">
        <v>0</v>
      </c>
      <c r="AD144">
        <v>0</v>
      </c>
      <c r="AE144">
        <v>7571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T144">
        <v>0.217077</v>
      </c>
      <c r="AV144">
        <v>0</v>
      </c>
      <c r="AW144">
        <v>1</v>
      </c>
      <c r="AX144">
        <v>-1</v>
      </c>
      <c r="AY144">
        <v>0</v>
      </c>
      <c r="AZ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Y144*Source!I97</f>
        <v>0.300000414</v>
      </c>
      <c r="CY144">
        <f t="shared" si="41"/>
        <v>7571</v>
      </c>
      <c r="CZ144">
        <f t="shared" si="42"/>
        <v>7571</v>
      </c>
      <c r="DA144">
        <f t="shared" si="43"/>
        <v>1</v>
      </c>
      <c r="DB144">
        <f t="shared" si="44"/>
        <v>1643.49</v>
      </c>
      <c r="DC144">
        <f t="shared" si="45"/>
        <v>0</v>
      </c>
    </row>
    <row r="145" spans="1:107" ht="12.75">
      <c r="A145">
        <f>ROW(Source!A97)</f>
        <v>97</v>
      </c>
      <c r="B145">
        <v>55113220</v>
      </c>
      <c r="C145">
        <v>55113463</v>
      </c>
      <c r="D145">
        <v>53658855</v>
      </c>
      <c r="E145">
        <v>1</v>
      </c>
      <c r="F145">
        <v>1</v>
      </c>
      <c r="G145">
        <v>1</v>
      </c>
      <c r="H145">
        <v>3</v>
      </c>
      <c r="I145" t="s">
        <v>187</v>
      </c>
      <c r="J145" t="s">
        <v>190</v>
      </c>
      <c r="K145" t="s">
        <v>188</v>
      </c>
      <c r="L145">
        <v>1327</v>
      </c>
      <c r="N145">
        <v>1005</v>
      </c>
      <c r="O145" t="s">
        <v>189</v>
      </c>
      <c r="P145" t="s">
        <v>189</v>
      </c>
      <c r="Q145">
        <v>1</v>
      </c>
      <c r="W145">
        <v>0</v>
      </c>
      <c r="X145">
        <v>2068332095</v>
      </c>
      <c r="Y145">
        <v>1.316932</v>
      </c>
      <c r="AA145">
        <v>795.59</v>
      </c>
      <c r="AB145">
        <v>0</v>
      </c>
      <c r="AC145">
        <v>0</v>
      </c>
      <c r="AD145">
        <v>0</v>
      </c>
      <c r="AE145">
        <v>795.59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0</v>
      </c>
      <c r="AP145">
        <v>0</v>
      </c>
      <c r="AQ145">
        <v>0</v>
      </c>
      <c r="AR145">
        <v>0</v>
      </c>
      <c r="AT145">
        <v>1.316932</v>
      </c>
      <c r="AV145">
        <v>0</v>
      </c>
      <c r="AW145">
        <v>1</v>
      </c>
      <c r="AX145">
        <v>-1</v>
      </c>
      <c r="AY145">
        <v>0</v>
      </c>
      <c r="AZ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Y145*Source!I97</f>
        <v>1.8200000239999998</v>
      </c>
      <c r="CY145">
        <f t="shared" si="41"/>
        <v>795.59</v>
      </c>
      <c r="CZ145">
        <f t="shared" si="42"/>
        <v>795.59</v>
      </c>
      <c r="DA145">
        <f t="shared" si="43"/>
        <v>1</v>
      </c>
      <c r="DB145">
        <f t="shared" si="44"/>
        <v>1047.74</v>
      </c>
      <c r="DC145">
        <f t="shared" si="45"/>
        <v>0</v>
      </c>
    </row>
    <row r="146" spans="1:107" ht="12.75">
      <c r="A146">
        <f>ROW(Source!A97)</f>
        <v>97</v>
      </c>
      <c r="B146">
        <v>55113220</v>
      </c>
      <c r="C146">
        <v>55113463</v>
      </c>
      <c r="D146">
        <v>53658856</v>
      </c>
      <c r="E146">
        <v>1</v>
      </c>
      <c r="F146">
        <v>1</v>
      </c>
      <c r="G146">
        <v>1</v>
      </c>
      <c r="H146">
        <v>3</v>
      </c>
      <c r="I146" t="s">
        <v>192</v>
      </c>
      <c r="J146" t="s">
        <v>194</v>
      </c>
      <c r="K146" t="s">
        <v>193</v>
      </c>
      <c r="L146">
        <v>1327</v>
      </c>
      <c r="N146">
        <v>1005</v>
      </c>
      <c r="O146" t="s">
        <v>189</v>
      </c>
      <c r="P146" t="s">
        <v>189</v>
      </c>
      <c r="Q146">
        <v>1</v>
      </c>
      <c r="W146">
        <v>0</v>
      </c>
      <c r="X146">
        <v>-1953359363</v>
      </c>
      <c r="Y146">
        <v>2.098408</v>
      </c>
      <c r="AA146">
        <v>693.88</v>
      </c>
      <c r="AB146">
        <v>0</v>
      </c>
      <c r="AC146">
        <v>0</v>
      </c>
      <c r="AD146">
        <v>0</v>
      </c>
      <c r="AE146">
        <v>693.88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T146">
        <v>2.098408</v>
      </c>
      <c r="AV146">
        <v>0</v>
      </c>
      <c r="AW146">
        <v>1</v>
      </c>
      <c r="AX146">
        <v>-1</v>
      </c>
      <c r="AY146">
        <v>0</v>
      </c>
      <c r="AZ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Y146*Source!I97</f>
        <v>2.899999856</v>
      </c>
      <c r="CY146">
        <f t="shared" si="41"/>
        <v>693.88</v>
      </c>
      <c r="CZ146">
        <f t="shared" si="42"/>
        <v>693.88</v>
      </c>
      <c r="DA146">
        <f t="shared" si="43"/>
        <v>1</v>
      </c>
      <c r="DB146">
        <f t="shared" si="44"/>
        <v>1456.04</v>
      </c>
      <c r="DC146">
        <f t="shared" si="45"/>
        <v>0</v>
      </c>
    </row>
    <row r="147" spans="1:107" ht="12.75">
      <c r="A147">
        <f>ROW(Source!A97)</f>
        <v>97</v>
      </c>
      <c r="B147">
        <v>55113220</v>
      </c>
      <c r="C147">
        <v>55113463</v>
      </c>
      <c r="D147">
        <v>53658857</v>
      </c>
      <c r="E147">
        <v>1</v>
      </c>
      <c r="F147">
        <v>1</v>
      </c>
      <c r="G147">
        <v>1</v>
      </c>
      <c r="H147">
        <v>3</v>
      </c>
      <c r="I147" t="s">
        <v>196</v>
      </c>
      <c r="J147" t="s">
        <v>198</v>
      </c>
      <c r="K147" t="s">
        <v>197</v>
      </c>
      <c r="L147">
        <v>1327</v>
      </c>
      <c r="N147">
        <v>1005</v>
      </c>
      <c r="O147" t="s">
        <v>189</v>
      </c>
      <c r="P147" t="s">
        <v>189</v>
      </c>
      <c r="Q147">
        <v>1</v>
      </c>
      <c r="W147">
        <v>0</v>
      </c>
      <c r="X147">
        <v>1776728384</v>
      </c>
      <c r="Y147">
        <v>8.726483</v>
      </c>
      <c r="AA147">
        <v>623.56</v>
      </c>
      <c r="AB147">
        <v>0</v>
      </c>
      <c r="AC147">
        <v>0</v>
      </c>
      <c r="AD147">
        <v>0</v>
      </c>
      <c r="AE147">
        <v>623.56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0</v>
      </c>
      <c r="AP147">
        <v>0</v>
      </c>
      <c r="AQ147">
        <v>0</v>
      </c>
      <c r="AR147">
        <v>0</v>
      </c>
      <c r="AT147">
        <v>8.726483</v>
      </c>
      <c r="AV147">
        <v>0</v>
      </c>
      <c r="AW147">
        <v>1</v>
      </c>
      <c r="AX147">
        <v>-1</v>
      </c>
      <c r="AY147">
        <v>0</v>
      </c>
      <c r="AZ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Y147*Source!I97</f>
        <v>12.059999505999999</v>
      </c>
      <c r="CY147">
        <f t="shared" si="41"/>
        <v>623.56</v>
      </c>
      <c r="CZ147">
        <f t="shared" si="42"/>
        <v>623.56</v>
      </c>
      <c r="DA147">
        <f t="shared" si="43"/>
        <v>1</v>
      </c>
      <c r="DB147">
        <f t="shared" si="44"/>
        <v>5441.49</v>
      </c>
      <c r="DC147">
        <f t="shared" si="45"/>
        <v>0</v>
      </c>
    </row>
    <row r="148" spans="1:107" ht="12.75">
      <c r="A148">
        <f>ROW(Source!A97)</f>
        <v>97</v>
      </c>
      <c r="B148">
        <v>55113220</v>
      </c>
      <c r="C148">
        <v>55113463</v>
      </c>
      <c r="D148">
        <v>53659617</v>
      </c>
      <c r="E148">
        <v>1</v>
      </c>
      <c r="F148">
        <v>1</v>
      </c>
      <c r="G148">
        <v>1</v>
      </c>
      <c r="H148">
        <v>3</v>
      </c>
      <c r="I148" t="s">
        <v>466</v>
      </c>
      <c r="J148" t="s">
        <v>467</v>
      </c>
      <c r="K148" t="s">
        <v>468</v>
      </c>
      <c r="L148">
        <v>1348</v>
      </c>
      <c r="N148">
        <v>1009</v>
      </c>
      <c r="O148" t="s">
        <v>58</v>
      </c>
      <c r="P148" t="s">
        <v>58</v>
      </c>
      <c r="Q148">
        <v>1000</v>
      </c>
      <c r="W148">
        <v>0</v>
      </c>
      <c r="X148">
        <v>-1915778085</v>
      </c>
      <c r="Y148">
        <v>0.001</v>
      </c>
      <c r="AA148">
        <v>7712</v>
      </c>
      <c r="AB148">
        <v>0</v>
      </c>
      <c r="AC148">
        <v>0</v>
      </c>
      <c r="AD148">
        <v>0</v>
      </c>
      <c r="AE148">
        <v>7712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0.001</v>
      </c>
      <c r="AV148">
        <v>0</v>
      </c>
      <c r="AW148">
        <v>2</v>
      </c>
      <c r="AX148">
        <v>55113479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Y148*Source!I97</f>
        <v>0.001382</v>
      </c>
      <c r="CY148">
        <f t="shared" si="41"/>
        <v>7712</v>
      </c>
      <c r="CZ148">
        <f t="shared" si="42"/>
        <v>7712</v>
      </c>
      <c r="DA148">
        <f t="shared" si="43"/>
        <v>1</v>
      </c>
      <c r="DB148">
        <f t="shared" si="44"/>
        <v>7.71</v>
      </c>
      <c r="DC148">
        <f t="shared" si="45"/>
        <v>0</v>
      </c>
    </row>
    <row r="149" spans="1:107" ht="12.75">
      <c r="A149">
        <f>ROW(Source!A97)</f>
        <v>97</v>
      </c>
      <c r="B149">
        <v>55113220</v>
      </c>
      <c r="C149">
        <v>55113463</v>
      </c>
      <c r="D149">
        <v>53661716</v>
      </c>
      <c r="E149">
        <v>1</v>
      </c>
      <c r="F149">
        <v>1</v>
      </c>
      <c r="G149">
        <v>1</v>
      </c>
      <c r="H149">
        <v>3</v>
      </c>
      <c r="I149" t="s">
        <v>469</v>
      </c>
      <c r="J149" t="s">
        <v>470</v>
      </c>
      <c r="K149" t="s">
        <v>471</v>
      </c>
      <c r="L149">
        <v>1302</v>
      </c>
      <c r="N149">
        <v>1003</v>
      </c>
      <c r="O149" t="s">
        <v>472</v>
      </c>
      <c r="P149" t="s">
        <v>472</v>
      </c>
      <c r="Q149">
        <v>10</v>
      </c>
      <c r="W149">
        <v>0</v>
      </c>
      <c r="X149">
        <v>581091037</v>
      </c>
      <c r="Y149">
        <v>0.0187</v>
      </c>
      <c r="AA149">
        <v>50.24</v>
      </c>
      <c r="AB149">
        <v>0</v>
      </c>
      <c r="AC149">
        <v>0</v>
      </c>
      <c r="AD149">
        <v>0</v>
      </c>
      <c r="AE149">
        <v>50.24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0.0187</v>
      </c>
      <c r="AV149">
        <v>0</v>
      </c>
      <c r="AW149">
        <v>2</v>
      </c>
      <c r="AX149">
        <v>55113480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Y149*Source!I97</f>
        <v>0.0258434</v>
      </c>
      <c r="CY149">
        <f t="shared" si="41"/>
        <v>50.24</v>
      </c>
      <c r="CZ149">
        <f t="shared" si="42"/>
        <v>50.24</v>
      </c>
      <c r="DA149">
        <f t="shared" si="43"/>
        <v>1</v>
      </c>
      <c r="DB149">
        <f t="shared" si="44"/>
        <v>0.94</v>
      </c>
      <c r="DC149">
        <f t="shared" si="45"/>
        <v>0</v>
      </c>
    </row>
    <row r="150" spans="1:107" ht="12.75">
      <c r="A150">
        <f>ROW(Source!A97)</f>
        <v>97</v>
      </c>
      <c r="B150">
        <v>55113220</v>
      </c>
      <c r="C150">
        <v>55113463</v>
      </c>
      <c r="D150">
        <v>53662071</v>
      </c>
      <c r="E150">
        <v>1</v>
      </c>
      <c r="F150">
        <v>1</v>
      </c>
      <c r="G150">
        <v>1</v>
      </c>
      <c r="H150">
        <v>3</v>
      </c>
      <c r="I150" t="s">
        <v>420</v>
      </c>
      <c r="J150" t="s">
        <v>421</v>
      </c>
      <c r="K150" t="s">
        <v>422</v>
      </c>
      <c r="L150">
        <v>1348</v>
      </c>
      <c r="N150">
        <v>1009</v>
      </c>
      <c r="O150" t="s">
        <v>58</v>
      </c>
      <c r="P150" t="s">
        <v>58</v>
      </c>
      <c r="Q150">
        <v>1000</v>
      </c>
      <c r="W150">
        <v>0</v>
      </c>
      <c r="X150">
        <v>-120483918</v>
      </c>
      <c r="Y150">
        <v>3E-05</v>
      </c>
      <c r="AA150">
        <v>4455.2</v>
      </c>
      <c r="AB150">
        <v>0</v>
      </c>
      <c r="AC150">
        <v>0</v>
      </c>
      <c r="AD150">
        <v>0</v>
      </c>
      <c r="AE150">
        <v>4455.2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T150">
        <v>3E-05</v>
      </c>
      <c r="AV150">
        <v>0</v>
      </c>
      <c r="AW150">
        <v>2</v>
      </c>
      <c r="AX150">
        <v>55113481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Y150*Source!I97</f>
        <v>4.146E-05</v>
      </c>
      <c r="CY150">
        <f t="shared" si="41"/>
        <v>4455.2</v>
      </c>
      <c r="CZ150">
        <f t="shared" si="42"/>
        <v>4455.2</v>
      </c>
      <c r="DA150">
        <f t="shared" si="43"/>
        <v>1</v>
      </c>
      <c r="DB150">
        <f t="shared" si="44"/>
        <v>0.13</v>
      </c>
      <c r="DC150">
        <f t="shared" si="45"/>
        <v>0</v>
      </c>
    </row>
    <row r="151" spans="1:107" ht="12.75">
      <c r="A151">
        <f>ROW(Source!A97)</f>
        <v>97</v>
      </c>
      <c r="B151">
        <v>55113220</v>
      </c>
      <c r="C151">
        <v>55113463</v>
      </c>
      <c r="D151">
        <v>53662794</v>
      </c>
      <c r="E151">
        <v>1</v>
      </c>
      <c r="F151">
        <v>1</v>
      </c>
      <c r="G151">
        <v>1</v>
      </c>
      <c r="H151">
        <v>3</v>
      </c>
      <c r="I151" t="s">
        <v>473</v>
      </c>
      <c r="J151" t="s">
        <v>474</v>
      </c>
      <c r="K151" t="s">
        <v>475</v>
      </c>
      <c r="L151">
        <v>1348</v>
      </c>
      <c r="N151">
        <v>1009</v>
      </c>
      <c r="O151" t="s">
        <v>58</v>
      </c>
      <c r="P151" t="s">
        <v>58</v>
      </c>
      <c r="Q151">
        <v>1000</v>
      </c>
      <c r="W151">
        <v>0</v>
      </c>
      <c r="X151">
        <v>834877976</v>
      </c>
      <c r="Y151">
        <v>0.00194</v>
      </c>
      <c r="AA151">
        <v>4920</v>
      </c>
      <c r="AB151">
        <v>0</v>
      </c>
      <c r="AC151">
        <v>0</v>
      </c>
      <c r="AD151">
        <v>0</v>
      </c>
      <c r="AE151">
        <v>4920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T151">
        <v>0.00194</v>
      </c>
      <c r="AV151">
        <v>0</v>
      </c>
      <c r="AW151">
        <v>2</v>
      </c>
      <c r="AX151">
        <v>55113482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Y151*Source!I97</f>
        <v>0.0026810799999999997</v>
      </c>
      <c r="CY151">
        <f t="shared" si="41"/>
        <v>4920</v>
      </c>
      <c r="CZ151">
        <f t="shared" si="42"/>
        <v>4920</v>
      </c>
      <c r="DA151">
        <f t="shared" si="43"/>
        <v>1</v>
      </c>
      <c r="DB151">
        <f t="shared" si="44"/>
        <v>9.54</v>
      </c>
      <c r="DC151">
        <f t="shared" si="45"/>
        <v>0</v>
      </c>
    </row>
    <row r="152" spans="1:107" ht="12.75">
      <c r="A152">
        <f>ROW(Source!A97)</f>
        <v>97</v>
      </c>
      <c r="B152">
        <v>55113220</v>
      </c>
      <c r="C152">
        <v>55113463</v>
      </c>
      <c r="D152">
        <v>53666055</v>
      </c>
      <c r="E152">
        <v>1</v>
      </c>
      <c r="F152">
        <v>1</v>
      </c>
      <c r="G152">
        <v>1</v>
      </c>
      <c r="H152">
        <v>3</v>
      </c>
      <c r="I152" t="s">
        <v>476</v>
      </c>
      <c r="J152" t="s">
        <v>477</v>
      </c>
      <c r="K152" t="s">
        <v>478</v>
      </c>
      <c r="L152">
        <v>1339</v>
      </c>
      <c r="N152">
        <v>1007</v>
      </c>
      <c r="O152" t="s">
        <v>147</v>
      </c>
      <c r="P152" t="s">
        <v>147</v>
      </c>
      <c r="Q152">
        <v>1</v>
      </c>
      <c r="W152">
        <v>0</v>
      </c>
      <c r="X152">
        <v>1758287014</v>
      </c>
      <c r="Y152">
        <v>0.00103</v>
      </c>
      <c r="AA152">
        <v>1700</v>
      </c>
      <c r="AB152">
        <v>0</v>
      </c>
      <c r="AC152">
        <v>0</v>
      </c>
      <c r="AD152">
        <v>0</v>
      </c>
      <c r="AE152">
        <v>1700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T152">
        <v>0.00103</v>
      </c>
      <c r="AV152">
        <v>0</v>
      </c>
      <c r="AW152">
        <v>2</v>
      </c>
      <c r="AX152">
        <v>55113483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Y152*Source!I97</f>
        <v>0.00142346</v>
      </c>
      <c r="CY152">
        <f t="shared" si="41"/>
        <v>1700</v>
      </c>
      <c r="CZ152">
        <f t="shared" si="42"/>
        <v>1700</v>
      </c>
      <c r="DA152">
        <f t="shared" si="43"/>
        <v>1</v>
      </c>
      <c r="DB152">
        <f t="shared" si="44"/>
        <v>1.75</v>
      </c>
      <c r="DC152">
        <f t="shared" si="45"/>
        <v>0</v>
      </c>
    </row>
    <row r="153" spans="1:107" ht="12.75">
      <c r="A153">
        <f>ROW(Source!A97)</f>
        <v>97</v>
      </c>
      <c r="B153">
        <v>55113220</v>
      </c>
      <c r="C153">
        <v>55113463</v>
      </c>
      <c r="D153">
        <v>53673673</v>
      </c>
      <c r="E153">
        <v>1</v>
      </c>
      <c r="F153">
        <v>1</v>
      </c>
      <c r="G153">
        <v>1</v>
      </c>
      <c r="H153">
        <v>3</v>
      </c>
      <c r="I153" t="s">
        <v>479</v>
      </c>
      <c r="J153" t="s">
        <v>480</v>
      </c>
      <c r="K153" t="s">
        <v>481</v>
      </c>
      <c r="L153">
        <v>1348</v>
      </c>
      <c r="N153">
        <v>1009</v>
      </c>
      <c r="O153" t="s">
        <v>58</v>
      </c>
      <c r="P153" t="s">
        <v>58</v>
      </c>
      <c r="Q153">
        <v>1000</v>
      </c>
      <c r="W153">
        <v>0</v>
      </c>
      <c r="X153">
        <v>264248573</v>
      </c>
      <c r="Y153">
        <v>0.00031</v>
      </c>
      <c r="AA153">
        <v>15620</v>
      </c>
      <c r="AB153">
        <v>0</v>
      </c>
      <c r="AC153">
        <v>0</v>
      </c>
      <c r="AD153">
        <v>0</v>
      </c>
      <c r="AE153">
        <v>15620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0.00031</v>
      </c>
      <c r="AV153">
        <v>0</v>
      </c>
      <c r="AW153">
        <v>2</v>
      </c>
      <c r="AX153">
        <v>55113484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Y153*Source!I97</f>
        <v>0.00042842</v>
      </c>
      <c r="CY153">
        <f t="shared" si="41"/>
        <v>15620</v>
      </c>
      <c r="CZ153">
        <f t="shared" si="42"/>
        <v>15620</v>
      </c>
      <c r="DA153">
        <f t="shared" si="43"/>
        <v>1</v>
      </c>
      <c r="DB153">
        <f t="shared" si="44"/>
        <v>4.84</v>
      </c>
      <c r="DC153">
        <f t="shared" si="45"/>
        <v>0</v>
      </c>
    </row>
    <row r="154" spans="1:107" ht="12.75">
      <c r="A154">
        <f>ROW(Source!A97)</f>
        <v>97</v>
      </c>
      <c r="B154">
        <v>55113220</v>
      </c>
      <c r="C154">
        <v>55113463</v>
      </c>
      <c r="D154">
        <v>53674786</v>
      </c>
      <c r="E154">
        <v>1</v>
      </c>
      <c r="F154">
        <v>1</v>
      </c>
      <c r="G154">
        <v>1</v>
      </c>
      <c r="H154">
        <v>3</v>
      </c>
      <c r="I154" t="s">
        <v>482</v>
      </c>
      <c r="J154" t="s">
        <v>483</v>
      </c>
      <c r="K154" t="s">
        <v>484</v>
      </c>
      <c r="L154">
        <v>1346</v>
      </c>
      <c r="N154">
        <v>1009</v>
      </c>
      <c r="O154" t="s">
        <v>260</v>
      </c>
      <c r="P154" t="s">
        <v>260</v>
      </c>
      <c r="Q154">
        <v>1</v>
      </c>
      <c r="W154">
        <v>0</v>
      </c>
      <c r="X154">
        <v>-1449230318</v>
      </c>
      <c r="Y154">
        <v>0.6</v>
      </c>
      <c r="AA154">
        <v>9.42</v>
      </c>
      <c r="AB154">
        <v>0</v>
      </c>
      <c r="AC154">
        <v>0</v>
      </c>
      <c r="AD154">
        <v>0</v>
      </c>
      <c r="AE154">
        <v>9.42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0.6</v>
      </c>
      <c r="AV154">
        <v>0</v>
      </c>
      <c r="AW154">
        <v>2</v>
      </c>
      <c r="AX154">
        <v>55113485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Y154*Source!I97</f>
        <v>0.8291999999999999</v>
      </c>
      <c r="CY154">
        <f t="shared" si="41"/>
        <v>9.42</v>
      </c>
      <c r="CZ154">
        <f t="shared" si="42"/>
        <v>9.42</v>
      </c>
      <c r="DA154">
        <f t="shared" si="43"/>
        <v>1</v>
      </c>
      <c r="DB154">
        <f t="shared" si="44"/>
        <v>5.65</v>
      </c>
      <c r="DC154">
        <f t="shared" si="45"/>
        <v>0</v>
      </c>
    </row>
    <row r="155" spans="1:107" ht="12.75">
      <c r="A155">
        <f>ROW(Source!A98)</f>
        <v>98</v>
      </c>
      <c r="B155">
        <v>55113218</v>
      </c>
      <c r="C155">
        <v>55113463</v>
      </c>
      <c r="D155">
        <v>53630089</v>
      </c>
      <c r="E155">
        <v>70</v>
      </c>
      <c r="F155">
        <v>1</v>
      </c>
      <c r="G155">
        <v>1</v>
      </c>
      <c r="H155">
        <v>1</v>
      </c>
      <c r="I155" t="s">
        <v>485</v>
      </c>
      <c r="K155" t="s">
        <v>486</v>
      </c>
      <c r="L155">
        <v>1191</v>
      </c>
      <c r="N155">
        <v>1013</v>
      </c>
      <c r="O155" t="s">
        <v>370</v>
      </c>
      <c r="P155" t="s">
        <v>370</v>
      </c>
      <c r="Q155">
        <v>1</v>
      </c>
      <c r="W155">
        <v>0</v>
      </c>
      <c r="X155">
        <v>-1810713292</v>
      </c>
      <c r="Y155">
        <v>41.285</v>
      </c>
      <c r="AA155">
        <v>0</v>
      </c>
      <c r="AB155">
        <v>0</v>
      </c>
      <c r="AC155">
        <v>0</v>
      </c>
      <c r="AD155">
        <v>9.18</v>
      </c>
      <c r="AE155">
        <v>0</v>
      </c>
      <c r="AF155">
        <v>0</v>
      </c>
      <c r="AG155">
        <v>0</v>
      </c>
      <c r="AH155">
        <v>9.18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T155">
        <v>35.9</v>
      </c>
      <c r="AU155" t="s">
        <v>129</v>
      </c>
      <c r="AV155">
        <v>1</v>
      </c>
      <c r="AW155">
        <v>2</v>
      </c>
      <c r="AX155">
        <v>55113464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Y155*Source!I98</f>
        <v>57.05586999999999</v>
      </c>
      <c r="CY155">
        <f>AD155</f>
        <v>9.18</v>
      </c>
      <c r="CZ155">
        <f>AH155</f>
        <v>9.18</v>
      </c>
      <c r="DA155">
        <f>AL155</f>
        <v>1</v>
      </c>
      <c r="DB155">
        <f>ROUND((ROUND(AT155*CZ155,2)*ROUND(1.15,7)),2)</f>
        <v>378.99</v>
      </c>
      <c r="DC155">
        <f>ROUND((ROUND(AT155*AG155,2)*ROUND(1.15,7)),2)</f>
        <v>0</v>
      </c>
    </row>
    <row r="156" spans="1:107" ht="12.75">
      <c r="A156">
        <f>ROW(Source!A98)</f>
        <v>98</v>
      </c>
      <c r="B156">
        <v>55113218</v>
      </c>
      <c r="C156">
        <v>55113463</v>
      </c>
      <c r="D156">
        <v>53630257</v>
      </c>
      <c r="E156">
        <v>70</v>
      </c>
      <c r="F156">
        <v>1</v>
      </c>
      <c r="G156">
        <v>1</v>
      </c>
      <c r="H156">
        <v>1</v>
      </c>
      <c r="I156" t="s">
        <v>371</v>
      </c>
      <c r="K156" t="s">
        <v>372</v>
      </c>
      <c r="L156">
        <v>1191</v>
      </c>
      <c r="N156">
        <v>1013</v>
      </c>
      <c r="O156" t="s">
        <v>370</v>
      </c>
      <c r="P156" t="s">
        <v>370</v>
      </c>
      <c r="Q156">
        <v>1</v>
      </c>
      <c r="W156">
        <v>0</v>
      </c>
      <c r="X156">
        <v>-1417349443</v>
      </c>
      <c r="Y156">
        <v>5.525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T156">
        <v>4.42</v>
      </c>
      <c r="AU156" t="s">
        <v>128</v>
      </c>
      <c r="AV156">
        <v>2</v>
      </c>
      <c r="AW156">
        <v>2</v>
      </c>
      <c r="AX156">
        <v>55113465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Y156*Source!I98</f>
        <v>7.63555</v>
      </c>
      <c r="CY156">
        <f>AD156</f>
        <v>0</v>
      </c>
      <c r="CZ156">
        <f>AH156</f>
        <v>0</v>
      </c>
      <c r="DA156">
        <f>AL156</f>
        <v>1</v>
      </c>
      <c r="DB156">
        <f aca="true" t="shared" si="46" ref="DB156:DB162">ROUND((ROUND(AT156*CZ156,2)*ROUND(1.25,7)),2)</f>
        <v>0</v>
      </c>
      <c r="DC156">
        <f aca="true" t="shared" si="47" ref="DC156:DC162">ROUND((ROUND(AT156*AG156,2)*ROUND(1.25,7)),2)</f>
        <v>0</v>
      </c>
    </row>
    <row r="157" spans="1:107" ht="12.75">
      <c r="A157">
        <f>ROW(Source!A98)</f>
        <v>98</v>
      </c>
      <c r="B157">
        <v>55113218</v>
      </c>
      <c r="C157">
        <v>55113463</v>
      </c>
      <c r="D157">
        <v>53791952</v>
      </c>
      <c r="E157">
        <v>1</v>
      </c>
      <c r="F157">
        <v>1</v>
      </c>
      <c r="G157">
        <v>1</v>
      </c>
      <c r="H157">
        <v>2</v>
      </c>
      <c r="I157" t="s">
        <v>439</v>
      </c>
      <c r="J157" t="s">
        <v>440</v>
      </c>
      <c r="K157" t="s">
        <v>441</v>
      </c>
      <c r="L157">
        <v>1367</v>
      </c>
      <c r="N157">
        <v>1011</v>
      </c>
      <c r="O157" t="s">
        <v>376</v>
      </c>
      <c r="P157" t="s">
        <v>376</v>
      </c>
      <c r="Q157">
        <v>1</v>
      </c>
      <c r="W157">
        <v>0</v>
      </c>
      <c r="X157">
        <v>-163180553</v>
      </c>
      <c r="Y157">
        <v>0.125</v>
      </c>
      <c r="AA157">
        <v>0</v>
      </c>
      <c r="AB157">
        <v>1256.51</v>
      </c>
      <c r="AC157">
        <v>591.51</v>
      </c>
      <c r="AD157">
        <v>0</v>
      </c>
      <c r="AE157">
        <v>0</v>
      </c>
      <c r="AF157">
        <v>120.24</v>
      </c>
      <c r="AG157">
        <v>15.42</v>
      </c>
      <c r="AH157">
        <v>0</v>
      </c>
      <c r="AI157">
        <v>1</v>
      </c>
      <c r="AJ157">
        <v>10.45</v>
      </c>
      <c r="AK157">
        <v>38.36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T157">
        <v>0.1</v>
      </c>
      <c r="AU157" t="s">
        <v>128</v>
      </c>
      <c r="AV157">
        <v>0</v>
      </c>
      <c r="AW157">
        <v>2</v>
      </c>
      <c r="AX157">
        <v>55113466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Y157*Source!I98</f>
        <v>0.17275</v>
      </c>
      <c r="CY157">
        <f aca="true" t="shared" si="48" ref="CY157:CY162">AB157</f>
        <v>1256.51</v>
      </c>
      <c r="CZ157">
        <f aca="true" t="shared" si="49" ref="CZ157:CZ162">AF157</f>
        <v>120.24</v>
      </c>
      <c r="DA157">
        <f aca="true" t="shared" si="50" ref="DA157:DA162">AJ157</f>
        <v>10.45</v>
      </c>
      <c r="DB157">
        <f t="shared" si="46"/>
        <v>15.03</v>
      </c>
      <c r="DC157">
        <f t="shared" si="47"/>
        <v>1.93</v>
      </c>
    </row>
    <row r="158" spans="1:107" ht="12.75">
      <c r="A158">
        <f>ROW(Source!A98)</f>
        <v>98</v>
      </c>
      <c r="B158">
        <v>55113218</v>
      </c>
      <c r="C158">
        <v>55113463</v>
      </c>
      <c r="D158">
        <v>53791997</v>
      </c>
      <c r="E158">
        <v>1</v>
      </c>
      <c r="F158">
        <v>1</v>
      </c>
      <c r="G158">
        <v>1</v>
      </c>
      <c r="H158">
        <v>2</v>
      </c>
      <c r="I158" t="s">
        <v>399</v>
      </c>
      <c r="J158" t="s">
        <v>400</v>
      </c>
      <c r="K158" t="s">
        <v>401</v>
      </c>
      <c r="L158">
        <v>1367</v>
      </c>
      <c r="N158">
        <v>1011</v>
      </c>
      <c r="O158" t="s">
        <v>376</v>
      </c>
      <c r="P158" t="s">
        <v>376</v>
      </c>
      <c r="Q158">
        <v>1</v>
      </c>
      <c r="W158">
        <v>0</v>
      </c>
      <c r="X158">
        <v>-430484415</v>
      </c>
      <c r="Y158">
        <v>5.1625</v>
      </c>
      <c r="AA158">
        <v>0</v>
      </c>
      <c r="AB158">
        <v>1350.18</v>
      </c>
      <c r="AC158">
        <v>517.86</v>
      </c>
      <c r="AD158">
        <v>0</v>
      </c>
      <c r="AE158">
        <v>0</v>
      </c>
      <c r="AF158">
        <v>115.4</v>
      </c>
      <c r="AG158">
        <v>13.5</v>
      </c>
      <c r="AH158">
        <v>0</v>
      </c>
      <c r="AI158">
        <v>1</v>
      </c>
      <c r="AJ158">
        <v>11.7</v>
      </c>
      <c r="AK158">
        <v>38.36</v>
      </c>
      <c r="AL158">
        <v>1</v>
      </c>
      <c r="AN158">
        <v>0</v>
      </c>
      <c r="AO158">
        <v>1</v>
      </c>
      <c r="AP158">
        <v>1</v>
      </c>
      <c r="AQ158">
        <v>0</v>
      </c>
      <c r="AR158">
        <v>0</v>
      </c>
      <c r="AT158">
        <v>4.13</v>
      </c>
      <c r="AU158" t="s">
        <v>128</v>
      </c>
      <c r="AV158">
        <v>0</v>
      </c>
      <c r="AW158">
        <v>2</v>
      </c>
      <c r="AX158">
        <v>55113467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Y158*Source!I98</f>
        <v>7.134574999999999</v>
      </c>
      <c r="CY158">
        <f t="shared" si="48"/>
        <v>1350.18</v>
      </c>
      <c r="CZ158">
        <f t="shared" si="49"/>
        <v>115.4</v>
      </c>
      <c r="DA158">
        <f t="shared" si="50"/>
        <v>11.7</v>
      </c>
      <c r="DB158">
        <f t="shared" si="46"/>
        <v>595.75</v>
      </c>
      <c r="DC158">
        <f t="shared" si="47"/>
        <v>69.7</v>
      </c>
    </row>
    <row r="159" spans="1:107" ht="12.75">
      <c r="A159">
        <f>ROW(Source!A98)</f>
        <v>98</v>
      </c>
      <c r="B159">
        <v>55113218</v>
      </c>
      <c r="C159">
        <v>55113463</v>
      </c>
      <c r="D159">
        <v>53792078</v>
      </c>
      <c r="E159">
        <v>1</v>
      </c>
      <c r="F159">
        <v>1</v>
      </c>
      <c r="G159">
        <v>1</v>
      </c>
      <c r="H159">
        <v>2</v>
      </c>
      <c r="I159" t="s">
        <v>445</v>
      </c>
      <c r="J159" t="s">
        <v>446</v>
      </c>
      <c r="K159" t="s">
        <v>447</v>
      </c>
      <c r="L159">
        <v>1367</v>
      </c>
      <c r="N159">
        <v>1011</v>
      </c>
      <c r="O159" t="s">
        <v>376</v>
      </c>
      <c r="P159" t="s">
        <v>376</v>
      </c>
      <c r="Q159">
        <v>1</v>
      </c>
      <c r="W159">
        <v>0</v>
      </c>
      <c r="X159">
        <v>321316643</v>
      </c>
      <c r="Y159">
        <v>3.9625</v>
      </c>
      <c r="AA159">
        <v>0</v>
      </c>
      <c r="AB159">
        <v>7.17</v>
      </c>
      <c r="AC159">
        <v>0</v>
      </c>
      <c r="AD159">
        <v>0</v>
      </c>
      <c r="AE159">
        <v>0</v>
      </c>
      <c r="AF159">
        <v>0.9</v>
      </c>
      <c r="AG159">
        <v>0</v>
      </c>
      <c r="AH159">
        <v>0</v>
      </c>
      <c r="AI159">
        <v>1</v>
      </c>
      <c r="AJ159">
        <v>7.97</v>
      </c>
      <c r="AK159">
        <v>38.36</v>
      </c>
      <c r="AL159">
        <v>1</v>
      </c>
      <c r="AN159">
        <v>0</v>
      </c>
      <c r="AO159">
        <v>1</v>
      </c>
      <c r="AP159">
        <v>1</v>
      </c>
      <c r="AQ159">
        <v>0</v>
      </c>
      <c r="AR159">
        <v>0</v>
      </c>
      <c r="AT159">
        <v>3.17</v>
      </c>
      <c r="AU159" t="s">
        <v>128</v>
      </c>
      <c r="AV159">
        <v>0</v>
      </c>
      <c r="AW159">
        <v>2</v>
      </c>
      <c r="AX159">
        <v>55113468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Y159*Source!I98</f>
        <v>5.476175</v>
      </c>
      <c r="CY159">
        <f t="shared" si="48"/>
        <v>7.17</v>
      </c>
      <c r="CZ159">
        <f t="shared" si="49"/>
        <v>0.9</v>
      </c>
      <c r="DA159">
        <f t="shared" si="50"/>
        <v>7.97</v>
      </c>
      <c r="DB159">
        <f t="shared" si="46"/>
        <v>3.56</v>
      </c>
      <c r="DC159">
        <f t="shared" si="47"/>
        <v>0</v>
      </c>
    </row>
    <row r="160" spans="1:107" ht="12.75">
      <c r="A160">
        <f>ROW(Source!A98)</f>
        <v>98</v>
      </c>
      <c r="B160">
        <v>55113218</v>
      </c>
      <c r="C160">
        <v>55113463</v>
      </c>
      <c r="D160">
        <v>53792927</v>
      </c>
      <c r="E160">
        <v>1</v>
      </c>
      <c r="F160">
        <v>1</v>
      </c>
      <c r="G160">
        <v>1</v>
      </c>
      <c r="H160">
        <v>2</v>
      </c>
      <c r="I160" t="s">
        <v>373</v>
      </c>
      <c r="J160" t="s">
        <v>374</v>
      </c>
      <c r="K160" t="s">
        <v>375</v>
      </c>
      <c r="L160">
        <v>1367</v>
      </c>
      <c r="N160">
        <v>1011</v>
      </c>
      <c r="O160" t="s">
        <v>376</v>
      </c>
      <c r="P160" t="s">
        <v>376</v>
      </c>
      <c r="Q160">
        <v>1</v>
      </c>
      <c r="W160">
        <v>0</v>
      </c>
      <c r="X160">
        <v>509054691</v>
      </c>
      <c r="Y160">
        <v>0.2375</v>
      </c>
      <c r="AA160">
        <v>0</v>
      </c>
      <c r="AB160">
        <v>833.2</v>
      </c>
      <c r="AC160">
        <v>444.98</v>
      </c>
      <c r="AD160">
        <v>0</v>
      </c>
      <c r="AE160">
        <v>0</v>
      </c>
      <c r="AF160">
        <v>65.71</v>
      </c>
      <c r="AG160">
        <v>11.6</v>
      </c>
      <c r="AH160">
        <v>0</v>
      </c>
      <c r="AI160">
        <v>1</v>
      </c>
      <c r="AJ160">
        <v>12.68</v>
      </c>
      <c r="AK160">
        <v>38.36</v>
      </c>
      <c r="AL160">
        <v>1</v>
      </c>
      <c r="AN160">
        <v>0</v>
      </c>
      <c r="AO160">
        <v>1</v>
      </c>
      <c r="AP160">
        <v>1</v>
      </c>
      <c r="AQ160">
        <v>0</v>
      </c>
      <c r="AR160">
        <v>0</v>
      </c>
      <c r="AT160">
        <v>0.19</v>
      </c>
      <c r="AU160" t="s">
        <v>128</v>
      </c>
      <c r="AV160">
        <v>0</v>
      </c>
      <c r="AW160">
        <v>2</v>
      </c>
      <c r="AX160">
        <v>55113469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Y160*Source!I98</f>
        <v>0.32822499999999993</v>
      </c>
      <c r="CY160">
        <f t="shared" si="48"/>
        <v>833.2</v>
      </c>
      <c r="CZ160">
        <f t="shared" si="49"/>
        <v>65.71</v>
      </c>
      <c r="DA160">
        <f t="shared" si="50"/>
        <v>12.68</v>
      </c>
      <c r="DB160">
        <f t="shared" si="46"/>
        <v>15.6</v>
      </c>
      <c r="DC160">
        <f t="shared" si="47"/>
        <v>2.75</v>
      </c>
    </row>
    <row r="161" spans="1:107" ht="12.75">
      <c r="A161">
        <f>ROW(Source!A98)</f>
        <v>98</v>
      </c>
      <c r="B161">
        <v>55113218</v>
      </c>
      <c r="C161">
        <v>55113463</v>
      </c>
      <c r="D161">
        <v>53793082</v>
      </c>
      <c r="E161">
        <v>1</v>
      </c>
      <c r="F161">
        <v>1</v>
      </c>
      <c r="G161">
        <v>1</v>
      </c>
      <c r="H161">
        <v>2</v>
      </c>
      <c r="I161" t="s">
        <v>448</v>
      </c>
      <c r="J161" t="s">
        <v>449</v>
      </c>
      <c r="K161" t="s">
        <v>450</v>
      </c>
      <c r="L161">
        <v>1367</v>
      </c>
      <c r="N161">
        <v>1011</v>
      </c>
      <c r="O161" t="s">
        <v>376</v>
      </c>
      <c r="P161" t="s">
        <v>376</v>
      </c>
      <c r="Q161">
        <v>1</v>
      </c>
      <c r="W161">
        <v>0</v>
      </c>
      <c r="X161">
        <v>2077867240</v>
      </c>
      <c r="Y161">
        <v>2.0374999999999996</v>
      </c>
      <c r="AA161">
        <v>0</v>
      </c>
      <c r="AB161">
        <v>5.82</v>
      </c>
      <c r="AC161">
        <v>0</v>
      </c>
      <c r="AD161">
        <v>0</v>
      </c>
      <c r="AE161">
        <v>0</v>
      </c>
      <c r="AF161">
        <v>1.2</v>
      </c>
      <c r="AG161">
        <v>0</v>
      </c>
      <c r="AH161">
        <v>0</v>
      </c>
      <c r="AI161">
        <v>1</v>
      </c>
      <c r="AJ161">
        <v>4.85</v>
      </c>
      <c r="AK161">
        <v>38.36</v>
      </c>
      <c r="AL161">
        <v>1</v>
      </c>
      <c r="AN161">
        <v>0</v>
      </c>
      <c r="AO161">
        <v>1</v>
      </c>
      <c r="AP161">
        <v>1</v>
      </c>
      <c r="AQ161">
        <v>0</v>
      </c>
      <c r="AR161">
        <v>0</v>
      </c>
      <c r="AT161">
        <v>1.63</v>
      </c>
      <c r="AU161" t="s">
        <v>128</v>
      </c>
      <c r="AV161">
        <v>0</v>
      </c>
      <c r="AW161">
        <v>2</v>
      </c>
      <c r="AX161">
        <v>55113470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Y161*Source!I98</f>
        <v>2.8158249999999994</v>
      </c>
      <c r="CY161">
        <f t="shared" si="48"/>
        <v>5.82</v>
      </c>
      <c r="CZ161">
        <f t="shared" si="49"/>
        <v>1.2</v>
      </c>
      <c r="DA161">
        <f t="shared" si="50"/>
        <v>4.85</v>
      </c>
      <c r="DB161">
        <f t="shared" si="46"/>
        <v>2.45</v>
      </c>
      <c r="DC161">
        <f t="shared" si="47"/>
        <v>0</v>
      </c>
    </row>
    <row r="162" spans="1:107" ht="12.75">
      <c r="A162">
        <f>ROW(Source!A98)</f>
        <v>98</v>
      </c>
      <c r="B162">
        <v>55113218</v>
      </c>
      <c r="C162">
        <v>55113463</v>
      </c>
      <c r="D162">
        <v>53793125</v>
      </c>
      <c r="E162">
        <v>1</v>
      </c>
      <c r="F162">
        <v>1</v>
      </c>
      <c r="G162">
        <v>1</v>
      </c>
      <c r="H162">
        <v>2</v>
      </c>
      <c r="I162" t="s">
        <v>451</v>
      </c>
      <c r="J162" t="s">
        <v>452</v>
      </c>
      <c r="K162" t="s">
        <v>453</v>
      </c>
      <c r="L162">
        <v>1367</v>
      </c>
      <c r="N162">
        <v>1011</v>
      </c>
      <c r="O162" t="s">
        <v>376</v>
      </c>
      <c r="P162" t="s">
        <v>376</v>
      </c>
      <c r="Q162">
        <v>1</v>
      </c>
      <c r="W162">
        <v>0</v>
      </c>
      <c r="X162">
        <v>-1866313122</v>
      </c>
      <c r="Y162">
        <v>7.7</v>
      </c>
      <c r="AA162">
        <v>0</v>
      </c>
      <c r="AB162">
        <v>122.48</v>
      </c>
      <c r="AC162">
        <v>0</v>
      </c>
      <c r="AD162">
        <v>0</v>
      </c>
      <c r="AE162">
        <v>0</v>
      </c>
      <c r="AF162">
        <v>12.31</v>
      </c>
      <c r="AG162">
        <v>0</v>
      </c>
      <c r="AH162">
        <v>0</v>
      </c>
      <c r="AI162">
        <v>1</v>
      </c>
      <c r="AJ162">
        <v>9.95</v>
      </c>
      <c r="AK162">
        <v>38.36</v>
      </c>
      <c r="AL162">
        <v>1</v>
      </c>
      <c r="AN162">
        <v>0</v>
      </c>
      <c r="AO162">
        <v>1</v>
      </c>
      <c r="AP162">
        <v>1</v>
      </c>
      <c r="AQ162">
        <v>0</v>
      </c>
      <c r="AR162">
        <v>0</v>
      </c>
      <c r="AT162">
        <v>6.16</v>
      </c>
      <c r="AU162" t="s">
        <v>128</v>
      </c>
      <c r="AV162">
        <v>0</v>
      </c>
      <c r="AW162">
        <v>2</v>
      </c>
      <c r="AX162">
        <v>55113471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Y162*Source!I98</f>
        <v>10.641399999999999</v>
      </c>
      <c r="CY162">
        <f t="shared" si="48"/>
        <v>122.48</v>
      </c>
      <c r="CZ162">
        <f t="shared" si="49"/>
        <v>12.31</v>
      </c>
      <c r="DA162">
        <f t="shared" si="50"/>
        <v>9.95</v>
      </c>
      <c r="DB162">
        <f t="shared" si="46"/>
        <v>94.79</v>
      </c>
      <c r="DC162">
        <f t="shared" si="47"/>
        <v>0</v>
      </c>
    </row>
    <row r="163" spans="1:107" ht="12.75">
      <c r="A163">
        <f>ROW(Source!A98)</f>
        <v>98</v>
      </c>
      <c r="B163">
        <v>55113218</v>
      </c>
      <c r="C163">
        <v>55113463</v>
      </c>
      <c r="D163">
        <v>53640954</v>
      </c>
      <c r="E163">
        <v>1</v>
      </c>
      <c r="F163">
        <v>1</v>
      </c>
      <c r="G163">
        <v>1</v>
      </c>
      <c r="H163">
        <v>3</v>
      </c>
      <c r="I163" t="s">
        <v>454</v>
      </c>
      <c r="J163" t="s">
        <v>455</v>
      </c>
      <c r="K163" t="s">
        <v>456</v>
      </c>
      <c r="L163">
        <v>1339</v>
      </c>
      <c r="N163">
        <v>1007</v>
      </c>
      <c r="O163" t="s">
        <v>147</v>
      </c>
      <c r="P163" t="s">
        <v>147</v>
      </c>
      <c r="Q163">
        <v>1</v>
      </c>
      <c r="W163">
        <v>0</v>
      </c>
      <c r="X163">
        <v>-1761807714</v>
      </c>
      <c r="Y163">
        <v>1.37</v>
      </c>
      <c r="AA163">
        <v>83.1</v>
      </c>
      <c r="AB163">
        <v>0</v>
      </c>
      <c r="AC163">
        <v>0</v>
      </c>
      <c r="AD163">
        <v>0</v>
      </c>
      <c r="AE163">
        <v>6.22</v>
      </c>
      <c r="AF163">
        <v>0</v>
      </c>
      <c r="AG163">
        <v>0</v>
      </c>
      <c r="AH163">
        <v>0</v>
      </c>
      <c r="AI163">
        <v>13.36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1.37</v>
      </c>
      <c r="AV163">
        <v>0</v>
      </c>
      <c r="AW163">
        <v>2</v>
      </c>
      <c r="AX163">
        <v>55113472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Y163*Source!I98</f>
        <v>1.89334</v>
      </c>
      <c r="CY163">
        <f aca="true" t="shared" si="51" ref="CY163:CY178">AA163</f>
        <v>83.1</v>
      </c>
      <c r="CZ163">
        <f aca="true" t="shared" si="52" ref="CZ163:CZ178">AE163</f>
        <v>6.22</v>
      </c>
      <c r="DA163">
        <f aca="true" t="shared" si="53" ref="DA163:DA178">AI163</f>
        <v>13.36</v>
      </c>
      <c r="DB163">
        <f aca="true" t="shared" si="54" ref="DB163:DB178">ROUND(ROUND(AT163*CZ163,2),2)</f>
        <v>8.52</v>
      </c>
      <c r="DC163">
        <f aca="true" t="shared" si="55" ref="DC163:DC178">ROUND(ROUND(AT163*AG163,2),2)</f>
        <v>0</v>
      </c>
    </row>
    <row r="164" spans="1:107" ht="12.75">
      <c r="A164">
        <f>ROW(Source!A98)</f>
        <v>98</v>
      </c>
      <c r="B164">
        <v>55113218</v>
      </c>
      <c r="C164">
        <v>55113463</v>
      </c>
      <c r="D164">
        <v>53640960</v>
      </c>
      <c r="E164">
        <v>1</v>
      </c>
      <c r="F164">
        <v>1</v>
      </c>
      <c r="G164">
        <v>1</v>
      </c>
      <c r="H164">
        <v>3</v>
      </c>
      <c r="I164" t="s">
        <v>457</v>
      </c>
      <c r="J164" t="s">
        <v>458</v>
      </c>
      <c r="K164" t="s">
        <v>459</v>
      </c>
      <c r="L164">
        <v>1346</v>
      </c>
      <c r="N164">
        <v>1009</v>
      </c>
      <c r="O164" t="s">
        <v>260</v>
      </c>
      <c r="P164" t="s">
        <v>260</v>
      </c>
      <c r="Q164">
        <v>1</v>
      </c>
      <c r="W164">
        <v>0</v>
      </c>
      <c r="X164">
        <v>-2118006079</v>
      </c>
      <c r="Y164">
        <v>0.41</v>
      </c>
      <c r="AA164">
        <v>52.5</v>
      </c>
      <c r="AB164">
        <v>0</v>
      </c>
      <c r="AC164">
        <v>0</v>
      </c>
      <c r="AD164">
        <v>0</v>
      </c>
      <c r="AE164">
        <v>6.09</v>
      </c>
      <c r="AF164">
        <v>0</v>
      </c>
      <c r="AG164">
        <v>0</v>
      </c>
      <c r="AH164">
        <v>0</v>
      </c>
      <c r="AI164">
        <v>8.62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T164">
        <v>0.41</v>
      </c>
      <c r="AV164">
        <v>0</v>
      </c>
      <c r="AW164">
        <v>2</v>
      </c>
      <c r="AX164">
        <v>55113473</v>
      </c>
      <c r="AY164">
        <v>1</v>
      </c>
      <c r="AZ164">
        <v>0</v>
      </c>
      <c r="BA164">
        <v>164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Y164*Source!I98</f>
        <v>0.5666199999999999</v>
      </c>
      <c r="CY164">
        <f t="shared" si="51"/>
        <v>52.5</v>
      </c>
      <c r="CZ164">
        <f t="shared" si="52"/>
        <v>6.09</v>
      </c>
      <c r="DA164">
        <f t="shared" si="53"/>
        <v>8.62</v>
      </c>
      <c r="DB164">
        <f t="shared" si="54"/>
        <v>2.5</v>
      </c>
      <c r="DC164">
        <f t="shared" si="55"/>
        <v>0</v>
      </c>
    </row>
    <row r="165" spans="1:107" ht="12.75">
      <c r="A165">
        <f>ROW(Source!A98)</f>
        <v>98</v>
      </c>
      <c r="B165">
        <v>55113218</v>
      </c>
      <c r="C165">
        <v>55113463</v>
      </c>
      <c r="D165">
        <v>53643644</v>
      </c>
      <c r="E165">
        <v>1</v>
      </c>
      <c r="F165">
        <v>1</v>
      </c>
      <c r="G165">
        <v>1</v>
      </c>
      <c r="H165">
        <v>3</v>
      </c>
      <c r="I165" t="s">
        <v>460</v>
      </c>
      <c r="J165" t="s">
        <v>461</v>
      </c>
      <c r="K165" t="s">
        <v>462</v>
      </c>
      <c r="L165">
        <v>1346</v>
      </c>
      <c r="N165">
        <v>1009</v>
      </c>
      <c r="O165" t="s">
        <v>260</v>
      </c>
      <c r="P165" t="s">
        <v>260</v>
      </c>
      <c r="Q165">
        <v>1</v>
      </c>
      <c r="W165">
        <v>0</v>
      </c>
      <c r="X165">
        <v>149355137</v>
      </c>
      <c r="Y165">
        <v>4</v>
      </c>
      <c r="AA165">
        <v>164.05</v>
      </c>
      <c r="AB165">
        <v>0</v>
      </c>
      <c r="AC165">
        <v>0</v>
      </c>
      <c r="AD165">
        <v>0</v>
      </c>
      <c r="AE165">
        <v>10.75</v>
      </c>
      <c r="AF165">
        <v>0</v>
      </c>
      <c r="AG165">
        <v>0</v>
      </c>
      <c r="AH165">
        <v>0</v>
      </c>
      <c r="AI165">
        <v>15.26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T165">
        <v>4</v>
      </c>
      <c r="AV165">
        <v>0</v>
      </c>
      <c r="AW165">
        <v>2</v>
      </c>
      <c r="AX165">
        <v>55113474</v>
      </c>
      <c r="AY165">
        <v>1</v>
      </c>
      <c r="AZ165">
        <v>0</v>
      </c>
      <c r="BA165">
        <v>165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Y165*Source!I98</f>
        <v>5.528</v>
      </c>
      <c r="CY165">
        <f t="shared" si="51"/>
        <v>164.05</v>
      </c>
      <c r="CZ165">
        <f t="shared" si="52"/>
        <v>10.75</v>
      </c>
      <c r="DA165">
        <f t="shared" si="53"/>
        <v>15.26</v>
      </c>
      <c r="DB165">
        <f t="shared" si="54"/>
        <v>43</v>
      </c>
      <c r="DC165">
        <f t="shared" si="55"/>
        <v>0</v>
      </c>
    </row>
    <row r="166" spans="1:107" ht="12.75">
      <c r="A166">
        <f>ROW(Source!A98)</f>
        <v>98</v>
      </c>
      <c r="B166">
        <v>55113218</v>
      </c>
      <c r="C166">
        <v>55113463</v>
      </c>
      <c r="D166">
        <v>53644939</v>
      </c>
      <c r="E166">
        <v>1</v>
      </c>
      <c r="F166">
        <v>1</v>
      </c>
      <c r="G166">
        <v>1</v>
      </c>
      <c r="H166">
        <v>3</v>
      </c>
      <c r="I166" t="s">
        <v>414</v>
      </c>
      <c r="J166" t="s">
        <v>415</v>
      </c>
      <c r="K166" t="s">
        <v>416</v>
      </c>
      <c r="L166">
        <v>1348</v>
      </c>
      <c r="N166">
        <v>1009</v>
      </c>
      <c r="O166" t="s">
        <v>58</v>
      </c>
      <c r="P166" t="s">
        <v>58</v>
      </c>
      <c r="Q166">
        <v>1000</v>
      </c>
      <c r="W166">
        <v>0</v>
      </c>
      <c r="X166">
        <v>-45966985</v>
      </c>
      <c r="Y166">
        <v>1E-05</v>
      </c>
      <c r="AA166">
        <v>142657.98</v>
      </c>
      <c r="AB166">
        <v>0</v>
      </c>
      <c r="AC166">
        <v>0</v>
      </c>
      <c r="AD166">
        <v>0</v>
      </c>
      <c r="AE166">
        <v>11978</v>
      </c>
      <c r="AF166">
        <v>0</v>
      </c>
      <c r="AG166">
        <v>0</v>
      </c>
      <c r="AH166">
        <v>0</v>
      </c>
      <c r="AI166">
        <v>11.91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T166">
        <v>1E-05</v>
      </c>
      <c r="AV166">
        <v>0</v>
      </c>
      <c r="AW166">
        <v>2</v>
      </c>
      <c r="AX166">
        <v>55113476</v>
      </c>
      <c r="AY166">
        <v>1</v>
      </c>
      <c r="AZ166">
        <v>0</v>
      </c>
      <c r="BA166">
        <v>167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Y166*Source!I98</f>
        <v>1.382E-05</v>
      </c>
      <c r="CY166">
        <f t="shared" si="51"/>
        <v>142657.98</v>
      </c>
      <c r="CZ166">
        <f t="shared" si="52"/>
        <v>11978</v>
      </c>
      <c r="DA166">
        <f t="shared" si="53"/>
        <v>11.91</v>
      </c>
      <c r="DB166">
        <f t="shared" si="54"/>
        <v>0.12</v>
      </c>
      <c r="DC166">
        <f t="shared" si="55"/>
        <v>0</v>
      </c>
    </row>
    <row r="167" spans="1:107" ht="12.75">
      <c r="A167">
        <f>ROW(Source!A98)</f>
        <v>98</v>
      </c>
      <c r="B167">
        <v>55113218</v>
      </c>
      <c r="C167">
        <v>55113463</v>
      </c>
      <c r="D167">
        <v>53646035</v>
      </c>
      <c r="E167">
        <v>1</v>
      </c>
      <c r="F167">
        <v>1</v>
      </c>
      <c r="G167">
        <v>1</v>
      </c>
      <c r="H167">
        <v>3</v>
      </c>
      <c r="I167" t="s">
        <v>463</v>
      </c>
      <c r="J167" t="s">
        <v>464</v>
      </c>
      <c r="K167" t="s">
        <v>465</v>
      </c>
      <c r="L167">
        <v>1348</v>
      </c>
      <c r="N167">
        <v>1009</v>
      </c>
      <c r="O167" t="s">
        <v>58</v>
      </c>
      <c r="P167" t="s">
        <v>58</v>
      </c>
      <c r="Q167">
        <v>1000</v>
      </c>
      <c r="W167">
        <v>0</v>
      </c>
      <c r="X167">
        <v>-1671348935</v>
      </c>
      <c r="Y167">
        <v>0.0001</v>
      </c>
      <c r="AA167">
        <v>201249</v>
      </c>
      <c r="AB167">
        <v>0</v>
      </c>
      <c r="AC167">
        <v>0</v>
      </c>
      <c r="AD167">
        <v>0</v>
      </c>
      <c r="AE167">
        <v>37900</v>
      </c>
      <c r="AF167">
        <v>0</v>
      </c>
      <c r="AG167">
        <v>0</v>
      </c>
      <c r="AH167">
        <v>0</v>
      </c>
      <c r="AI167">
        <v>5.31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0.0001</v>
      </c>
      <c r="AV167">
        <v>0</v>
      </c>
      <c r="AW167">
        <v>2</v>
      </c>
      <c r="AX167">
        <v>55113477</v>
      </c>
      <c r="AY167">
        <v>1</v>
      </c>
      <c r="AZ167">
        <v>0</v>
      </c>
      <c r="BA167">
        <v>168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Y167*Source!I98</f>
        <v>0.0001382</v>
      </c>
      <c r="CY167">
        <f t="shared" si="51"/>
        <v>201249</v>
      </c>
      <c r="CZ167">
        <f t="shared" si="52"/>
        <v>37900</v>
      </c>
      <c r="DA167">
        <f t="shared" si="53"/>
        <v>5.31</v>
      </c>
      <c r="DB167">
        <f t="shared" si="54"/>
        <v>3.79</v>
      </c>
      <c r="DC167">
        <f t="shared" si="55"/>
        <v>0</v>
      </c>
    </row>
    <row r="168" spans="1:107" ht="12.75">
      <c r="A168">
        <f>ROW(Source!A98)</f>
        <v>98</v>
      </c>
      <c r="B168">
        <v>55113218</v>
      </c>
      <c r="C168">
        <v>55113463</v>
      </c>
      <c r="D168">
        <v>53658853</v>
      </c>
      <c r="E168">
        <v>1</v>
      </c>
      <c r="F168">
        <v>1</v>
      </c>
      <c r="G168">
        <v>1</v>
      </c>
      <c r="H168">
        <v>3</v>
      </c>
      <c r="I168" t="s">
        <v>179</v>
      </c>
      <c r="J168" t="s">
        <v>181</v>
      </c>
      <c r="K168" t="s">
        <v>180</v>
      </c>
      <c r="L168">
        <v>1348</v>
      </c>
      <c r="N168">
        <v>1009</v>
      </c>
      <c r="O168" t="s">
        <v>58</v>
      </c>
      <c r="P168" t="s">
        <v>58</v>
      </c>
      <c r="Q168">
        <v>1000</v>
      </c>
      <c r="W168">
        <v>0</v>
      </c>
      <c r="X168">
        <v>1853686766</v>
      </c>
      <c r="Y168">
        <v>0.217077</v>
      </c>
      <c r="AA168">
        <v>118788.99</v>
      </c>
      <c r="AB168">
        <v>0</v>
      </c>
      <c r="AC168">
        <v>0</v>
      </c>
      <c r="AD168">
        <v>0</v>
      </c>
      <c r="AE168">
        <v>7571</v>
      </c>
      <c r="AF168">
        <v>0</v>
      </c>
      <c r="AG168">
        <v>0</v>
      </c>
      <c r="AH168">
        <v>0</v>
      </c>
      <c r="AI168">
        <v>15.69</v>
      </c>
      <c r="AJ168">
        <v>1</v>
      </c>
      <c r="AK168">
        <v>1</v>
      </c>
      <c r="AL168">
        <v>1</v>
      </c>
      <c r="AN168">
        <v>0</v>
      </c>
      <c r="AO168">
        <v>0</v>
      </c>
      <c r="AP168">
        <v>0</v>
      </c>
      <c r="AQ168">
        <v>0</v>
      </c>
      <c r="AR168">
        <v>0</v>
      </c>
      <c r="AT168">
        <v>0.217077</v>
      </c>
      <c r="AV168">
        <v>0</v>
      </c>
      <c r="AW168">
        <v>1</v>
      </c>
      <c r="AX168">
        <v>-1</v>
      </c>
      <c r="AY168">
        <v>0</v>
      </c>
      <c r="AZ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Y168*Source!I98</f>
        <v>0.300000414</v>
      </c>
      <c r="CY168">
        <f t="shared" si="51"/>
        <v>118788.99</v>
      </c>
      <c r="CZ168">
        <f t="shared" si="52"/>
        <v>7571</v>
      </c>
      <c r="DA168">
        <f t="shared" si="53"/>
        <v>15.69</v>
      </c>
      <c r="DB168">
        <f t="shared" si="54"/>
        <v>1643.49</v>
      </c>
      <c r="DC168">
        <f t="shared" si="55"/>
        <v>0</v>
      </c>
    </row>
    <row r="169" spans="1:107" ht="12.75">
      <c r="A169">
        <f>ROW(Source!A98)</f>
        <v>98</v>
      </c>
      <c r="B169">
        <v>55113218</v>
      </c>
      <c r="C169">
        <v>55113463</v>
      </c>
      <c r="D169">
        <v>53658855</v>
      </c>
      <c r="E169">
        <v>1</v>
      </c>
      <c r="F169">
        <v>1</v>
      </c>
      <c r="G169">
        <v>1</v>
      </c>
      <c r="H169">
        <v>3</v>
      </c>
      <c r="I169" t="s">
        <v>187</v>
      </c>
      <c r="J169" t="s">
        <v>190</v>
      </c>
      <c r="K169" t="s">
        <v>188</v>
      </c>
      <c r="L169">
        <v>1327</v>
      </c>
      <c r="N169">
        <v>1005</v>
      </c>
      <c r="O169" t="s">
        <v>189</v>
      </c>
      <c r="P169" t="s">
        <v>189</v>
      </c>
      <c r="Q169">
        <v>1</v>
      </c>
      <c r="W169">
        <v>0</v>
      </c>
      <c r="X169">
        <v>2068332095</v>
      </c>
      <c r="Y169">
        <v>1.316932</v>
      </c>
      <c r="AA169">
        <v>8831.05</v>
      </c>
      <c r="AB169">
        <v>0</v>
      </c>
      <c r="AC169">
        <v>0</v>
      </c>
      <c r="AD169">
        <v>0</v>
      </c>
      <c r="AE169">
        <v>795.59</v>
      </c>
      <c r="AF169">
        <v>0</v>
      </c>
      <c r="AG169">
        <v>0</v>
      </c>
      <c r="AH169">
        <v>0</v>
      </c>
      <c r="AI169">
        <v>11.1</v>
      </c>
      <c r="AJ169">
        <v>1</v>
      </c>
      <c r="AK169">
        <v>1</v>
      </c>
      <c r="AL169">
        <v>1</v>
      </c>
      <c r="AN169">
        <v>0</v>
      </c>
      <c r="AO169">
        <v>0</v>
      </c>
      <c r="AP169">
        <v>0</v>
      </c>
      <c r="AQ169">
        <v>0</v>
      </c>
      <c r="AR169">
        <v>0</v>
      </c>
      <c r="AT169">
        <v>1.316932</v>
      </c>
      <c r="AV169">
        <v>0</v>
      </c>
      <c r="AW169">
        <v>1</v>
      </c>
      <c r="AX169">
        <v>-1</v>
      </c>
      <c r="AY169">
        <v>0</v>
      </c>
      <c r="AZ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Y169*Source!I98</f>
        <v>1.8200000239999998</v>
      </c>
      <c r="CY169">
        <f t="shared" si="51"/>
        <v>8831.05</v>
      </c>
      <c r="CZ169">
        <f t="shared" si="52"/>
        <v>795.59</v>
      </c>
      <c r="DA169">
        <f t="shared" si="53"/>
        <v>11.1</v>
      </c>
      <c r="DB169">
        <f t="shared" si="54"/>
        <v>1047.74</v>
      </c>
      <c r="DC169">
        <f t="shared" si="55"/>
        <v>0</v>
      </c>
    </row>
    <row r="170" spans="1:107" ht="12.75">
      <c r="A170">
        <f>ROW(Source!A98)</f>
        <v>98</v>
      </c>
      <c r="B170">
        <v>55113218</v>
      </c>
      <c r="C170">
        <v>55113463</v>
      </c>
      <c r="D170">
        <v>53658856</v>
      </c>
      <c r="E170">
        <v>1</v>
      </c>
      <c r="F170">
        <v>1</v>
      </c>
      <c r="G170">
        <v>1</v>
      </c>
      <c r="H170">
        <v>3</v>
      </c>
      <c r="I170" t="s">
        <v>192</v>
      </c>
      <c r="J170" t="s">
        <v>194</v>
      </c>
      <c r="K170" t="s">
        <v>193</v>
      </c>
      <c r="L170">
        <v>1327</v>
      </c>
      <c r="N170">
        <v>1005</v>
      </c>
      <c r="O170" t="s">
        <v>189</v>
      </c>
      <c r="P170" t="s">
        <v>189</v>
      </c>
      <c r="Q170">
        <v>1</v>
      </c>
      <c r="W170">
        <v>0</v>
      </c>
      <c r="X170">
        <v>-1953359363</v>
      </c>
      <c r="Y170">
        <v>2.098408</v>
      </c>
      <c r="AA170">
        <v>6501.66</v>
      </c>
      <c r="AB170">
        <v>0</v>
      </c>
      <c r="AC170">
        <v>0</v>
      </c>
      <c r="AD170">
        <v>0</v>
      </c>
      <c r="AE170">
        <v>693.88</v>
      </c>
      <c r="AF170">
        <v>0</v>
      </c>
      <c r="AG170">
        <v>0</v>
      </c>
      <c r="AH170">
        <v>0</v>
      </c>
      <c r="AI170">
        <v>9.37</v>
      </c>
      <c r="AJ170">
        <v>1</v>
      </c>
      <c r="AK170">
        <v>1</v>
      </c>
      <c r="AL170">
        <v>1</v>
      </c>
      <c r="AN170">
        <v>0</v>
      </c>
      <c r="AO170">
        <v>0</v>
      </c>
      <c r="AP170">
        <v>0</v>
      </c>
      <c r="AQ170">
        <v>0</v>
      </c>
      <c r="AR170">
        <v>0</v>
      </c>
      <c r="AT170">
        <v>2.098408</v>
      </c>
      <c r="AV170">
        <v>0</v>
      </c>
      <c r="AW170">
        <v>1</v>
      </c>
      <c r="AX170">
        <v>-1</v>
      </c>
      <c r="AY170">
        <v>0</v>
      </c>
      <c r="AZ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Y170*Source!I98</f>
        <v>2.899999856</v>
      </c>
      <c r="CY170">
        <f t="shared" si="51"/>
        <v>6501.66</v>
      </c>
      <c r="CZ170">
        <f t="shared" si="52"/>
        <v>693.88</v>
      </c>
      <c r="DA170">
        <f t="shared" si="53"/>
        <v>9.37</v>
      </c>
      <c r="DB170">
        <f t="shared" si="54"/>
        <v>1456.04</v>
      </c>
      <c r="DC170">
        <f t="shared" si="55"/>
        <v>0</v>
      </c>
    </row>
    <row r="171" spans="1:107" ht="12.75">
      <c r="A171">
        <f>ROW(Source!A98)</f>
        <v>98</v>
      </c>
      <c r="B171">
        <v>55113218</v>
      </c>
      <c r="C171">
        <v>55113463</v>
      </c>
      <c r="D171">
        <v>53658857</v>
      </c>
      <c r="E171">
        <v>1</v>
      </c>
      <c r="F171">
        <v>1</v>
      </c>
      <c r="G171">
        <v>1</v>
      </c>
      <c r="H171">
        <v>3</v>
      </c>
      <c r="I171" t="s">
        <v>196</v>
      </c>
      <c r="J171" t="s">
        <v>198</v>
      </c>
      <c r="K171" t="s">
        <v>197</v>
      </c>
      <c r="L171">
        <v>1327</v>
      </c>
      <c r="N171">
        <v>1005</v>
      </c>
      <c r="O171" t="s">
        <v>189</v>
      </c>
      <c r="P171" t="s">
        <v>189</v>
      </c>
      <c r="Q171">
        <v>1</v>
      </c>
      <c r="W171">
        <v>0</v>
      </c>
      <c r="X171">
        <v>1776728384</v>
      </c>
      <c r="Y171">
        <v>8.726483</v>
      </c>
      <c r="AA171">
        <v>5824.05</v>
      </c>
      <c r="AB171">
        <v>0</v>
      </c>
      <c r="AC171">
        <v>0</v>
      </c>
      <c r="AD171">
        <v>0</v>
      </c>
      <c r="AE171">
        <v>623.56</v>
      </c>
      <c r="AF171">
        <v>0</v>
      </c>
      <c r="AG171">
        <v>0</v>
      </c>
      <c r="AH171">
        <v>0</v>
      </c>
      <c r="AI171">
        <v>9.34</v>
      </c>
      <c r="AJ171">
        <v>1</v>
      </c>
      <c r="AK171">
        <v>1</v>
      </c>
      <c r="AL171">
        <v>1</v>
      </c>
      <c r="AN171">
        <v>0</v>
      </c>
      <c r="AO171">
        <v>0</v>
      </c>
      <c r="AP171">
        <v>0</v>
      </c>
      <c r="AQ171">
        <v>0</v>
      </c>
      <c r="AR171">
        <v>0</v>
      </c>
      <c r="AT171">
        <v>8.726483</v>
      </c>
      <c r="AV171">
        <v>0</v>
      </c>
      <c r="AW171">
        <v>1</v>
      </c>
      <c r="AX171">
        <v>-1</v>
      </c>
      <c r="AY171">
        <v>0</v>
      </c>
      <c r="AZ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Y171*Source!I98</f>
        <v>12.059999505999999</v>
      </c>
      <c r="CY171">
        <f t="shared" si="51"/>
        <v>5824.05</v>
      </c>
      <c r="CZ171">
        <f t="shared" si="52"/>
        <v>623.56</v>
      </c>
      <c r="DA171">
        <f t="shared" si="53"/>
        <v>9.34</v>
      </c>
      <c r="DB171">
        <f t="shared" si="54"/>
        <v>5441.49</v>
      </c>
      <c r="DC171">
        <f t="shared" si="55"/>
        <v>0</v>
      </c>
    </row>
    <row r="172" spans="1:107" ht="12.75">
      <c r="A172">
        <f>ROW(Source!A98)</f>
        <v>98</v>
      </c>
      <c r="B172">
        <v>55113218</v>
      </c>
      <c r="C172">
        <v>55113463</v>
      </c>
      <c r="D172">
        <v>53659617</v>
      </c>
      <c r="E172">
        <v>1</v>
      </c>
      <c r="F172">
        <v>1</v>
      </c>
      <c r="G172">
        <v>1</v>
      </c>
      <c r="H172">
        <v>3</v>
      </c>
      <c r="I172" t="s">
        <v>466</v>
      </c>
      <c r="J172" t="s">
        <v>467</v>
      </c>
      <c r="K172" t="s">
        <v>468</v>
      </c>
      <c r="L172">
        <v>1348</v>
      </c>
      <c r="N172">
        <v>1009</v>
      </c>
      <c r="O172" t="s">
        <v>58</v>
      </c>
      <c r="P172" t="s">
        <v>58</v>
      </c>
      <c r="Q172">
        <v>1000</v>
      </c>
      <c r="W172">
        <v>0</v>
      </c>
      <c r="X172">
        <v>-1915778085</v>
      </c>
      <c r="Y172">
        <v>0.001</v>
      </c>
      <c r="AA172">
        <v>81515.84</v>
      </c>
      <c r="AB172">
        <v>0</v>
      </c>
      <c r="AC172">
        <v>0</v>
      </c>
      <c r="AD172">
        <v>0</v>
      </c>
      <c r="AE172">
        <v>7712</v>
      </c>
      <c r="AF172">
        <v>0</v>
      </c>
      <c r="AG172">
        <v>0</v>
      </c>
      <c r="AH172">
        <v>0</v>
      </c>
      <c r="AI172">
        <v>10.57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0.001</v>
      </c>
      <c r="AV172">
        <v>0</v>
      </c>
      <c r="AW172">
        <v>2</v>
      </c>
      <c r="AX172">
        <v>55113479</v>
      </c>
      <c r="AY172">
        <v>1</v>
      </c>
      <c r="AZ172">
        <v>0</v>
      </c>
      <c r="BA172">
        <v>170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Y172*Source!I98</f>
        <v>0.001382</v>
      </c>
      <c r="CY172">
        <f t="shared" si="51"/>
        <v>81515.84</v>
      </c>
      <c r="CZ172">
        <f t="shared" si="52"/>
        <v>7712</v>
      </c>
      <c r="DA172">
        <f t="shared" si="53"/>
        <v>10.57</v>
      </c>
      <c r="DB172">
        <f t="shared" si="54"/>
        <v>7.71</v>
      </c>
      <c r="DC172">
        <f t="shared" si="55"/>
        <v>0</v>
      </c>
    </row>
    <row r="173" spans="1:107" ht="12.75">
      <c r="A173">
        <f>ROW(Source!A98)</f>
        <v>98</v>
      </c>
      <c r="B173">
        <v>55113218</v>
      </c>
      <c r="C173">
        <v>55113463</v>
      </c>
      <c r="D173">
        <v>53661716</v>
      </c>
      <c r="E173">
        <v>1</v>
      </c>
      <c r="F173">
        <v>1</v>
      </c>
      <c r="G173">
        <v>1</v>
      </c>
      <c r="H173">
        <v>3</v>
      </c>
      <c r="I173" t="s">
        <v>469</v>
      </c>
      <c r="J173" t="s">
        <v>470</v>
      </c>
      <c r="K173" t="s">
        <v>471</v>
      </c>
      <c r="L173">
        <v>1302</v>
      </c>
      <c r="N173">
        <v>1003</v>
      </c>
      <c r="O173" t="s">
        <v>472</v>
      </c>
      <c r="P173" t="s">
        <v>472</v>
      </c>
      <c r="Q173">
        <v>10</v>
      </c>
      <c r="W173">
        <v>0</v>
      </c>
      <c r="X173">
        <v>581091037</v>
      </c>
      <c r="Y173">
        <v>0.0187</v>
      </c>
      <c r="AA173">
        <v>450.15</v>
      </c>
      <c r="AB173">
        <v>0</v>
      </c>
      <c r="AC173">
        <v>0</v>
      </c>
      <c r="AD173">
        <v>0</v>
      </c>
      <c r="AE173">
        <v>50.24</v>
      </c>
      <c r="AF173">
        <v>0</v>
      </c>
      <c r="AG173">
        <v>0</v>
      </c>
      <c r="AH173">
        <v>0</v>
      </c>
      <c r="AI173">
        <v>8.96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0.0187</v>
      </c>
      <c r="AV173">
        <v>0</v>
      </c>
      <c r="AW173">
        <v>2</v>
      </c>
      <c r="AX173">
        <v>55113480</v>
      </c>
      <c r="AY173">
        <v>1</v>
      </c>
      <c r="AZ173">
        <v>0</v>
      </c>
      <c r="BA173">
        <v>171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Y173*Source!I98</f>
        <v>0.0258434</v>
      </c>
      <c r="CY173">
        <f t="shared" si="51"/>
        <v>450.15</v>
      </c>
      <c r="CZ173">
        <f t="shared" si="52"/>
        <v>50.24</v>
      </c>
      <c r="DA173">
        <f t="shared" si="53"/>
        <v>8.96</v>
      </c>
      <c r="DB173">
        <f t="shared" si="54"/>
        <v>0.94</v>
      </c>
      <c r="DC173">
        <f t="shared" si="55"/>
        <v>0</v>
      </c>
    </row>
    <row r="174" spans="1:107" ht="12.75">
      <c r="A174">
        <f>ROW(Source!A98)</f>
        <v>98</v>
      </c>
      <c r="B174">
        <v>55113218</v>
      </c>
      <c r="C174">
        <v>55113463</v>
      </c>
      <c r="D174">
        <v>53662071</v>
      </c>
      <c r="E174">
        <v>1</v>
      </c>
      <c r="F174">
        <v>1</v>
      </c>
      <c r="G174">
        <v>1</v>
      </c>
      <c r="H174">
        <v>3</v>
      </c>
      <c r="I174" t="s">
        <v>420</v>
      </c>
      <c r="J174" t="s">
        <v>421</v>
      </c>
      <c r="K174" t="s">
        <v>422</v>
      </c>
      <c r="L174">
        <v>1348</v>
      </c>
      <c r="N174">
        <v>1009</v>
      </c>
      <c r="O174" t="s">
        <v>58</v>
      </c>
      <c r="P174" t="s">
        <v>58</v>
      </c>
      <c r="Q174">
        <v>1000</v>
      </c>
      <c r="W174">
        <v>0</v>
      </c>
      <c r="X174">
        <v>-120483918</v>
      </c>
      <c r="Y174">
        <v>3E-05</v>
      </c>
      <c r="AA174">
        <v>69634.78</v>
      </c>
      <c r="AB174">
        <v>0</v>
      </c>
      <c r="AC174">
        <v>0</v>
      </c>
      <c r="AD174">
        <v>0</v>
      </c>
      <c r="AE174">
        <v>4455.2</v>
      </c>
      <c r="AF174">
        <v>0</v>
      </c>
      <c r="AG174">
        <v>0</v>
      </c>
      <c r="AH174">
        <v>0</v>
      </c>
      <c r="AI174">
        <v>15.63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3E-05</v>
      </c>
      <c r="AV174">
        <v>0</v>
      </c>
      <c r="AW174">
        <v>2</v>
      </c>
      <c r="AX174">
        <v>55113481</v>
      </c>
      <c r="AY174">
        <v>1</v>
      </c>
      <c r="AZ174">
        <v>0</v>
      </c>
      <c r="BA174">
        <v>172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Y174*Source!I98</f>
        <v>4.146E-05</v>
      </c>
      <c r="CY174">
        <f t="shared" si="51"/>
        <v>69634.78</v>
      </c>
      <c r="CZ174">
        <f t="shared" si="52"/>
        <v>4455.2</v>
      </c>
      <c r="DA174">
        <f t="shared" si="53"/>
        <v>15.63</v>
      </c>
      <c r="DB174">
        <f t="shared" si="54"/>
        <v>0.13</v>
      </c>
      <c r="DC174">
        <f t="shared" si="55"/>
        <v>0</v>
      </c>
    </row>
    <row r="175" spans="1:107" ht="12.75">
      <c r="A175">
        <f>ROW(Source!A98)</f>
        <v>98</v>
      </c>
      <c r="B175">
        <v>55113218</v>
      </c>
      <c r="C175">
        <v>55113463</v>
      </c>
      <c r="D175">
        <v>53662794</v>
      </c>
      <c r="E175">
        <v>1</v>
      </c>
      <c r="F175">
        <v>1</v>
      </c>
      <c r="G175">
        <v>1</v>
      </c>
      <c r="H175">
        <v>3</v>
      </c>
      <c r="I175" t="s">
        <v>473</v>
      </c>
      <c r="J175" t="s">
        <v>474</v>
      </c>
      <c r="K175" t="s">
        <v>475</v>
      </c>
      <c r="L175">
        <v>1348</v>
      </c>
      <c r="N175">
        <v>1009</v>
      </c>
      <c r="O175" t="s">
        <v>58</v>
      </c>
      <c r="P175" t="s">
        <v>58</v>
      </c>
      <c r="Q175">
        <v>1000</v>
      </c>
      <c r="W175">
        <v>0</v>
      </c>
      <c r="X175">
        <v>834877976</v>
      </c>
      <c r="Y175">
        <v>0.00194</v>
      </c>
      <c r="AA175">
        <v>93480</v>
      </c>
      <c r="AB175">
        <v>0</v>
      </c>
      <c r="AC175">
        <v>0</v>
      </c>
      <c r="AD175">
        <v>0</v>
      </c>
      <c r="AE175">
        <v>4920</v>
      </c>
      <c r="AF175">
        <v>0</v>
      </c>
      <c r="AG175">
        <v>0</v>
      </c>
      <c r="AH175">
        <v>0</v>
      </c>
      <c r="AI175">
        <v>19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T175">
        <v>0.00194</v>
      </c>
      <c r="AV175">
        <v>0</v>
      </c>
      <c r="AW175">
        <v>2</v>
      </c>
      <c r="AX175">
        <v>55113482</v>
      </c>
      <c r="AY175">
        <v>1</v>
      </c>
      <c r="AZ175">
        <v>0</v>
      </c>
      <c r="BA175">
        <v>173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Y175*Source!I98</f>
        <v>0.0026810799999999997</v>
      </c>
      <c r="CY175">
        <f t="shared" si="51"/>
        <v>93480</v>
      </c>
      <c r="CZ175">
        <f t="shared" si="52"/>
        <v>4920</v>
      </c>
      <c r="DA175">
        <f t="shared" si="53"/>
        <v>19</v>
      </c>
      <c r="DB175">
        <f t="shared" si="54"/>
        <v>9.54</v>
      </c>
      <c r="DC175">
        <f t="shared" si="55"/>
        <v>0</v>
      </c>
    </row>
    <row r="176" spans="1:107" ht="12.75">
      <c r="A176">
        <f>ROW(Source!A98)</f>
        <v>98</v>
      </c>
      <c r="B176">
        <v>55113218</v>
      </c>
      <c r="C176">
        <v>55113463</v>
      </c>
      <c r="D176">
        <v>53666055</v>
      </c>
      <c r="E176">
        <v>1</v>
      </c>
      <c r="F176">
        <v>1</v>
      </c>
      <c r="G176">
        <v>1</v>
      </c>
      <c r="H176">
        <v>3</v>
      </c>
      <c r="I176" t="s">
        <v>476</v>
      </c>
      <c r="J176" t="s">
        <v>477</v>
      </c>
      <c r="K176" t="s">
        <v>478</v>
      </c>
      <c r="L176">
        <v>1339</v>
      </c>
      <c r="N176">
        <v>1007</v>
      </c>
      <c r="O176" t="s">
        <v>147</v>
      </c>
      <c r="P176" t="s">
        <v>147</v>
      </c>
      <c r="Q176">
        <v>1</v>
      </c>
      <c r="W176">
        <v>0</v>
      </c>
      <c r="X176">
        <v>1758287014</v>
      </c>
      <c r="Y176">
        <v>0.00103</v>
      </c>
      <c r="AA176">
        <v>12937</v>
      </c>
      <c r="AB176">
        <v>0</v>
      </c>
      <c r="AC176">
        <v>0</v>
      </c>
      <c r="AD176">
        <v>0</v>
      </c>
      <c r="AE176">
        <v>1700</v>
      </c>
      <c r="AF176">
        <v>0</v>
      </c>
      <c r="AG176">
        <v>0</v>
      </c>
      <c r="AH176">
        <v>0</v>
      </c>
      <c r="AI176">
        <v>7.61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0.00103</v>
      </c>
      <c r="AV176">
        <v>0</v>
      </c>
      <c r="AW176">
        <v>2</v>
      </c>
      <c r="AX176">
        <v>55113483</v>
      </c>
      <c r="AY176">
        <v>1</v>
      </c>
      <c r="AZ176">
        <v>0</v>
      </c>
      <c r="BA176">
        <v>174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Y176*Source!I98</f>
        <v>0.00142346</v>
      </c>
      <c r="CY176">
        <f t="shared" si="51"/>
        <v>12937</v>
      </c>
      <c r="CZ176">
        <f t="shared" si="52"/>
        <v>1700</v>
      </c>
      <c r="DA176">
        <f t="shared" si="53"/>
        <v>7.61</v>
      </c>
      <c r="DB176">
        <f t="shared" si="54"/>
        <v>1.75</v>
      </c>
      <c r="DC176">
        <f t="shared" si="55"/>
        <v>0</v>
      </c>
    </row>
    <row r="177" spans="1:107" ht="12.75">
      <c r="A177">
        <f>ROW(Source!A98)</f>
        <v>98</v>
      </c>
      <c r="B177">
        <v>55113218</v>
      </c>
      <c r="C177">
        <v>55113463</v>
      </c>
      <c r="D177">
        <v>53673673</v>
      </c>
      <c r="E177">
        <v>1</v>
      </c>
      <c r="F177">
        <v>1</v>
      </c>
      <c r="G177">
        <v>1</v>
      </c>
      <c r="H177">
        <v>3</v>
      </c>
      <c r="I177" t="s">
        <v>479</v>
      </c>
      <c r="J177" t="s">
        <v>480</v>
      </c>
      <c r="K177" t="s">
        <v>481</v>
      </c>
      <c r="L177">
        <v>1348</v>
      </c>
      <c r="N177">
        <v>1009</v>
      </c>
      <c r="O177" t="s">
        <v>58</v>
      </c>
      <c r="P177" t="s">
        <v>58</v>
      </c>
      <c r="Q177">
        <v>1000</v>
      </c>
      <c r="W177">
        <v>0</v>
      </c>
      <c r="X177">
        <v>264248573</v>
      </c>
      <c r="Y177">
        <v>0.00031</v>
      </c>
      <c r="AA177">
        <v>179630</v>
      </c>
      <c r="AB177">
        <v>0</v>
      </c>
      <c r="AC177">
        <v>0</v>
      </c>
      <c r="AD177">
        <v>0</v>
      </c>
      <c r="AE177">
        <v>15620</v>
      </c>
      <c r="AF177">
        <v>0</v>
      </c>
      <c r="AG177">
        <v>0</v>
      </c>
      <c r="AH177">
        <v>0</v>
      </c>
      <c r="AI177">
        <v>11.5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T177">
        <v>0.00031</v>
      </c>
      <c r="AV177">
        <v>0</v>
      </c>
      <c r="AW177">
        <v>2</v>
      </c>
      <c r="AX177">
        <v>55113484</v>
      </c>
      <c r="AY177">
        <v>1</v>
      </c>
      <c r="AZ177">
        <v>0</v>
      </c>
      <c r="BA177">
        <v>175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Y177*Source!I98</f>
        <v>0.00042842</v>
      </c>
      <c r="CY177">
        <f t="shared" si="51"/>
        <v>179630</v>
      </c>
      <c r="CZ177">
        <f t="shared" si="52"/>
        <v>15620</v>
      </c>
      <c r="DA177">
        <f t="shared" si="53"/>
        <v>11.5</v>
      </c>
      <c r="DB177">
        <f t="shared" si="54"/>
        <v>4.84</v>
      </c>
      <c r="DC177">
        <f t="shared" si="55"/>
        <v>0</v>
      </c>
    </row>
    <row r="178" spans="1:107" ht="12.75">
      <c r="A178">
        <f>ROW(Source!A98)</f>
        <v>98</v>
      </c>
      <c r="B178">
        <v>55113218</v>
      </c>
      <c r="C178">
        <v>55113463</v>
      </c>
      <c r="D178">
        <v>53674786</v>
      </c>
      <c r="E178">
        <v>1</v>
      </c>
      <c r="F178">
        <v>1</v>
      </c>
      <c r="G178">
        <v>1</v>
      </c>
      <c r="H178">
        <v>3</v>
      </c>
      <c r="I178" t="s">
        <v>482</v>
      </c>
      <c r="J178" t="s">
        <v>483</v>
      </c>
      <c r="K178" t="s">
        <v>484</v>
      </c>
      <c r="L178">
        <v>1346</v>
      </c>
      <c r="N178">
        <v>1009</v>
      </c>
      <c r="O178" t="s">
        <v>260</v>
      </c>
      <c r="P178" t="s">
        <v>260</v>
      </c>
      <c r="Q178">
        <v>1</v>
      </c>
      <c r="W178">
        <v>0</v>
      </c>
      <c r="X178">
        <v>-1449230318</v>
      </c>
      <c r="Y178">
        <v>0.6</v>
      </c>
      <c r="AA178">
        <v>147.42</v>
      </c>
      <c r="AB178">
        <v>0</v>
      </c>
      <c r="AC178">
        <v>0</v>
      </c>
      <c r="AD178">
        <v>0</v>
      </c>
      <c r="AE178">
        <v>9.42</v>
      </c>
      <c r="AF178">
        <v>0</v>
      </c>
      <c r="AG178">
        <v>0</v>
      </c>
      <c r="AH178">
        <v>0</v>
      </c>
      <c r="AI178">
        <v>15.65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0.6</v>
      </c>
      <c r="AV178">
        <v>0</v>
      </c>
      <c r="AW178">
        <v>2</v>
      </c>
      <c r="AX178">
        <v>55113485</v>
      </c>
      <c r="AY178">
        <v>1</v>
      </c>
      <c r="AZ178">
        <v>0</v>
      </c>
      <c r="BA178">
        <v>176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Y178*Source!I98</f>
        <v>0.8291999999999999</v>
      </c>
      <c r="CY178">
        <f t="shared" si="51"/>
        <v>147.42</v>
      </c>
      <c r="CZ178">
        <f t="shared" si="52"/>
        <v>9.42</v>
      </c>
      <c r="DA178">
        <f t="shared" si="53"/>
        <v>15.65</v>
      </c>
      <c r="DB178">
        <f t="shared" si="54"/>
        <v>5.65</v>
      </c>
      <c r="DC178">
        <f t="shared" si="55"/>
        <v>0</v>
      </c>
    </row>
    <row r="179" spans="1:107" ht="12.75">
      <c r="A179">
        <f>ROW(Source!A107)</f>
        <v>107</v>
      </c>
      <c r="B179">
        <v>55113220</v>
      </c>
      <c r="C179">
        <v>55113504</v>
      </c>
      <c r="D179">
        <v>53630067</v>
      </c>
      <c r="E179">
        <v>70</v>
      </c>
      <c r="F179">
        <v>1</v>
      </c>
      <c r="G179">
        <v>1</v>
      </c>
      <c r="H179">
        <v>1</v>
      </c>
      <c r="I179" t="s">
        <v>368</v>
      </c>
      <c r="K179" t="s">
        <v>369</v>
      </c>
      <c r="L179">
        <v>1191</v>
      </c>
      <c r="N179">
        <v>1013</v>
      </c>
      <c r="O179" t="s">
        <v>370</v>
      </c>
      <c r="P179" t="s">
        <v>370</v>
      </c>
      <c r="Q179">
        <v>1</v>
      </c>
      <c r="W179">
        <v>0</v>
      </c>
      <c r="X179">
        <v>1049124552</v>
      </c>
      <c r="Y179">
        <v>1.035</v>
      </c>
      <c r="AA179">
        <v>0</v>
      </c>
      <c r="AB179">
        <v>0</v>
      </c>
      <c r="AC179">
        <v>0</v>
      </c>
      <c r="AD179">
        <v>8.53</v>
      </c>
      <c r="AE179">
        <v>0</v>
      </c>
      <c r="AF179">
        <v>0</v>
      </c>
      <c r="AG179">
        <v>0</v>
      </c>
      <c r="AH179">
        <v>8.53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1</v>
      </c>
      <c r="AQ179">
        <v>0</v>
      </c>
      <c r="AR179">
        <v>0</v>
      </c>
      <c r="AT179">
        <v>0.9</v>
      </c>
      <c r="AU179" t="s">
        <v>129</v>
      </c>
      <c r="AV179">
        <v>1</v>
      </c>
      <c r="AW179">
        <v>2</v>
      </c>
      <c r="AX179">
        <v>55113505</v>
      </c>
      <c r="AY179">
        <v>1</v>
      </c>
      <c r="AZ179">
        <v>0</v>
      </c>
      <c r="BA179">
        <v>177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Y179*Source!I107</f>
        <v>156.285</v>
      </c>
      <c r="CY179">
        <f>AD179</f>
        <v>8.53</v>
      </c>
      <c r="CZ179">
        <f>AH179</f>
        <v>8.53</v>
      </c>
      <c r="DA179">
        <f>AL179</f>
        <v>1</v>
      </c>
      <c r="DB179">
        <f>ROUND((ROUND(AT179*CZ179,2)*ROUND(1.15,7)),2)</f>
        <v>8.83</v>
      </c>
      <c r="DC179">
        <f>ROUND((ROUND(AT179*AG179,2)*ROUND(1.15,7)),2)</f>
        <v>0</v>
      </c>
    </row>
    <row r="180" spans="1:107" ht="12.75">
      <c r="A180">
        <f>ROW(Source!A108)</f>
        <v>108</v>
      </c>
      <c r="B180">
        <v>55113218</v>
      </c>
      <c r="C180">
        <v>55113504</v>
      </c>
      <c r="D180">
        <v>53630067</v>
      </c>
      <c r="E180">
        <v>70</v>
      </c>
      <c r="F180">
        <v>1</v>
      </c>
      <c r="G180">
        <v>1</v>
      </c>
      <c r="H180">
        <v>1</v>
      </c>
      <c r="I180" t="s">
        <v>368</v>
      </c>
      <c r="K180" t="s">
        <v>369</v>
      </c>
      <c r="L180">
        <v>1191</v>
      </c>
      <c r="N180">
        <v>1013</v>
      </c>
      <c r="O180" t="s">
        <v>370</v>
      </c>
      <c r="P180" t="s">
        <v>370</v>
      </c>
      <c r="Q180">
        <v>1</v>
      </c>
      <c r="W180">
        <v>0</v>
      </c>
      <c r="X180">
        <v>1049124552</v>
      </c>
      <c r="Y180">
        <v>1.035</v>
      </c>
      <c r="AA180">
        <v>0</v>
      </c>
      <c r="AB180">
        <v>0</v>
      </c>
      <c r="AC180">
        <v>0</v>
      </c>
      <c r="AD180">
        <v>8.53</v>
      </c>
      <c r="AE180">
        <v>0</v>
      </c>
      <c r="AF180">
        <v>0</v>
      </c>
      <c r="AG180">
        <v>0</v>
      </c>
      <c r="AH180">
        <v>8.53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1</v>
      </c>
      <c r="AQ180">
        <v>0</v>
      </c>
      <c r="AR180">
        <v>0</v>
      </c>
      <c r="AT180">
        <v>0.9</v>
      </c>
      <c r="AU180" t="s">
        <v>129</v>
      </c>
      <c r="AV180">
        <v>1</v>
      </c>
      <c r="AW180">
        <v>2</v>
      </c>
      <c r="AX180">
        <v>55113505</v>
      </c>
      <c r="AY180">
        <v>1</v>
      </c>
      <c r="AZ180">
        <v>0</v>
      </c>
      <c r="BA180">
        <v>178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Y180*Source!I108</f>
        <v>156.285</v>
      </c>
      <c r="CY180">
        <f>AD180</f>
        <v>8.53</v>
      </c>
      <c r="CZ180">
        <f>AH180</f>
        <v>8.53</v>
      </c>
      <c r="DA180">
        <f>AL180</f>
        <v>1</v>
      </c>
      <c r="DB180">
        <f>ROUND((ROUND(AT180*CZ180,2)*ROUND(1.15,7)),2)</f>
        <v>8.83</v>
      </c>
      <c r="DC180">
        <f>ROUND((ROUND(AT180*AG180,2)*ROUND(1.15,7)),2)</f>
        <v>0</v>
      </c>
    </row>
    <row r="181" spans="1:107" ht="12.75">
      <c r="A181">
        <f>ROW(Source!A109)</f>
        <v>109</v>
      </c>
      <c r="B181">
        <v>55113220</v>
      </c>
      <c r="C181">
        <v>55113509</v>
      </c>
      <c r="D181">
        <v>53630071</v>
      </c>
      <c r="E181">
        <v>70</v>
      </c>
      <c r="F181">
        <v>1</v>
      </c>
      <c r="G181">
        <v>1</v>
      </c>
      <c r="H181">
        <v>1</v>
      </c>
      <c r="I181" t="s">
        <v>487</v>
      </c>
      <c r="K181" t="s">
        <v>488</v>
      </c>
      <c r="L181">
        <v>1191</v>
      </c>
      <c r="N181">
        <v>1013</v>
      </c>
      <c r="O181" t="s">
        <v>370</v>
      </c>
      <c r="P181" t="s">
        <v>370</v>
      </c>
      <c r="Q181">
        <v>1</v>
      </c>
      <c r="W181">
        <v>0</v>
      </c>
      <c r="X181">
        <v>784619160</v>
      </c>
      <c r="Y181">
        <v>10.441999999999998</v>
      </c>
      <c r="AA181">
        <v>0</v>
      </c>
      <c r="AB181">
        <v>0</v>
      </c>
      <c r="AC181">
        <v>0</v>
      </c>
      <c r="AD181">
        <v>8.74</v>
      </c>
      <c r="AE181">
        <v>0</v>
      </c>
      <c r="AF181">
        <v>0</v>
      </c>
      <c r="AG181">
        <v>0</v>
      </c>
      <c r="AH181">
        <v>8.74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1</v>
      </c>
      <c r="AQ181">
        <v>0</v>
      </c>
      <c r="AR181">
        <v>0</v>
      </c>
      <c r="AT181">
        <v>9.08</v>
      </c>
      <c r="AU181" t="s">
        <v>129</v>
      </c>
      <c r="AV181">
        <v>1</v>
      </c>
      <c r="AW181">
        <v>2</v>
      </c>
      <c r="AX181">
        <v>55113510</v>
      </c>
      <c r="AY181">
        <v>1</v>
      </c>
      <c r="AZ181">
        <v>0</v>
      </c>
      <c r="BA181">
        <v>179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Y181*Source!I109</f>
        <v>15.767419999999998</v>
      </c>
      <c r="CY181">
        <f>AD181</f>
        <v>8.74</v>
      </c>
      <c r="CZ181">
        <f>AH181</f>
        <v>8.74</v>
      </c>
      <c r="DA181">
        <f>AL181</f>
        <v>1</v>
      </c>
      <c r="DB181">
        <f>ROUND((ROUND(AT181*CZ181,2)*ROUND(1.15,7)),2)</f>
        <v>91.26</v>
      </c>
      <c r="DC181">
        <f>ROUND((ROUND(AT181*AG181,2)*ROUND(1.15,7)),2)</f>
        <v>0</v>
      </c>
    </row>
    <row r="182" spans="1:107" ht="12.75">
      <c r="A182">
        <f>ROW(Source!A109)</f>
        <v>109</v>
      </c>
      <c r="B182">
        <v>55113220</v>
      </c>
      <c r="C182">
        <v>55113509</v>
      </c>
      <c r="D182">
        <v>53630257</v>
      </c>
      <c r="E182">
        <v>70</v>
      </c>
      <c r="F182">
        <v>1</v>
      </c>
      <c r="G182">
        <v>1</v>
      </c>
      <c r="H182">
        <v>1</v>
      </c>
      <c r="I182" t="s">
        <v>371</v>
      </c>
      <c r="K182" t="s">
        <v>372</v>
      </c>
      <c r="L182">
        <v>1191</v>
      </c>
      <c r="N182">
        <v>1013</v>
      </c>
      <c r="O182" t="s">
        <v>370</v>
      </c>
      <c r="P182" t="s">
        <v>370</v>
      </c>
      <c r="Q182">
        <v>1</v>
      </c>
      <c r="W182">
        <v>0</v>
      </c>
      <c r="X182">
        <v>-1417349443</v>
      </c>
      <c r="Y182">
        <v>0.0375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1</v>
      </c>
      <c r="AQ182">
        <v>0</v>
      </c>
      <c r="AR182">
        <v>0</v>
      </c>
      <c r="AT182">
        <v>0.03</v>
      </c>
      <c r="AU182" t="s">
        <v>128</v>
      </c>
      <c r="AV182">
        <v>2</v>
      </c>
      <c r="AW182">
        <v>2</v>
      </c>
      <c r="AX182">
        <v>55113511</v>
      </c>
      <c r="AY182">
        <v>1</v>
      </c>
      <c r="AZ182">
        <v>0</v>
      </c>
      <c r="BA182">
        <v>180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Y182*Source!I109</f>
        <v>0.056624999999999995</v>
      </c>
      <c r="CY182">
        <f>AD182</f>
        <v>0</v>
      </c>
      <c r="CZ182">
        <f>AH182</f>
        <v>0</v>
      </c>
      <c r="DA182">
        <f>AL182</f>
        <v>1</v>
      </c>
      <c r="DB182">
        <f>ROUND((ROUND(AT182*CZ182,2)*ROUND(1.25,7)),2)</f>
        <v>0</v>
      </c>
      <c r="DC182">
        <f>ROUND((ROUND(AT182*AG182,2)*ROUND(1.25,7)),2)</f>
        <v>0</v>
      </c>
    </row>
    <row r="183" spans="1:107" ht="12.75">
      <c r="A183">
        <f>ROW(Source!A109)</f>
        <v>109</v>
      </c>
      <c r="B183">
        <v>55113220</v>
      </c>
      <c r="C183">
        <v>55113509</v>
      </c>
      <c r="D183">
        <v>53792132</v>
      </c>
      <c r="E183">
        <v>1</v>
      </c>
      <c r="F183">
        <v>1</v>
      </c>
      <c r="G183">
        <v>1</v>
      </c>
      <c r="H183">
        <v>2</v>
      </c>
      <c r="I183" t="s">
        <v>489</v>
      </c>
      <c r="J183" t="s">
        <v>490</v>
      </c>
      <c r="K183" t="s">
        <v>491</v>
      </c>
      <c r="L183">
        <v>1367</v>
      </c>
      <c r="N183">
        <v>1011</v>
      </c>
      <c r="O183" t="s">
        <v>376</v>
      </c>
      <c r="P183" t="s">
        <v>376</v>
      </c>
      <c r="Q183">
        <v>1</v>
      </c>
      <c r="W183">
        <v>0</v>
      </c>
      <c r="X183">
        <v>208619310</v>
      </c>
      <c r="Y183">
        <v>0.0125</v>
      </c>
      <c r="AA183">
        <v>0</v>
      </c>
      <c r="AB183">
        <v>1.7</v>
      </c>
      <c r="AC183">
        <v>0</v>
      </c>
      <c r="AD183">
        <v>0</v>
      </c>
      <c r="AE183">
        <v>0</v>
      </c>
      <c r="AF183">
        <v>1.7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1</v>
      </c>
      <c r="AQ183">
        <v>0</v>
      </c>
      <c r="AR183">
        <v>0</v>
      </c>
      <c r="AT183">
        <v>0.01</v>
      </c>
      <c r="AU183" t="s">
        <v>128</v>
      </c>
      <c r="AV183">
        <v>0</v>
      </c>
      <c r="AW183">
        <v>2</v>
      </c>
      <c r="AX183">
        <v>55113512</v>
      </c>
      <c r="AY183">
        <v>1</v>
      </c>
      <c r="AZ183">
        <v>0</v>
      </c>
      <c r="BA183">
        <v>181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Y183*Source!I109</f>
        <v>0.018875000000000003</v>
      </c>
      <c r="CY183">
        <f>AB183</f>
        <v>1.7</v>
      </c>
      <c r="CZ183">
        <f>AF183</f>
        <v>1.7</v>
      </c>
      <c r="DA183">
        <f>AJ183</f>
        <v>1</v>
      </c>
      <c r="DB183">
        <f>ROUND((ROUND(AT183*CZ183,2)*ROUND(1.25,7)),2)</f>
        <v>0.03</v>
      </c>
      <c r="DC183">
        <f>ROUND((ROUND(AT183*AG183,2)*ROUND(1.25,7)),2)</f>
        <v>0</v>
      </c>
    </row>
    <row r="184" spans="1:107" ht="12.75">
      <c r="A184">
        <f>ROW(Source!A109)</f>
        <v>109</v>
      </c>
      <c r="B184">
        <v>55113220</v>
      </c>
      <c r="C184">
        <v>55113509</v>
      </c>
      <c r="D184">
        <v>53792151</v>
      </c>
      <c r="E184">
        <v>1</v>
      </c>
      <c r="F184">
        <v>1</v>
      </c>
      <c r="G184">
        <v>1</v>
      </c>
      <c r="H184">
        <v>2</v>
      </c>
      <c r="I184" t="s">
        <v>402</v>
      </c>
      <c r="J184" t="s">
        <v>403</v>
      </c>
      <c r="K184" t="s">
        <v>404</v>
      </c>
      <c r="L184">
        <v>1367</v>
      </c>
      <c r="N184">
        <v>1011</v>
      </c>
      <c r="O184" t="s">
        <v>376</v>
      </c>
      <c r="P184" t="s">
        <v>376</v>
      </c>
      <c r="Q184">
        <v>1</v>
      </c>
      <c r="W184">
        <v>0</v>
      </c>
      <c r="X184">
        <v>-896236776</v>
      </c>
      <c r="Y184">
        <v>0.0125</v>
      </c>
      <c r="AA184">
        <v>0</v>
      </c>
      <c r="AB184">
        <v>89.99</v>
      </c>
      <c r="AC184">
        <v>10.06</v>
      </c>
      <c r="AD184">
        <v>0</v>
      </c>
      <c r="AE184">
        <v>0</v>
      </c>
      <c r="AF184">
        <v>89.99</v>
      </c>
      <c r="AG184">
        <v>10.06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1</v>
      </c>
      <c r="AQ184">
        <v>0</v>
      </c>
      <c r="AR184">
        <v>0</v>
      </c>
      <c r="AT184">
        <v>0.01</v>
      </c>
      <c r="AU184" t="s">
        <v>128</v>
      </c>
      <c r="AV184">
        <v>0</v>
      </c>
      <c r="AW184">
        <v>2</v>
      </c>
      <c r="AX184">
        <v>55113513</v>
      </c>
      <c r="AY184">
        <v>1</v>
      </c>
      <c r="AZ184">
        <v>0</v>
      </c>
      <c r="BA184">
        <v>182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Y184*Source!I109</f>
        <v>0.018875000000000003</v>
      </c>
      <c r="CY184">
        <f>AB184</f>
        <v>89.99</v>
      </c>
      <c r="CZ184">
        <f>AF184</f>
        <v>89.99</v>
      </c>
      <c r="DA184">
        <f>AJ184</f>
        <v>1</v>
      </c>
      <c r="DB184">
        <f>ROUND((ROUND(AT184*CZ184,2)*ROUND(1.25,7)),2)</f>
        <v>1.13</v>
      </c>
      <c r="DC184">
        <f>ROUND((ROUND(AT184*AG184,2)*ROUND(1.25,7)),2)</f>
        <v>0.13</v>
      </c>
    </row>
    <row r="185" spans="1:107" ht="12.75">
      <c r="A185">
        <f>ROW(Source!A109)</f>
        <v>109</v>
      </c>
      <c r="B185">
        <v>55113220</v>
      </c>
      <c r="C185">
        <v>55113509</v>
      </c>
      <c r="D185">
        <v>53792927</v>
      </c>
      <c r="E185">
        <v>1</v>
      </c>
      <c r="F185">
        <v>1</v>
      </c>
      <c r="G185">
        <v>1</v>
      </c>
      <c r="H185">
        <v>2</v>
      </c>
      <c r="I185" t="s">
        <v>373</v>
      </c>
      <c r="J185" t="s">
        <v>374</v>
      </c>
      <c r="K185" t="s">
        <v>375</v>
      </c>
      <c r="L185">
        <v>1367</v>
      </c>
      <c r="N185">
        <v>1011</v>
      </c>
      <c r="O185" t="s">
        <v>376</v>
      </c>
      <c r="P185" t="s">
        <v>376</v>
      </c>
      <c r="Q185">
        <v>1</v>
      </c>
      <c r="W185">
        <v>0</v>
      </c>
      <c r="X185">
        <v>509054691</v>
      </c>
      <c r="Y185">
        <v>0.025</v>
      </c>
      <c r="AA185">
        <v>0</v>
      </c>
      <c r="AB185">
        <v>65.71</v>
      </c>
      <c r="AC185">
        <v>11.6</v>
      </c>
      <c r="AD185">
        <v>0</v>
      </c>
      <c r="AE185">
        <v>0</v>
      </c>
      <c r="AF185">
        <v>65.71</v>
      </c>
      <c r="AG185">
        <v>11.6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1</v>
      </c>
      <c r="AQ185">
        <v>0</v>
      </c>
      <c r="AR185">
        <v>0</v>
      </c>
      <c r="AT185">
        <v>0.02</v>
      </c>
      <c r="AU185" t="s">
        <v>128</v>
      </c>
      <c r="AV185">
        <v>0</v>
      </c>
      <c r="AW185">
        <v>2</v>
      </c>
      <c r="AX185">
        <v>55113514</v>
      </c>
      <c r="AY185">
        <v>1</v>
      </c>
      <c r="AZ185">
        <v>0</v>
      </c>
      <c r="BA185">
        <v>183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Y185*Source!I109</f>
        <v>0.037750000000000006</v>
      </c>
      <c r="CY185">
        <f>AB185</f>
        <v>65.71</v>
      </c>
      <c r="CZ185">
        <f>AF185</f>
        <v>65.71</v>
      </c>
      <c r="DA185">
        <f>AJ185</f>
        <v>1</v>
      </c>
      <c r="DB185">
        <f>ROUND((ROUND(AT185*CZ185,2)*ROUND(1.25,7)),2)</f>
        <v>1.64</v>
      </c>
      <c r="DC185">
        <f>ROUND((ROUND(AT185*AG185,2)*ROUND(1.25,7)),2)</f>
        <v>0.29</v>
      </c>
    </row>
    <row r="186" spans="1:107" ht="12.75">
      <c r="A186">
        <f>ROW(Source!A109)</f>
        <v>109</v>
      </c>
      <c r="B186">
        <v>55113220</v>
      </c>
      <c r="C186">
        <v>55113509</v>
      </c>
      <c r="D186">
        <v>53646032</v>
      </c>
      <c r="E186">
        <v>1</v>
      </c>
      <c r="F186">
        <v>1</v>
      </c>
      <c r="G186">
        <v>1</v>
      </c>
      <c r="H186">
        <v>3</v>
      </c>
      <c r="I186" t="s">
        <v>492</v>
      </c>
      <c r="J186" t="s">
        <v>493</v>
      </c>
      <c r="K186" t="s">
        <v>494</v>
      </c>
      <c r="L186">
        <v>1346</v>
      </c>
      <c r="N186">
        <v>1009</v>
      </c>
      <c r="O186" t="s">
        <v>260</v>
      </c>
      <c r="P186" t="s">
        <v>260</v>
      </c>
      <c r="Q186">
        <v>1</v>
      </c>
      <c r="W186">
        <v>0</v>
      </c>
      <c r="X186">
        <v>1052716416</v>
      </c>
      <c r="Y186">
        <v>5</v>
      </c>
      <c r="AA186">
        <v>1.82</v>
      </c>
      <c r="AB186">
        <v>0</v>
      </c>
      <c r="AC186">
        <v>0</v>
      </c>
      <c r="AD186">
        <v>0</v>
      </c>
      <c r="AE186">
        <v>1.82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T186">
        <v>5</v>
      </c>
      <c r="AV186">
        <v>0</v>
      </c>
      <c r="AW186">
        <v>2</v>
      </c>
      <c r="AX186">
        <v>55113515</v>
      </c>
      <c r="AY186">
        <v>1</v>
      </c>
      <c r="AZ186">
        <v>0</v>
      </c>
      <c r="BA186">
        <v>184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Y186*Source!I109</f>
        <v>7.55</v>
      </c>
      <c r="CY186">
        <f>AA186</f>
        <v>1.82</v>
      </c>
      <c r="CZ186">
        <f>AE186</f>
        <v>1.82</v>
      </c>
      <c r="DA186">
        <f>AI186</f>
        <v>1</v>
      </c>
      <c r="DB186">
        <f>ROUND(ROUND(AT186*CZ186,2),2)</f>
        <v>9.1</v>
      </c>
      <c r="DC186">
        <f>ROUND(ROUND(AT186*AG186,2),2)</f>
        <v>0</v>
      </c>
    </row>
    <row r="187" spans="1:107" ht="12.75">
      <c r="A187">
        <f>ROW(Source!A109)</f>
        <v>109</v>
      </c>
      <c r="B187">
        <v>55113220</v>
      </c>
      <c r="C187">
        <v>55113509</v>
      </c>
      <c r="D187">
        <v>53674825</v>
      </c>
      <c r="E187">
        <v>1</v>
      </c>
      <c r="F187">
        <v>1</v>
      </c>
      <c r="G187">
        <v>1</v>
      </c>
      <c r="H187">
        <v>3</v>
      </c>
      <c r="I187" t="s">
        <v>495</v>
      </c>
      <c r="J187" t="s">
        <v>496</v>
      </c>
      <c r="K187" t="s">
        <v>497</v>
      </c>
      <c r="L187">
        <v>1346</v>
      </c>
      <c r="N187">
        <v>1009</v>
      </c>
      <c r="O187" t="s">
        <v>260</v>
      </c>
      <c r="P187" t="s">
        <v>260</v>
      </c>
      <c r="Q187">
        <v>1</v>
      </c>
      <c r="W187">
        <v>0</v>
      </c>
      <c r="X187">
        <v>58056778</v>
      </c>
      <c r="Y187">
        <v>32</v>
      </c>
      <c r="AA187">
        <v>6.67</v>
      </c>
      <c r="AB187">
        <v>0</v>
      </c>
      <c r="AC187">
        <v>0</v>
      </c>
      <c r="AD187">
        <v>0</v>
      </c>
      <c r="AE187">
        <v>6.67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T187">
        <v>32</v>
      </c>
      <c r="AV187">
        <v>0</v>
      </c>
      <c r="AW187">
        <v>2</v>
      </c>
      <c r="AX187">
        <v>55113516</v>
      </c>
      <c r="AY187">
        <v>1</v>
      </c>
      <c r="AZ187">
        <v>0</v>
      </c>
      <c r="BA187">
        <v>185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Y187*Source!I109</f>
        <v>48.32</v>
      </c>
      <c r="CY187">
        <f>AA187</f>
        <v>6.67</v>
      </c>
      <c r="CZ187">
        <f>AE187</f>
        <v>6.67</v>
      </c>
      <c r="DA187">
        <f>AI187</f>
        <v>1</v>
      </c>
      <c r="DB187">
        <f>ROUND(ROUND(AT187*CZ187,2),2)</f>
        <v>213.44</v>
      </c>
      <c r="DC187">
        <f>ROUND(ROUND(AT187*AG187,2),2)</f>
        <v>0</v>
      </c>
    </row>
    <row r="188" spans="1:107" ht="12.75">
      <c r="A188">
        <f>ROW(Source!A110)</f>
        <v>110</v>
      </c>
      <c r="B188">
        <v>55113218</v>
      </c>
      <c r="C188">
        <v>55113509</v>
      </c>
      <c r="D188">
        <v>53630071</v>
      </c>
      <c r="E188">
        <v>70</v>
      </c>
      <c r="F188">
        <v>1</v>
      </c>
      <c r="G188">
        <v>1</v>
      </c>
      <c r="H188">
        <v>1</v>
      </c>
      <c r="I188" t="s">
        <v>487</v>
      </c>
      <c r="K188" t="s">
        <v>488</v>
      </c>
      <c r="L188">
        <v>1191</v>
      </c>
      <c r="N188">
        <v>1013</v>
      </c>
      <c r="O188" t="s">
        <v>370</v>
      </c>
      <c r="P188" t="s">
        <v>370</v>
      </c>
      <c r="Q188">
        <v>1</v>
      </c>
      <c r="W188">
        <v>0</v>
      </c>
      <c r="X188">
        <v>784619160</v>
      </c>
      <c r="Y188">
        <v>10.441999999999998</v>
      </c>
      <c r="AA188">
        <v>0</v>
      </c>
      <c r="AB188">
        <v>0</v>
      </c>
      <c r="AC188">
        <v>0</v>
      </c>
      <c r="AD188">
        <v>8.74</v>
      </c>
      <c r="AE188">
        <v>0</v>
      </c>
      <c r="AF188">
        <v>0</v>
      </c>
      <c r="AG188">
        <v>0</v>
      </c>
      <c r="AH188">
        <v>8.74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1</v>
      </c>
      <c r="AQ188">
        <v>0</v>
      </c>
      <c r="AR188">
        <v>0</v>
      </c>
      <c r="AT188">
        <v>9.08</v>
      </c>
      <c r="AU188" t="s">
        <v>129</v>
      </c>
      <c r="AV188">
        <v>1</v>
      </c>
      <c r="AW188">
        <v>2</v>
      </c>
      <c r="AX188">
        <v>55113510</v>
      </c>
      <c r="AY188">
        <v>1</v>
      </c>
      <c r="AZ188">
        <v>0</v>
      </c>
      <c r="BA188">
        <v>186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Y188*Source!I110</f>
        <v>15.767419999999998</v>
      </c>
      <c r="CY188">
        <f>AD188</f>
        <v>8.74</v>
      </c>
      <c r="CZ188">
        <f>AH188</f>
        <v>8.74</v>
      </c>
      <c r="DA188">
        <f>AL188</f>
        <v>1</v>
      </c>
      <c r="DB188">
        <f>ROUND((ROUND(AT188*CZ188,2)*ROUND(1.15,7)),2)</f>
        <v>91.26</v>
      </c>
      <c r="DC188">
        <f>ROUND((ROUND(AT188*AG188,2)*ROUND(1.15,7)),2)</f>
        <v>0</v>
      </c>
    </row>
    <row r="189" spans="1:107" ht="12.75">
      <c r="A189">
        <f>ROW(Source!A110)</f>
        <v>110</v>
      </c>
      <c r="B189">
        <v>55113218</v>
      </c>
      <c r="C189">
        <v>55113509</v>
      </c>
      <c r="D189">
        <v>53630257</v>
      </c>
      <c r="E189">
        <v>70</v>
      </c>
      <c r="F189">
        <v>1</v>
      </c>
      <c r="G189">
        <v>1</v>
      </c>
      <c r="H189">
        <v>1</v>
      </c>
      <c r="I189" t="s">
        <v>371</v>
      </c>
      <c r="K189" t="s">
        <v>372</v>
      </c>
      <c r="L189">
        <v>1191</v>
      </c>
      <c r="N189">
        <v>1013</v>
      </c>
      <c r="O189" t="s">
        <v>370</v>
      </c>
      <c r="P189" t="s">
        <v>370</v>
      </c>
      <c r="Q189">
        <v>1</v>
      </c>
      <c r="W189">
        <v>0</v>
      </c>
      <c r="X189">
        <v>-1417349443</v>
      </c>
      <c r="Y189">
        <v>0.0375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1</v>
      </c>
      <c r="AQ189">
        <v>0</v>
      </c>
      <c r="AR189">
        <v>0</v>
      </c>
      <c r="AT189">
        <v>0.03</v>
      </c>
      <c r="AU189" t="s">
        <v>128</v>
      </c>
      <c r="AV189">
        <v>2</v>
      </c>
      <c r="AW189">
        <v>2</v>
      </c>
      <c r="AX189">
        <v>55113511</v>
      </c>
      <c r="AY189">
        <v>1</v>
      </c>
      <c r="AZ189">
        <v>0</v>
      </c>
      <c r="BA189">
        <v>187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Y189*Source!I110</f>
        <v>0.056624999999999995</v>
      </c>
      <c r="CY189">
        <f>AD189</f>
        <v>0</v>
      </c>
      <c r="CZ189">
        <f>AH189</f>
        <v>0</v>
      </c>
      <c r="DA189">
        <f>AL189</f>
        <v>1</v>
      </c>
      <c r="DB189">
        <f>ROUND((ROUND(AT189*CZ189,2)*ROUND(1.25,7)),2)</f>
        <v>0</v>
      </c>
      <c r="DC189">
        <f>ROUND((ROUND(AT189*AG189,2)*ROUND(1.25,7)),2)</f>
        <v>0</v>
      </c>
    </row>
    <row r="190" spans="1:107" ht="12.75">
      <c r="A190">
        <f>ROW(Source!A110)</f>
        <v>110</v>
      </c>
      <c r="B190">
        <v>55113218</v>
      </c>
      <c r="C190">
        <v>55113509</v>
      </c>
      <c r="D190">
        <v>53792132</v>
      </c>
      <c r="E190">
        <v>1</v>
      </c>
      <c r="F190">
        <v>1</v>
      </c>
      <c r="G190">
        <v>1</v>
      </c>
      <c r="H190">
        <v>2</v>
      </c>
      <c r="I190" t="s">
        <v>489</v>
      </c>
      <c r="J190" t="s">
        <v>490</v>
      </c>
      <c r="K190" t="s">
        <v>491</v>
      </c>
      <c r="L190">
        <v>1367</v>
      </c>
      <c r="N190">
        <v>1011</v>
      </c>
      <c r="O190" t="s">
        <v>376</v>
      </c>
      <c r="P190" t="s">
        <v>376</v>
      </c>
      <c r="Q190">
        <v>1</v>
      </c>
      <c r="W190">
        <v>0</v>
      </c>
      <c r="X190">
        <v>208619310</v>
      </c>
      <c r="Y190">
        <v>0.0125</v>
      </c>
      <c r="AA190">
        <v>0</v>
      </c>
      <c r="AB190">
        <v>9.49</v>
      </c>
      <c r="AC190">
        <v>0</v>
      </c>
      <c r="AD190">
        <v>0</v>
      </c>
      <c r="AE190">
        <v>0</v>
      </c>
      <c r="AF190">
        <v>1.7</v>
      </c>
      <c r="AG190">
        <v>0</v>
      </c>
      <c r="AH190">
        <v>0</v>
      </c>
      <c r="AI190">
        <v>1</v>
      </c>
      <c r="AJ190">
        <v>5.58</v>
      </c>
      <c r="AK190">
        <v>38.36</v>
      </c>
      <c r="AL190">
        <v>1</v>
      </c>
      <c r="AN190">
        <v>0</v>
      </c>
      <c r="AO190">
        <v>1</v>
      </c>
      <c r="AP190">
        <v>1</v>
      </c>
      <c r="AQ190">
        <v>0</v>
      </c>
      <c r="AR190">
        <v>0</v>
      </c>
      <c r="AT190">
        <v>0.01</v>
      </c>
      <c r="AU190" t="s">
        <v>128</v>
      </c>
      <c r="AV190">
        <v>0</v>
      </c>
      <c r="AW190">
        <v>2</v>
      </c>
      <c r="AX190">
        <v>55113512</v>
      </c>
      <c r="AY190">
        <v>1</v>
      </c>
      <c r="AZ190">
        <v>0</v>
      </c>
      <c r="BA190">
        <v>188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Y190*Source!I110</f>
        <v>0.018875000000000003</v>
      </c>
      <c r="CY190">
        <f>AB190</f>
        <v>9.49</v>
      </c>
      <c r="CZ190">
        <f>AF190</f>
        <v>1.7</v>
      </c>
      <c r="DA190">
        <f>AJ190</f>
        <v>5.58</v>
      </c>
      <c r="DB190">
        <f>ROUND((ROUND(AT190*CZ190,2)*ROUND(1.25,7)),2)</f>
        <v>0.03</v>
      </c>
      <c r="DC190">
        <f>ROUND((ROUND(AT190*AG190,2)*ROUND(1.25,7)),2)</f>
        <v>0</v>
      </c>
    </row>
    <row r="191" spans="1:107" ht="12.75">
      <c r="A191">
        <f>ROW(Source!A110)</f>
        <v>110</v>
      </c>
      <c r="B191">
        <v>55113218</v>
      </c>
      <c r="C191">
        <v>55113509</v>
      </c>
      <c r="D191">
        <v>53792151</v>
      </c>
      <c r="E191">
        <v>1</v>
      </c>
      <c r="F191">
        <v>1</v>
      </c>
      <c r="G191">
        <v>1</v>
      </c>
      <c r="H191">
        <v>2</v>
      </c>
      <c r="I191" t="s">
        <v>402</v>
      </c>
      <c r="J191" t="s">
        <v>403</v>
      </c>
      <c r="K191" t="s">
        <v>404</v>
      </c>
      <c r="L191">
        <v>1367</v>
      </c>
      <c r="N191">
        <v>1011</v>
      </c>
      <c r="O191" t="s">
        <v>376</v>
      </c>
      <c r="P191" t="s">
        <v>376</v>
      </c>
      <c r="Q191">
        <v>1</v>
      </c>
      <c r="W191">
        <v>0</v>
      </c>
      <c r="X191">
        <v>-896236776</v>
      </c>
      <c r="Y191">
        <v>0.0125</v>
      </c>
      <c r="AA191">
        <v>0</v>
      </c>
      <c r="AB191">
        <v>809.91</v>
      </c>
      <c r="AC191">
        <v>385.9</v>
      </c>
      <c r="AD191">
        <v>0</v>
      </c>
      <c r="AE191">
        <v>0</v>
      </c>
      <c r="AF191">
        <v>89.99</v>
      </c>
      <c r="AG191">
        <v>10.06</v>
      </c>
      <c r="AH191">
        <v>0</v>
      </c>
      <c r="AI191">
        <v>1</v>
      </c>
      <c r="AJ191">
        <v>9</v>
      </c>
      <c r="AK191">
        <v>38.36</v>
      </c>
      <c r="AL191">
        <v>1</v>
      </c>
      <c r="AN191">
        <v>0</v>
      </c>
      <c r="AO191">
        <v>1</v>
      </c>
      <c r="AP191">
        <v>1</v>
      </c>
      <c r="AQ191">
        <v>0</v>
      </c>
      <c r="AR191">
        <v>0</v>
      </c>
      <c r="AT191">
        <v>0.01</v>
      </c>
      <c r="AU191" t="s">
        <v>128</v>
      </c>
      <c r="AV191">
        <v>0</v>
      </c>
      <c r="AW191">
        <v>2</v>
      </c>
      <c r="AX191">
        <v>55113513</v>
      </c>
      <c r="AY191">
        <v>1</v>
      </c>
      <c r="AZ191">
        <v>0</v>
      </c>
      <c r="BA191">
        <v>189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Y191*Source!I110</f>
        <v>0.018875000000000003</v>
      </c>
      <c r="CY191">
        <f>AB191</f>
        <v>809.91</v>
      </c>
      <c r="CZ191">
        <f>AF191</f>
        <v>89.99</v>
      </c>
      <c r="DA191">
        <f>AJ191</f>
        <v>9</v>
      </c>
      <c r="DB191">
        <f>ROUND((ROUND(AT191*CZ191,2)*ROUND(1.25,7)),2)</f>
        <v>1.13</v>
      </c>
      <c r="DC191">
        <f>ROUND((ROUND(AT191*AG191,2)*ROUND(1.25,7)),2)</f>
        <v>0.13</v>
      </c>
    </row>
    <row r="192" spans="1:107" ht="12.75">
      <c r="A192">
        <f>ROW(Source!A110)</f>
        <v>110</v>
      </c>
      <c r="B192">
        <v>55113218</v>
      </c>
      <c r="C192">
        <v>55113509</v>
      </c>
      <c r="D192">
        <v>53792927</v>
      </c>
      <c r="E192">
        <v>1</v>
      </c>
      <c r="F192">
        <v>1</v>
      </c>
      <c r="G192">
        <v>1</v>
      </c>
      <c r="H192">
        <v>2</v>
      </c>
      <c r="I192" t="s">
        <v>373</v>
      </c>
      <c r="J192" t="s">
        <v>374</v>
      </c>
      <c r="K192" t="s">
        <v>375</v>
      </c>
      <c r="L192">
        <v>1367</v>
      </c>
      <c r="N192">
        <v>1011</v>
      </c>
      <c r="O192" t="s">
        <v>376</v>
      </c>
      <c r="P192" t="s">
        <v>376</v>
      </c>
      <c r="Q192">
        <v>1</v>
      </c>
      <c r="W192">
        <v>0</v>
      </c>
      <c r="X192">
        <v>509054691</v>
      </c>
      <c r="Y192">
        <v>0.025</v>
      </c>
      <c r="AA192">
        <v>0</v>
      </c>
      <c r="AB192">
        <v>833.2</v>
      </c>
      <c r="AC192">
        <v>444.98</v>
      </c>
      <c r="AD192">
        <v>0</v>
      </c>
      <c r="AE192">
        <v>0</v>
      </c>
      <c r="AF192">
        <v>65.71</v>
      </c>
      <c r="AG192">
        <v>11.6</v>
      </c>
      <c r="AH192">
        <v>0</v>
      </c>
      <c r="AI192">
        <v>1</v>
      </c>
      <c r="AJ192">
        <v>12.68</v>
      </c>
      <c r="AK192">
        <v>38.36</v>
      </c>
      <c r="AL192">
        <v>1</v>
      </c>
      <c r="AN192">
        <v>0</v>
      </c>
      <c r="AO192">
        <v>1</v>
      </c>
      <c r="AP192">
        <v>1</v>
      </c>
      <c r="AQ192">
        <v>0</v>
      </c>
      <c r="AR192">
        <v>0</v>
      </c>
      <c r="AT192">
        <v>0.02</v>
      </c>
      <c r="AU192" t="s">
        <v>128</v>
      </c>
      <c r="AV192">
        <v>0</v>
      </c>
      <c r="AW192">
        <v>2</v>
      </c>
      <c r="AX192">
        <v>55113514</v>
      </c>
      <c r="AY192">
        <v>1</v>
      </c>
      <c r="AZ192">
        <v>0</v>
      </c>
      <c r="BA192">
        <v>190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Y192*Source!I110</f>
        <v>0.037750000000000006</v>
      </c>
      <c r="CY192">
        <f>AB192</f>
        <v>833.2</v>
      </c>
      <c r="CZ192">
        <f>AF192</f>
        <v>65.71</v>
      </c>
      <c r="DA192">
        <f>AJ192</f>
        <v>12.68</v>
      </c>
      <c r="DB192">
        <f>ROUND((ROUND(AT192*CZ192,2)*ROUND(1.25,7)),2)</f>
        <v>1.64</v>
      </c>
      <c r="DC192">
        <f>ROUND((ROUND(AT192*AG192,2)*ROUND(1.25,7)),2)</f>
        <v>0.29</v>
      </c>
    </row>
    <row r="193" spans="1:107" ht="12.75">
      <c r="A193">
        <f>ROW(Source!A110)</f>
        <v>110</v>
      </c>
      <c r="B193">
        <v>55113218</v>
      </c>
      <c r="C193">
        <v>55113509</v>
      </c>
      <c r="D193">
        <v>53646032</v>
      </c>
      <c r="E193">
        <v>1</v>
      </c>
      <c r="F193">
        <v>1</v>
      </c>
      <c r="G193">
        <v>1</v>
      </c>
      <c r="H193">
        <v>3</v>
      </c>
      <c r="I193" t="s">
        <v>492</v>
      </c>
      <c r="J193" t="s">
        <v>493</v>
      </c>
      <c r="K193" t="s">
        <v>494</v>
      </c>
      <c r="L193">
        <v>1346</v>
      </c>
      <c r="N193">
        <v>1009</v>
      </c>
      <c r="O193" t="s">
        <v>260</v>
      </c>
      <c r="P193" t="s">
        <v>260</v>
      </c>
      <c r="Q193">
        <v>1</v>
      </c>
      <c r="W193">
        <v>0</v>
      </c>
      <c r="X193">
        <v>1052716416</v>
      </c>
      <c r="Y193">
        <v>5</v>
      </c>
      <c r="AA193">
        <v>60.46</v>
      </c>
      <c r="AB193">
        <v>0</v>
      </c>
      <c r="AC193">
        <v>0</v>
      </c>
      <c r="AD193">
        <v>0</v>
      </c>
      <c r="AE193">
        <v>1.82</v>
      </c>
      <c r="AF193">
        <v>0</v>
      </c>
      <c r="AG193">
        <v>0</v>
      </c>
      <c r="AH193">
        <v>0</v>
      </c>
      <c r="AI193">
        <v>33.22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T193">
        <v>5</v>
      </c>
      <c r="AV193">
        <v>0</v>
      </c>
      <c r="AW193">
        <v>2</v>
      </c>
      <c r="AX193">
        <v>55113515</v>
      </c>
      <c r="AY193">
        <v>1</v>
      </c>
      <c r="AZ193">
        <v>0</v>
      </c>
      <c r="BA193">
        <v>191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Y193*Source!I110</f>
        <v>7.55</v>
      </c>
      <c r="CY193">
        <f>AA193</f>
        <v>60.46</v>
      </c>
      <c r="CZ193">
        <f>AE193</f>
        <v>1.82</v>
      </c>
      <c r="DA193">
        <f>AI193</f>
        <v>33.22</v>
      </c>
      <c r="DB193">
        <f>ROUND(ROUND(AT193*CZ193,2),2)</f>
        <v>9.1</v>
      </c>
      <c r="DC193">
        <f>ROUND(ROUND(AT193*AG193,2),2)</f>
        <v>0</v>
      </c>
    </row>
    <row r="194" spans="1:107" ht="12.75">
      <c r="A194">
        <f>ROW(Source!A110)</f>
        <v>110</v>
      </c>
      <c r="B194">
        <v>55113218</v>
      </c>
      <c r="C194">
        <v>55113509</v>
      </c>
      <c r="D194">
        <v>53674825</v>
      </c>
      <c r="E194">
        <v>1</v>
      </c>
      <c r="F194">
        <v>1</v>
      </c>
      <c r="G194">
        <v>1</v>
      </c>
      <c r="H194">
        <v>3</v>
      </c>
      <c r="I194" t="s">
        <v>495</v>
      </c>
      <c r="J194" t="s">
        <v>496</v>
      </c>
      <c r="K194" t="s">
        <v>497</v>
      </c>
      <c r="L194">
        <v>1346</v>
      </c>
      <c r="N194">
        <v>1009</v>
      </c>
      <c r="O194" t="s">
        <v>260</v>
      </c>
      <c r="P194" t="s">
        <v>260</v>
      </c>
      <c r="Q194">
        <v>1</v>
      </c>
      <c r="W194">
        <v>0</v>
      </c>
      <c r="X194">
        <v>58056778</v>
      </c>
      <c r="Y194">
        <v>32</v>
      </c>
      <c r="AA194">
        <v>112.39</v>
      </c>
      <c r="AB194">
        <v>0</v>
      </c>
      <c r="AC194">
        <v>0</v>
      </c>
      <c r="AD194">
        <v>0</v>
      </c>
      <c r="AE194">
        <v>6.67</v>
      </c>
      <c r="AF194">
        <v>0</v>
      </c>
      <c r="AG194">
        <v>0</v>
      </c>
      <c r="AH194">
        <v>0</v>
      </c>
      <c r="AI194">
        <v>16.85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T194">
        <v>32</v>
      </c>
      <c r="AV194">
        <v>0</v>
      </c>
      <c r="AW194">
        <v>2</v>
      </c>
      <c r="AX194">
        <v>55113516</v>
      </c>
      <c r="AY194">
        <v>1</v>
      </c>
      <c r="AZ194">
        <v>0</v>
      </c>
      <c r="BA194">
        <v>192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Y194*Source!I110</f>
        <v>48.32</v>
      </c>
      <c r="CY194">
        <f>AA194</f>
        <v>112.39</v>
      </c>
      <c r="CZ194">
        <f>AE194</f>
        <v>6.67</v>
      </c>
      <c r="DA194">
        <f>AI194</f>
        <v>16.85</v>
      </c>
      <c r="DB194">
        <f>ROUND(ROUND(AT194*CZ194,2),2)</f>
        <v>213.44</v>
      </c>
      <c r="DC194">
        <f>ROUND(ROUND(AT194*AG194,2),2)</f>
        <v>0</v>
      </c>
    </row>
    <row r="195" spans="1:107" ht="12.75">
      <c r="A195">
        <f>ROW(Source!A111)</f>
        <v>111</v>
      </c>
      <c r="B195">
        <v>55113220</v>
      </c>
      <c r="C195">
        <v>55114601</v>
      </c>
      <c r="D195">
        <v>53630137</v>
      </c>
      <c r="E195">
        <v>70</v>
      </c>
      <c r="F195">
        <v>1</v>
      </c>
      <c r="G195">
        <v>1</v>
      </c>
      <c r="H195">
        <v>1</v>
      </c>
      <c r="I195" t="s">
        <v>498</v>
      </c>
      <c r="K195" t="s">
        <v>499</v>
      </c>
      <c r="L195">
        <v>1191</v>
      </c>
      <c r="N195">
        <v>1013</v>
      </c>
      <c r="O195" t="s">
        <v>370</v>
      </c>
      <c r="P195" t="s">
        <v>370</v>
      </c>
      <c r="Q195">
        <v>1</v>
      </c>
      <c r="W195">
        <v>0</v>
      </c>
      <c r="X195">
        <v>1423317190</v>
      </c>
      <c r="Y195">
        <v>4.508</v>
      </c>
      <c r="AA195">
        <v>0</v>
      </c>
      <c r="AB195">
        <v>0</v>
      </c>
      <c r="AC195">
        <v>0</v>
      </c>
      <c r="AD195">
        <v>10.94</v>
      </c>
      <c r="AE195">
        <v>0</v>
      </c>
      <c r="AF195">
        <v>0</v>
      </c>
      <c r="AG195">
        <v>0</v>
      </c>
      <c r="AH195">
        <v>10.94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1</v>
      </c>
      <c r="AQ195">
        <v>0</v>
      </c>
      <c r="AR195">
        <v>0</v>
      </c>
      <c r="AT195">
        <v>3.92</v>
      </c>
      <c r="AU195" t="s">
        <v>129</v>
      </c>
      <c r="AV195">
        <v>1</v>
      </c>
      <c r="AW195">
        <v>2</v>
      </c>
      <c r="AX195">
        <v>55114602</v>
      </c>
      <c r="AY195">
        <v>1</v>
      </c>
      <c r="AZ195">
        <v>0</v>
      </c>
      <c r="BA195">
        <v>193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Y195*Source!I111</f>
        <v>6.80708</v>
      </c>
      <c r="CY195">
        <f>AD195</f>
        <v>10.94</v>
      </c>
      <c r="CZ195">
        <f>AH195</f>
        <v>10.94</v>
      </c>
      <c r="DA195">
        <f>AL195</f>
        <v>1</v>
      </c>
      <c r="DB195">
        <f>ROUND((ROUND(AT195*CZ195,2)*ROUND(1.15,7)),2)</f>
        <v>49.31</v>
      </c>
      <c r="DC195">
        <f>ROUND((ROUND(AT195*AG195,2)*ROUND(1.15,7)),2)</f>
        <v>0</v>
      </c>
    </row>
    <row r="196" spans="1:107" ht="12.75">
      <c r="A196">
        <f>ROW(Source!A111)</f>
        <v>111</v>
      </c>
      <c r="B196">
        <v>55113220</v>
      </c>
      <c r="C196">
        <v>55114601</v>
      </c>
      <c r="D196">
        <v>53630257</v>
      </c>
      <c r="E196">
        <v>70</v>
      </c>
      <c r="F196">
        <v>1</v>
      </c>
      <c r="G196">
        <v>1</v>
      </c>
      <c r="H196">
        <v>1</v>
      </c>
      <c r="I196" t="s">
        <v>371</v>
      </c>
      <c r="K196" t="s">
        <v>372</v>
      </c>
      <c r="L196">
        <v>1191</v>
      </c>
      <c r="N196">
        <v>1013</v>
      </c>
      <c r="O196" t="s">
        <v>370</v>
      </c>
      <c r="P196" t="s">
        <v>370</v>
      </c>
      <c r="Q196">
        <v>1</v>
      </c>
      <c r="W196">
        <v>0</v>
      </c>
      <c r="X196">
        <v>-1417349443</v>
      </c>
      <c r="Y196">
        <v>0.0375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T196">
        <v>0.03</v>
      </c>
      <c r="AU196" t="s">
        <v>128</v>
      </c>
      <c r="AV196">
        <v>2</v>
      </c>
      <c r="AW196">
        <v>2</v>
      </c>
      <c r="AX196">
        <v>55114603</v>
      </c>
      <c r="AY196">
        <v>1</v>
      </c>
      <c r="AZ196">
        <v>0</v>
      </c>
      <c r="BA196">
        <v>194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Y196*Source!I111</f>
        <v>0.056624999999999995</v>
      </c>
      <c r="CY196">
        <f>AD196</f>
        <v>0</v>
      </c>
      <c r="CZ196">
        <f>AH196</f>
        <v>0</v>
      </c>
      <c r="DA196">
        <f>AL196</f>
        <v>1</v>
      </c>
      <c r="DB196">
        <f>ROUND((ROUND(AT196*CZ196,2)*ROUND(1.25,7)),2)</f>
        <v>0</v>
      </c>
      <c r="DC196">
        <f>ROUND((ROUND(AT196*AG196,2)*ROUND(1.25,7)),2)</f>
        <v>0</v>
      </c>
    </row>
    <row r="197" spans="1:107" ht="12.75">
      <c r="A197">
        <f>ROW(Source!A111)</f>
        <v>111</v>
      </c>
      <c r="B197">
        <v>55113220</v>
      </c>
      <c r="C197">
        <v>55114601</v>
      </c>
      <c r="D197">
        <v>53792132</v>
      </c>
      <c r="E197">
        <v>1</v>
      </c>
      <c r="F197">
        <v>1</v>
      </c>
      <c r="G197">
        <v>1</v>
      </c>
      <c r="H197">
        <v>2</v>
      </c>
      <c r="I197" t="s">
        <v>489</v>
      </c>
      <c r="J197" t="s">
        <v>490</v>
      </c>
      <c r="K197" t="s">
        <v>491</v>
      </c>
      <c r="L197">
        <v>1367</v>
      </c>
      <c r="N197">
        <v>1011</v>
      </c>
      <c r="O197" t="s">
        <v>376</v>
      </c>
      <c r="P197" t="s">
        <v>376</v>
      </c>
      <c r="Q197">
        <v>1</v>
      </c>
      <c r="W197">
        <v>0</v>
      </c>
      <c r="X197">
        <v>208619310</v>
      </c>
      <c r="Y197">
        <v>0.0125</v>
      </c>
      <c r="AA197">
        <v>0</v>
      </c>
      <c r="AB197">
        <v>1.7</v>
      </c>
      <c r="AC197">
        <v>0</v>
      </c>
      <c r="AD197">
        <v>0</v>
      </c>
      <c r="AE197">
        <v>0</v>
      </c>
      <c r="AF197">
        <v>1.7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1</v>
      </c>
      <c r="AQ197">
        <v>0</v>
      </c>
      <c r="AR197">
        <v>0</v>
      </c>
      <c r="AT197">
        <v>0.01</v>
      </c>
      <c r="AU197" t="s">
        <v>128</v>
      </c>
      <c r="AV197">
        <v>0</v>
      </c>
      <c r="AW197">
        <v>2</v>
      </c>
      <c r="AX197">
        <v>55114604</v>
      </c>
      <c r="AY197">
        <v>1</v>
      </c>
      <c r="AZ197">
        <v>0</v>
      </c>
      <c r="BA197">
        <v>195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Y197*Source!I111</f>
        <v>0.018875000000000003</v>
      </c>
      <c r="CY197">
        <f>AB197</f>
        <v>1.7</v>
      </c>
      <c r="CZ197">
        <f>AF197</f>
        <v>1.7</v>
      </c>
      <c r="DA197">
        <f>AJ197</f>
        <v>1</v>
      </c>
      <c r="DB197">
        <f>ROUND((ROUND(AT197*CZ197,2)*ROUND(1.25,7)),2)</f>
        <v>0.03</v>
      </c>
      <c r="DC197">
        <f>ROUND((ROUND(AT197*AG197,2)*ROUND(1.25,7)),2)</f>
        <v>0</v>
      </c>
    </row>
    <row r="198" spans="1:107" ht="12.75">
      <c r="A198">
        <f>ROW(Source!A111)</f>
        <v>111</v>
      </c>
      <c r="B198">
        <v>55113220</v>
      </c>
      <c r="C198">
        <v>55114601</v>
      </c>
      <c r="D198">
        <v>53792151</v>
      </c>
      <c r="E198">
        <v>1</v>
      </c>
      <c r="F198">
        <v>1</v>
      </c>
      <c r="G198">
        <v>1</v>
      </c>
      <c r="H198">
        <v>2</v>
      </c>
      <c r="I198" t="s">
        <v>402</v>
      </c>
      <c r="J198" t="s">
        <v>403</v>
      </c>
      <c r="K198" t="s">
        <v>404</v>
      </c>
      <c r="L198">
        <v>1367</v>
      </c>
      <c r="N198">
        <v>1011</v>
      </c>
      <c r="O198" t="s">
        <v>376</v>
      </c>
      <c r="P198" t="s">
        <v>376</v>
      </c>
      <c r="Q198">
        <v>1</v>
      </c>
      <c r="W198">
        <v>0</v>
      </c>
      <c r="X198">
        <v>-896236776</v>
      </c>
      <c r="Y198">
        <v>0.0125</v>
      </c>
      <c r="AA198">
        <v>0</v>
      </c>
      <c r="AB198">
        <v>89.99</v>
      </c>
      <c r="AC198">
        <v>10.06</v>
      </c>
      <c r="AD198">
        <v>0</v>
      </c>
      <c r="AE198">
        <v>0</v>
      </c>
      <c r="AF198">
        <v>89.99</v>
      </c>
      <c r="AG198">
        <v>10.06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1</v>
      </c>
      <c r="AQ198">
        <v>0</v>
      </c>
      <c r="AR198">
        <v>0</v>
      </c>
      <c r="AT198">
        <v>0.01</v>
      </c>
      <c r="AU198" t="s">
        <v>128</v>
      </c>
      <c r="AV198">
        <v>0</v>
      </c>
      <c r="AW198">
        <v>2</v>
      </c>
      <c r="AX198">
        <v>55114605</v>
      </c>
      <c r="AY198">
        <v>1</v>
      </c>
      <c r="AZ198">
        <v>0</v>
      </c>
      <c r="BA198">
        <v>196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Y198*Source!I111</f>
        <v>0.018875000000000003</v>
      </c>
      <c r="CY198">
        <f>AB198</f>
        <v>89.99</v>
      </c>
      <c r="CZ198">
        <f>AF198</f>
        <v>89.99</v>
      </c>
      <c r="DA198">
        <f>AJ198</f>
        <v>1</v>
      </c>
      <c r="DB198">
        <f>ROUND((ROUND(AT198*CZ198,2)*ROUND(1.25,7)),2)</f>
        <v>1.13</v>
      </c>
      <c r="DC198">
        <f>ROUND((ROUND(AT198*AG198,2)*ROUND(1.25,7)),2)</f>
        <v>0.13</v>
      </c>
    </row>
    <row r="199" spans="1:107" ht="12.75">
      <c r="A199">
        <f>ROW(Source!A111)</f>
        <v>111</v>
      </c>
      <c r="B199">
        <v>55113220</v>
      </c>
      <c r="C199">
        <v>55114601</v>
      </c>
      <c r="D199">
        <v>53792927</v>
      </c>
      <c r="E199">
        <v>1</v>
      </c>
      <c r="F199">
        <v>1</v>
      </c>
      <c r="G199">
        <v>1</v>
      </c>
      <c r="H199">
        <v>2</v>
      </c>
      <c r="I199" t="s">
        <v>373</v>
      </c>
      <c r="J199" t="s">
        <v>374</v>
      </c>
      <c r="K199" t="s">
        <v>375</v>
      </c>
      <c r="L199">
        <v>1367</v>
      </c>
      <c r="N199">
        <v>1011</v>
      </c>
      <c r="O199" t="s">
        <v>376</v>
      </c>
      <c r="P199" t="s">
        <v>376</v>
      </c>
      <c r="Q199">
        <v>1</v>
      </c>
      <c r="W199">
        <v>0</v>
      </c>
      <c r="X199">
        <v>509054691</v>
      </c>
      <c r="Y199">
        <v>0.025</v>
      </c>
      <c r="AA199">
        <v>0</v>
      </c>
      <c r="AB199">
        <v>65.71</v>
      </c>
      <c r="AC199">
        <v>11.6</v>
      </c>
      <c r="AD199">
        <v>0</v>
      </c>
      <c r="AE199">
        <v>0</v>
      </c>
      <c r="AF199">
        <v>65.71</v>
      </c>
      <c r="AG199">
        <v>11.6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1</v>
      </c>
      <c r="AQ199">
        <v>0</v>
      </c>
      <c r="AR199">
        <v>0</v>
      </c>
      <c r="AT199">
        <v>0.02</v>
      </c>
      <c r="AU199" t="s">
        <v>128</v>
      </c>
      <c r="AV199">
        <v>0</v>
      </c>
      <c r="AW199">
        <v>2</v>
      </c>
      <c r="AX199">
        <v>55114606</v>
      </c>
      <c r="AY199">
        <v>1</v>
      </c>
      <c r="AZ199">
        <v>0</v>
      </c>
      <c r="BA199">
        <v>197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Y199*Source!I111</f>
        <v>0.037750000000000006</v>
      </c>
      <c r="CY199">
        <f>AB199</f>
        <v>65.71</v>
      </c>
      <c r="CZ199">
        <f>AF199</f>
        <v>65.71</v>
      </c>
      <c r="DA199">
        <f>AJ199</f>
        <v>1</v>
      </c>
      <c r="DB199">
        <f>ROUND((ROUND(AT199*CZ199,2)*ROUND(1.25,7)),2)</f>
        <v>1.64</v>
      </c>
      <c r="DC199">
        <f>ROUND((ROUND(AT199*AG199,2)*ROUND(1.25,7)),2)</f>
        <v>0.29</v>
      </c>
    </row>
    <row r="200" spans="1:107" ht="12.75">
      <c r="A200">
        <f>ROW(Source!A111)</f>
        <v>111</v>
      </c>
      <c r="B200">
        <v>55113220</v>
      </c>
      <c r="C200">
        <v>55114601</v>
      </c>
      <c r="D200">
        <v>53793566</v>
      </c>
      <c r="E200">
        <v>1</v>
      </c>
      <c r="F200">
        <v>1</v>
      </c>
      <c r="G200">
        <v>1</v>
      </c>
      <c r="H200">
        <v>2</v>
      </c>
      <c r="I200" t="s">
        <v>500</v>
      </c>
      <c r="J200" t="s">
        <v>501</v>
      </c>
      <c r="K200" t="s">
        <v>502</v>
      </c>
      <c r="L200">
        <v>1367</v>
      </c>
      <c r="N200">
        <v>1011</v>
      </c>
      <c r="O200" t="s">
        <v>376</v>
      </c>
      <c r="P200" t="s">
        <v>376</v>
      </c>
      <c r="Q200">
        <v>1</v>
      </c>
      <c r="W200">
        <v>0</v>
      </c>
      <c r="X200">
        <v>-1745017968</v>
      </c>
      <c r="Y200">
        <v>1.4000000000000001</v>
      </c>
      <c r="AA200">
        <v>0</v>
      </c>
      <c r="AB200">
        <v>6.82</v>
      </c>
      <c r="AC200">
        <v>0</v>
      </c>
      <c r="AD200">
        <v>0</v>
      </c>
      <c r="AE200">
        <v>0</v>
      </c>
      <c r="AF200">
        <v>6.82</v>
      </c>
      <c r="AG200">
        <v>0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1</v>
      </c>
      <c r="AQ200">
        <v>0</v>
      </c>
      <c r="AR200">
        <v>0</v>
      </c>
      <c r="AT200">
        <v>1.12</v>
      </c>
      <c r="AU200" t="s">
        <v>128</v>
      </c>
      <c r="AV200">
        <v>0</v>
      </c>
      <c r="AW200">
        <v>2</v>
      </c>
      <c r="AX200">
        <v>55114607</v>
      </c>
      <c r="AY200">
        <v>1</v>
      </c>
      <c r="AZ200">
        <v>0</v>
      </c>
      <c r="BA200">
        <v>198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Y200*Source!I111</f>
        <v>2.1140000000000003</v>
      </c>
      <c r="CY200">
        <f>AB200</f>
        <v>6.82</v>
      </c>
      <c r="CZ200">
        <f>AF200</f>
        <v>6.82</v>
      </c>
      <c r="DA200">
        <f>AJ200</f>
        <v>1</v>
      </c>
      <c r="DB200">
        <f>ROUND((ROUND(AT200*CZ200,2)*ROUND(1.25,7)),2)</f>
        <v>9.55</v>
      </c>
      <c r="DC200">
        <f>ROUND((ROUND(AT200*AG200,2)*ROUND(1.25,7)),2)</f>
        <v>0</v>
      </c>
    </row>
    <row r="201" spans="1:107" ht="12.75">
      <c r="A201">
        <f>ROW(Source!A111)</f>
        <v>111</v>
      </c>
      <c r="B201">
        <v>55113220</v>
      </c>
      <c r="C201">
        <v>55114601</v>
      </c>
      <c r="D201">
        <v>53673850</v>
      </c>
      <c r="E201">
        <v>1</v>
      </c>
      <c r="F201">
        <v>1</v>
      </c>
      <c r="G201">
        <v>1</v>
      </c>
      <c r="H201">
        <v>3</v>
      </c>
      <c r="I201" t="s">
        <v>503</v>
      </c>
      <c r="J201" t="s">
        <v>504</v>
      </c>
      <c r="K201" t="s">
        <v>505</v>
      </c>
      <c r="L201">
        <v>1348</v>
      </c>
      <c r="N201">
        <v>1009</v>
      </c>
      <c r="O201" t="s">
        <v>58</v>
      </c>
      <c r="P201" t="s">
        <v>58</v>
      </c>
      <c r="Q201">
        <v>1000</v>
      </c>
      <c r="W201">
        <v>0</v>
      </c>
      <c r="X201">
        <v>-253722012</v>
      </c>
      <c r="Y201">
        <v>0.0159</v>
      </c>
      <c r="AA201">
        <v>20093</v>
      </c>
      <c r="AB201">
        <v>0</v>
      </c>
      <c r="AC201">
        <v>0</v>
      </c>
      <c r="AD201">
        <v>0</v>
      </c>
      <c r="AE201">
        <v>20093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T201">
        <v>0.0159</v>
      </c>
      <c r="AV201">
        <v>0</v>
      </c>
      <c r="AW201">
        <v>2</v>
      </c>
      <c r="AX201">
        <v>55114608</v>
      </c>
      <c r="AY201">
        <v>1</v>
      </c>
      <c r="AZ201">
        <v>0</v>
      </c>
      <c r="BA201">
        <v>199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Y201*Source!I111</f>
        <v>0.024009000000000003</v>
      </c>
      <c r="CY201">
        <f>AA201</f>
        <v>20093</v>
      </c>
      <c r="CZ201">
        <f>AE201</f>
        <v>20093</v>
      </c>
      <c r="DA201">
        <f>AI201</f>
        <v>1</v>
      </c>
      <c r="DB201">
        <f>ROUND(ROUND(AT201*CZ201,2),2)</f>
        <v>319.48</v>
      </c>
      <c r="DC201">
        <f>ROUND(ROUND(AT201*AG201,2),2)</f>
        <v>0</v>
      </c>
    </row>
    <row r="202" spans="1:107" ht="12.75">
      <c r="A202">
        <f>ROW(Source!A111)</f>
        <v>111</v>
      </c>
      <c r="B202">
        <v>55113220</v>
      </c>
      <c r="C202">
        <v>55114601</v>
      </c>
      <c r="D202">
        <v>53674786</v>
      </c>
      <c r="E202">
        <v>1</v>
      </c>
      <c r="F202">
        <v>1</v>
      </c>
      <c r="G202">
        <v>1</v>
      </c>
      <c r="H202">
        <v>3</v>
      </c>
      <c r="I202" t="s">
        <v>482</v>
      </c>
      <c r="J202" t="s">
        <v>483</v>
      </c>
      <c r="K202" t="s">
        <v>484</v>
      </c>
      <c r="L202">
        <v>1346</v>
      </c>
      <c r="N202">
        <v>1009</v>
      </c>
      <c r="O202" t="s">
        <v>260</v>
      </c>
      <c r="P202" t="s">
        <v>260</v>
      </c>
      <c r="Q202">
        <v>1</v>
      </c>
      <c r="W202">
        <v>0</v>
      </c>
      <c r="X202">
        <v>-1449230318</v>
      </c>
      <c r="Y202">
        <v>8</v>
      </c>
      <c r="AA202">
        <v>9.42</v>
      </c>
      <c r="AB202">
        <v>0</v>
      </c>
      <c r="AC202">
        <v>0</v>
      </c>
      <c r="AD202">
        <v>0</v>
      </c>
      <c r="AE202">
        <v>9.42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T202">
        <v>8</v>
      </c>
      <c r="AV202">
        <v>0</v>
      </c>
      <c r="AW202">
        <v>2</v>
      </c>
      <c r="AX202">
        <v>55114609</v>
      </c>
      <c r="AY202">
        <v>1</v>
      </c>
      <c r="AZ202">
        <v>0</v>
      </c>
      <c r="BA202">
        <v>200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Y202*Source!I111</f>
        <v>12.08</v>
      </c>
      <c r="CY202">
        <f>AA202</f>
        <v>9.42</v>
      </c>
      <c r="CZ202">
        <f>AE202</f>
        <v>9.42</v>
      </c>
      <c r="DA202">
        <f>AI202</f>
        <v>1</v>
      </c>
      <c r="DB202">
        <f>ROUND(ROUND(AT202*CZ202,2),2)</f>
        <v>75.36</v>
      </c>
      <c r="DC202">
        <f>ROUND(ROUND(AT202*AG202,2),2)</f>
        <v>0</v>
      </c>
    </row>
    <row r="203" spans="1:107" ht="12.75">
      <c r="A203">
        <f>ROW(Source!A112)</f>
        <v>112</v>
      </c>
      <c r="B203">
        <v>55113218</v>
      </c>
      <c r="C203">
        <v>55114601</v>
      </c>
      <c r="D203">
        <v>53630137</v>
      </c>
      <c r="E203">
        <v>70</v>
      </c>
      <c r="F203">
        <v>1</v>
      </c>
      <c r="G203">
        <v>1</v>
      </c>
      <c r="H203">
        <v>1</v>
      </c>
      <c r="I203" t="s">
        <v>498</v>
      </c>
      <c r="K203" t="s">
        <v>499</v>
      </c>
      <c r="L203">
        <v>1191</v>
      </c>
      <c r="N203">
        <v>1013</v>
      </c>
      <c r="O203" t="s">
        <v>370</v>
      </c>
      <c r="P203" t="s">
        <v>370</v>
      </c>
      <c r="Q203">
        <v>1</v>
      </c>
      <c r="W203">
        <v>0</v>
      </c>
      <c r="X203">
        <v>1423317190</v>
      </c>
      <c r="Y203">
        <v>4.508</v>
      </c>
      <c r="AA203">
        <v>0</v>
      </c>
      <c r="AB203">
        <v>0</v>
      </c>
      <c r="AC203">
        <v>0</v>
      </c>
      <c r="AD203">
        <v>10.94</v>
      </c>
      <c r="AE203">
        <v>0</v>
      </c>
      <c r="AF203">
        <v>0</v>
      </c>
      <c r="AG203">
        <v>0</v>
      </c>
      <c r="AH203">
        <v>10.94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1</v>
      </c>
      <c r="AQ203">
        <v>0</v>
      </c>
      <c r="AR203">
        <v>0</v>
      </c>
      <c r="AT203">
        <v>3.92</v>
      </c>
      <c r="AU203" t="s">
        <v>129</v>
      </c>
      <c r="AV203">
        <v>1</v>
      </c>
      <c r="AW203">
        <v>2</v>
      </c>
      <c r="AX203">
        <v>55114602</v>
      </c>
      <c r="AY203">
        <v>1</v>
      </c>
      <c r="AZ203">
        <v>0</v>
      </c>
      <c r="BA203">
        <v>201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Y203*Source!I112</f>
        <v>6.80708</v>
      </c>
      <c r="CY203">
        <f>AD203</f>
        <v>10.94</v>
      </c>
      <c r="CZ203">
        <f>AH203</f>
        <v>10.94</v>
      </c>
      <c r="DA203">
        <f>AL203</f>
        <v>1</v>
      </c>
      <c r="DB203">
        <f>ROUND((ROUND(AT203*CZ203,2)*ROUND(1.15,7)),2)</f>
        <v>49.31</v>
      </c>
      <c r="DC203">
        <f>ROUND((ROUND(AT203*AG203,2)*ROUND(1.15,7)),2)</f>
        <v>0</v>
      </c>
    </row>
    <row r="204" spans="1:107" ht="12.75">
      <c r="A204">
        <f>ROW(Source!A112)</f>
        <v>112</v>
      </c>
      <c r="B204">
        <v>55113218</v>
      </c>
      <c r="C204">
        <v>55114601</v>
      </c>
      <c r="D204">
        <v>53630257</v>
      </c>
      <c r="E204">
        <v>70</v>
      </c>
      <c r="F204">
        <v>1</v>
      </c>
      <c r="G204">
        <v>1</v>
      </c>
      <c r="H204">
        <v>1</v>
      </c>
      <c r="I204" t="s">
        <v>371</v>
      </c>
      <c r="K204" t="s">
        <v>372</v>
      </c>
      <c r="L204">
        <v>1191</v>
      </c>
      <c r="N204">
        <v>1013</v>
      </c>
      <c r="O204" t="s">
        <v>370</v>
      </c>
      <c r="P204" t="s">
        <v>370</v>
      </c>
      <c r="Q204">
        <v>1</v>
      </c>
      <c r="W204">
        <v>0</v>
      </c>
      <c r="X204">
        <v>-1417349443</v>
      </c>
      <c r="Y204">
        <v>0.0375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1</v>
      </c>
      <c r="AQ204">
        <v>0</v>
      </c>
      <c r="AR204">
        <v>0</v>
      </c>
      <c r="AT204">
        <v>0.03</v>
      </c>
      <c r="AU204" t="s">
        <v>128</v>
      </c>
      <c r="AV204">
        <v>2</v>
      </c>
      <c r="AW204">
        <v>2</v>
      </c>
      <c r="AX204">
        <v>55114603</v>
      </c>
      <c r="AY204">
        <v>1</v>
      </c>
      <c r="AZ204">
        <v>0</v>
      </c>
      <c r="BA204">
        <v>202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Y204*Source!I112</f>
        <v>0.056624999999999995</v>
      </c>
      <c r="CY204">
        <f>AD204</f>
        <v>0</v>
      </c>
      <c r="CZ204">
        <f>AH204</f>
        <v>0</v>
      </c>
      <c r="DA204">
        <f>AL204</f>
        <v>1</v>
      </c>
      <c r="DB204">
        <f>ROUND((ROUND(AT204*CZ204,2)*ROUND(1.25,7)),2)</f>
        <v>0</v>
      </c>
      <c r="DC204">
        <f>ROUND((ROUND(AT204*AG204,2)*ROUND(1.25,7)),2)</f>
        <v>0</v>
      </c>
    </row>
    <row r="205" spans="1:107" ht="12.75">
      <c r="A205">
        <f>ROW(Source!A112)</f>
        <v>112</v>
      </c>
      <c r="B205">
        <v>55113218</v>
      </c>
      <c r="C205">
        <v>55114601</v>
      </c>
      <c r="D205">
        <v>53792132</v>
      </c>
      <c r="E205">
        <v>1</v>
      </c>
      <c r="F205">
        <v>1</v>
      </c>
      <c r="G205">
        <v>1</v>
      </c>
      <c r="H205">
        <v>2</v>
      </c>
      <c r="I205" t="s">
        <v>489</v>
      </c>
      <c r="J205" t="s">
        <v>490</v>
      </c>
      <c r="K205" t="s">
        <v>491</v>
      </c>
      <c r="L205">
        <v>1367</v>
      </c>
      <c r="N205">
        <v>1011</v>
      </c>
      <c r="O205" t="s">
        <v>376</v>
      </c>
      <c r="P205" t="s">
        <v>376</v>
      </c>
      <c r="Q205">
        <v>1</v>
      </c>
      <c r="W205">
        <v>0</v>
      </c>
      <c r="X205">
        <v>208619310</v>
      </c>
      <c r="Y205">
        <v>0.0125</v>
      </c>
      <c r="AA205">
        <v>0</v>
      </c>
      <c r="AB205">
        <v>9.49</v>
      </c>
      <c r="AC205">
        <v>0</v>
      </c>
      <c r="AD205">
        <v>0</v>
      </c>
      <c r="AE205">
        <v>0</v>
      </c>
      <c r="AF205">
        <v>1.7</v>
      </c>
      <c r="AG205">
        <v>0</v>
      </c>
      <c r="AH205">
        <v>0</v>
      </c>
      <c r="AI205">
        <v>1</v>
      </c>
      <c r="AJ205">
        <v>5.58</v>
      </c>
      <c r="AK205">
        <v>38.36</v>
      </c>
      <c r="AL205">
        <v>1</v>
      </c>
      <c r="AN205">
        <v>0</v>
      </c>
      <c r="AO205">
        <v>1</v>
      </c>
      <c r="AP205">
        <v>1</v>
      </c>
      <c r="AQ205">
        <v>0</v>
      </c>
      <c r="AR205">
        <v>0</v>
      </c>
      <c r="AT205">
        <v>0.01</v>
      </c>
      <c r="AU205" t="s">
        <v>128</v>
      </c>
      <c r="AV205">
        <v>0</v>
      </c>
      <c r="AW205">
        <v>2</v>
      </c>
      <c r="AX205">
        <v>55114604</v>
      </c>
      <c r="AY205">
        <v>1</v>
      </c>
      <c r="AZ205">
        <v>0</v>
      </c>
      <c r="BA205">
        <v>203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Y205*Source!I112</f>
        <v>0.018875000000000003</v>
      </c>
      <c r="CY205">
        <f>AB205</f>
        <v>9.49</v>
      </c>
      <c r="CZ205">
        <f>AF205</f>
        <v>1.7</v>
      </c>
      <c r="DA205">
        <f>AJ205</f>
        <v>5.58</v>
      </c>
      <c r="DB205">
        <f>ROUND((ROUND(AT205*CZ205,2)*ROUND(1.25,7)),2)</f>
        <v>0.03</v>
      </c>
      <c r="DC205">
        <f>ROUND((ROUND(AT205*AG205,2)*ROUND(1.25,7)),2)</f>
        <v>0</v>
      </c>
    </row>
    <row r="206" spans="1:107" ht="12.75">
      <c r="A206">
        <f>ROW(Source!A112)</f>
        <v>112</v>
      </c>
      <c r="B206">
        <v>55113218</v>
      </c>
      <c r="C206">
        <v>55114601</v>
      </c>
      <c r="D206">
        <v>53792151</v>
      </c>
      <c r="E206">
        <v>1</v>
      </c>
      <c r="F206">
        <v>1</v>
      </c>
      <c r="G206">
        <v>1</v>
      </c>
      <c r="H206">
        <v>2</v>
      </c>
      <c r="I206" t="s">
        <v>402</v>
      </c>
      <c r="J206" t="s">
        <v>403</v>
      </c>
      <c r="K206" t="s">
        <v>404</v>
      </c>
      <c r="L206">
        <v>1367</v>
      </c>
      <c r="N206">
        <v>1011</v>
      </c>
      <c r="O206" t="s">
        <v>376</v>
      </c>
      <c r="P206" t="s">
        <v>376</v>
      </c>
      <c r="Q206">
        <v>1</v>
      </c>
      <c r="W206">
        <v>0</v>
      </c>
      <c r="X206">
        <v>-896236776</v>
      </c>
      <c r="Y206">
        <v>0.0125</v>
      </c>
      <c r="AA206">
        <v>0</v>
      </c>
      <c r="AB206">
        <v>809.91</v>
      </c>
      <c r="AC206">
        <v>385.9</v>
      </c>
      <c r="AD206">
        <v>0</v>
      </c>
      <c r="AE206">
        <v>0</v>
      </c>
      <c r="AF206">
        <v>89.99</v>
      </c>
      <c r="AG206">
        <v>10.06</v>
      </c>
      <c r="AH206">
        <v>0</v>
      </c>
      <c r="AI206">
        <v>1</v>
      </c>
      <c r="AJ206">
        <v>9</v>
      </c>
      <c r="AK206">
        <v>38.36</v>
      </c>
      <c r="AL206">
        <v>1</v>
      </c>
      <c r="AN206">
        <v>0</v>
      </c>
      <c r="AO206">
        <v>1</v>
      </c>
      <c r="AP206">
        <v>1</v>
      </c>
      <c r="AQ206">
        <v>0</v>
      </c>
      <c r="AR206">
        <v>0</v>
      </c>
      <c r="AT206">
        <v>0.01</v>
      </c>
      <c r="AU206" t="s">
        <v>128</v>
      </c>
      <c r="AV206">
        <v>0</v>
      </c>
      <c r="AW206">
        <v>2</v>
      </c>
      <c r="AX206">
        <v>55114605</v>
      </c>
      <c r="AY206">
        <v>1</v>
      </c>
      <c r="AZ206">
        <v>0</v>
      </c>
      <c r="BA206">
        <v>204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Y206*Source!I112</f>
        <v>0.018875000000000003</v>
      </c>
      <c r="CY206">
        <f>AB206</f>
        <v>809.91</v>
      </c>
      <c r="CZ206">
        <f>AF206</f>
        <v>89.99</v>
      </c>
      <c r="DA206">
        <f>AJ206</f>
        <v>9</v>
      </c>
      <c r="DB206">
        <f>ROUND((ROUND(AT206*CZ206,2)*ROUND(1.25,7)),2)</f>
        <v>1.13</v>
      </c>
      <c r="DC206">
        <f>ROUND((ROUND(AT206*AG206,2)*ROUND(1.25,7)),2)</f>
        <v>0.13</v>
      </c>
    </row>
    <row r="207" spans="1:107" ht="12.75">
      <c r="A207">
        <f>ROW(Source!A112)</f>
        <v>112</v>
      </c>
      <c r="B207">
        <v>55113218</v>
      </c>
      <c r="C207">
        <v>55114601</v>
      </c>
      <c r="D207">
        <v>53792927</v>
      </c>
      <c r="E207">
        <v>1</v>
      </c>
      <c r="F207">
        <v>1</v>
      </c>
      <c r="G207">
        <v>1</v>
      </c>
      <c r="H207">
        <v>2</v>
      </c>
      <c r="I207" t="s">
        <v>373</v>
      </c>
      <c r="J207" t="s">
        <v>374</v>
      </c>
      <c r="K207" t="s">
        <v>375</v>
      </c>
      <c r="L207">
        <v>1367</v>
      </c>
      <c r="N207">
        <v>1011</v>
      </c>
      <c r="O207" t="s">
        <v>376</v>
      </c>
      <c r="P207" t="s">
        <v>376</v>
      </c>
      <c r="Q207">
        <v>1</v>
      </c>
      <c r="W207">
        <v>0</v>
      </c>
      <c r="X207">
        <v>509054691</v>
      </c>
      <c r="Y207">
        <v>0.025</v>
      </c>
      <c r="AA207">
        <v>0</v>
      </c>
      <c r="AB207">
        <v>833.2</v>
      </c>
      <c r="AC207">
        <v>444.98</v>
      </c>
      <c r="AD207">
        <v>0</v>
      </c>
      <c r="AE207">
        <v>0</v>
      </c>
      <c r="AF207">
        <v>65.71</v>
      </c>
      <c r="AG207">
        <v>11.6</v>
      </c>
      <c r="AH207">
        <v>0</v>
      </c>
      <c r="AI207">
        <v>1</v>
      </c>
      <c r="AJ207">
        <v>12.68</v>
      </c>
      <c r="AK207">
        <v>38.36</v>
      </c>
      <c r="AL207">
        <v>1</v>
      </c>
      <c r="AN207">
        <v>0</v>
      </c>
      <c r="AO207">
        <v>1</v>
      </c>
      <c r="AP207">
        <v>1</v>
      </c>
      <c r="AQ207">
        <v>0</v>
      </c>
      <c r="AR207">
        <v>0</v>
      </c>
      <c r="AT207">
        <v>0.02</v>
      </c>
      <c r="AU207" t="s">
        <v>128</v>
      </c>
      <c r="AV207">
        <v>0</v>
      </c>
      <c r="AW207">
        <v>2</v>
      </c>
      <c r="AX207">
        <v>55114606</v>
      </c>
      <c r="AY207">
        <v>1</v>
      </c>
      <c r="AZ207">
        <v>0</v>
      </c>
      <c r="BA207">
        <v>205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Y207*Source!I112</f>
        <v>0.037750000000000006</v>
      </c>
      <c r="CY207">
        <f>AB207</f>
        <v>833.2</v>
      </c>
      <c r="CZ207">
        <f>AF207</f>
        <v>65.71</v>
      </c>
      <c r="DA207">
        <f>AJ207</f>
        <v>12.68</v>
      </c>
      <c r="DB207">
        <f>ROUND((ROUND(AT207*CZ207,2)*ROUND(1.25,7)),2)</f>
        <v>1.64</v>
      </c>
      <c r="DC207">
        <f>ROUND((ROUND(AT207*AG207,2)*ROUND(1.25,7)),2)</f>
        <v>0.29</v>
      </c>
    </row>
    <row r="208" spans="1:107" ht="12.75">
      <c r="A208">
        <f>ROW(Source!A112)</f>
        <v>112</v>
      </c>
      <c r="B208">
        <v>55113218</v>
      </c>
      <c r="C208">
        <v>55114601</v>
      </c>
      <c r="D208">
        <v>53793566</v>
      </c>
      <c r="E208">
        <v>1</v>
      </c>
      <c r="F208">
        <v>1</v>
      </c>
      <c r="G208">
        <v>1</v>
      </c>
      <c r="H208">
        <v>2</v>
      </c>
      <c r="I208" t="s">
        <v>500</v>
      </c>
      <c r="J208" t="s">
        <v>501</v>
      </c>
      <c r="K208" t="s">
        <v>502</v>
      </c>
      <c r="L208">
        <v>1367</v>
      </c>
      <c r="N208">
        <v>1011</v>
      </c>
      <c r="O208" t="s">
        <v>376</v>
      </c>
      <c r="P208" t="s">
        <v>376</v>
      </c>
      <c r="Q208">
        <v>1</v>
      </c>
      <c r="W208">
        <v>0</v>
      </c>
      <c r="X208">
        <v>-1745017968</v>
      </c>
      <c r="Y208">
        <v>1.4000000000000001</v>
      </c>
      <c r="AA208">
        <v>0</v>
      </c>
      <c r="AB208">
        <v>46.24</v>
      </c>
      <c r="AC208">
        <v>0</v>
      </c>
      <c r="AD208">
        <v>0</v>
      </c>
      <c r="AE208">
        <v>0</v>
      </c>
      <c r="AF208">
        <v>6.82</v>
      </c>
      <c r="AG208">
        <v>0</v>
      </c>
      <c r="AH208">
        <v>0</v>
      </c>
      <c r="AI208">
        <v>1</v>
      </c>
      <c r="AJ208">
        <v>6.78</v>
      </c>
      <c r="AK208">
        <v>38.36</v>
      </c>
      <c r="AL208">
        <v>1</v>
      </c>
      <c r="AN208">
        <v>0</v>
      </c>
      <c r="AO208">
        <v>1</v>
      </c>
      <c r="AP208">
        <v>1</v>
      </c>
      <c r="AQ208">
        <v>0</v>
      </c>
      <c r="AR208">
        <v>0</v>
      </c>
      <c r="AT208">
        <v>1.12</v>
      </c>
      <c r="AU208" t="s">
        <v>128</v>
      </c>
      <c r="AV208">
        <v>0</v>
      </c>
      <c r="AW208">
        <v>2</v>
      </c>
      <c r="AX208">
        <v>55114607</v>
      </c>
      <c r="AY208">
        <v>1</v>
      </c>
      <c r="AZ208">
        <v>0</v>
      </c>
      <c r="BA208">
        <v>206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Y208*Source!I112</f>
        <v>2.1140000000000003</v>
      </c>
      <c r="CY208">
        <f>AB208</f>
        <v>46.24</v>
      </c>
      <c r="CZ208">
        <f>AF208</f>
        <v>6.82</v>
      </c>
      <c r="DA208">
        <f>AJ208</f>
        <v>6.78</v>
      </c>
      <c r="DB208">
        <f>ROUND((ROUND(AT208*CZ208,2)*ROUND(1.25,7)),2)</f>
        <v>9.55</v>
      </c>
      <c r="DC208">
        <f>ROUND((ROUND(AT208*AG208,2)*ROUND(1.25,7)),2)</f>
        <v>0</v>
      </c>
    </row>
    <row r="209" spans="1:107" ht="12.75">
      <c r="A209">
        <f>ROW(Source!A112)</f>
        <v>112</v>
      </c>
      <c r="B209">
        <v>55113218</v>
      </c>
      <c r="C209">
        <v>55114601</v>
      </c>
      <c r="D209">
        <v>53673850</v>
      </c>
      <c r="E209">
        <v>1</v>
      </c>
      <c r="F209">
        <v>1</v>
      </c>
      <c r="G209">
        <v>1</v>
      </c>
      <c r="H209">
        <v>3</v>
      </c>
      <c r="I209" t="s">
        <v>503</v>
      </c>
      <c r="J209" t="s">
        <v>504</v>
      </c>
      <c r="K209" t="s">
        <v>505</v>
      </c>
      <c r="L209">
        <v>1348</v>
      </c>
      <c r="N209">
        <v>1009</v>
      </c>
      <c r="O209" t="s">
        <v>58</v>
      </c>
      <c r="P209" t="s">
        <v>58</v>
      </c>
      <c r="Q209">
        <v>1000</v>
      </c>
      <c r="W209">
        <v>0</v>
      </c>
      <c r="X209">
        <v>-253722012</v>
      </c>
      <c r="Y209">
        <v>0.0159</v>
      </c>
      <c r="AA209">
        <v>154113.31</v>
      </c>
      <c r="AB209">
        <v>0</v>
      </c>
      <c r="AC209">
        <v>0</v>
      </c>
      <c r="AD209">
        <v>0</v>
      </c>
      <c r="AE209">
        <v>20093</v>
      </c>
      <c r="AF209">
        <v>0</v>
      </c>
      <c r="AG209">
        <v>0</v>
      </c>
      <c r="AH209">
        <v>0</v>
      </c>
      <c r="AI209">
        <v>7.67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T209">
        <v>0.0159</v>
      </c>
      <c r="AV209">
        <v>0</v>
      </c>
      <c r="AW209">
        <v>2</v>
      </c>
      <c r="AX209">
        <v>55114608</v>
      </c>
      <c r="AY209">
        <v>1</v>
      </c>
      <c r="AZ209">
        <v>0</v>
      </c>
      <c r="BA209">
        <v>207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Y209*Source!I112</f>
        <v>0.024009000000000003</v>
      </c>
      <c r="CY209">
        <f>AA209</f>
        <v>154113.31</v>
      </c>
      <c r="CZ209">
        <f>AE209</f>
        <v>20093</v>
      </c>
      <c r="DA209">
        <f>AI209</f>
        <v>7.67</v>
      </c>
      <c r="DB209">
        <f>ROUND(ROUND(AT209*CZ209,2),2)</f>
        <v>319.48</v>
      </c>
      <c r="DC209">
        <f>ROUND(ROUND(AT209*AG209,2),2)</f>
        <v>0</v>
      </c>
    </row>
    <row r="210" spans="1:107" ht="12.75">
      <c r="A210">
        <f>ROW(Source!A112)</f>
        <v>112</v>
      </c>
      <c r="B210">
        <v>55113218</v>
      </c>
      <c r="C210">
        <v>55114601</v>
      </c>
      <c r="D210">
        <v>53674786</v>
      </c>
      <c r="E210">
        <v>1</v>
      </c>
      <c r="F210">
        <v>1</v>
      </c>
      <c r="G210">
        <v>1</v>
      </c>
      <c r="H210">
        <v>3</v>
      </c>
      <c r="I210" t="s">
        <v>482</v>
      </c>
      <c r="J210" t="s">
        <v>483</v>
      </c>
      <c r="K210" t="s">
        <v>484</v>
      </c>
      <c r="L210">
        <v>1346</v>
      </c>
      <c r="N210">
        <v>1009</v>
      </c>
      <c r="O210" t="s">
        <v>260</v>
      </c>
      <c r="P210" t="s">
        <v>260</v>
      </c>
      <c r="Q210">
        <v>1</v>
      </c>
      <c r="W210">
        <v>0</v>
      </c>
      <c r="X210">
        <v>-1449230318</v>
      </c>
      <c r="Y210">
        <v>8</v>
      </c>
      <c r="AA210">
        <v>147.42</v>
      </c>
      <c r="AB210">
        <v>0</v>
      </c>
      <c r="AC210">
        <v>0</v>
      </c>
      <c r="AD210">
        <v>0</v>
      </c>
      <c r="AE210">
        <v>9.42</v>
      </c>
      <c r="AF210">
        <v>0</v>
      </c>
      <c r="AG210">
        <v>0</v>
      </c>
      <c r="AH210">
        <v>0</v>
      </c>
      <c r="AI210">
        <v>15.65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T210">
        <v>8</v>
      </c>
      <c r="AV210">
        <v>0</v>
      </c>
      <c r="AW210">
        <v>2</v>
      </c>
      <c r="AX210">
        <v>55114609</v>
      </c>
      <c r="AY210">
        <v>1</v>
      </c>
      <c r="AZ210">
        <v>0</v>
      </c>
      <c r="BA210">
        <v>208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Y210*Source!I112</f>
        <v>12.08</v>
      </c>
      <c r="CY210">
        <f>AA210</f>
        <v>147.42</v>
      </c>
      <c r="CZ210">
        <f>AE210</f>
        <v>9.42</v>
      </c>
      <c r="DA210">
        <f>AI210</f>
        <v>15.65</v>
      </c>
      <c r="DB210">
        <f>ROUND(ROUND(AT210*CZ210,2),2)</f>
        <v>75.36</v>
      </c>
      <c r="DC210">
        <f>ROUND(ROUND(AT210*AG210,2),2)</f>
        <v>0</v>
      </c>
    </row>
    <row r="211" spans="1:107" ht="12.75">
      <c r="A211">
        <f>ROW(Source!A113)</f>
        <v>113</v>
      </c>
      <c r="B211">
        <v>55113220</v>
      </c>
      <c r="C211">
        <v>55114610</v>
      </c>
      <c r="D211">
        <v>53630083</v>
      </c>
      <c r="E211">
        <v>70</v>
      </c>
      <c r="F211">
        <v>1</v>
      </c>
      <c r="G211">
        <v>1</v>
      </c>
      <c r="H211">
        <v>1</v>
      </c>
      <c r="I211" t="s">
        <v>506</v>
      </c>
      <c r="K211" t="s">
        <v>507</v>
      </c>
      <c r="L211">
        <v>1191</v>
      </c>
      <c r="N211">
        <v>1013</v>
      </c>
      <c r="O211" t="s">
        <v>370</v>
      </c>
      <c r="P211" t="s">
        <v>370</v>
      </c>
      <c r="Q211">
        <v>1</v>
      </c>
      <c r="W211">
        <v>0</v>
      </c>
      <c r="X211">
        <v>1893946532</v>
      </c>
      <c r="Y211">
        <v>2.484</v>
      </c>
      <c r="AA211">
        <v>0</v>
      </c>
      <c r="AB211">
        <v>0</v>
      </c>
      <c r="AC211">
        <v>0</v>
      </c>
      <c r="AD211">
        <v>9.07</v>
      </c>
      <c r="AE211">
        <v>0</v>
      </c>
      <c r="AF211">
        <v>0</v>
      </c>
      <c r="AG211">
        <v>0</v>
      </c>
      <c r="AH211">
        <v>9.07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1</v>
      </c>
      <c r="AQ211">
        <v>0</v>
      </c>
      <c r="AR211">
        <v>0</v>
      </c>
      <c r="AT211">
        <v>2.16</v>
      </c>
      <c r="AU211" t="s">
        <v>129</v>
      </c>
      <c r="AV211">
        <v>1</v>
      </c>
      <c r="AW211">
        <v>2</v>
      </c>
      <c r="AX211">
        <v>55114611</v>
      </c>
      <c r="AY211">
        <v>1</v>
      </c>
      <c r="AZ211">
        <v>0</v>
      </c>
      <c r="BA211">
        <v>209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Y211*Source!I113</f>
        <v>3.75084</v>
      </c>
      <c r="CY211">
        <f>AD211</f>
        <v>9.07</v>
      </c>
      <c r="CZ211">
        <f>AH211</f>
        <v>9.07</v>
      </c>
      <c r="DA211">
        <f>AL211</f>
        <v>1</v>
      </c>
      <c r="DB211">
        <f>ROUND((ROUND(AT211*CZ211,2)*ROUND(1.15,7)),2)</f>
        <v>22.53</v>
      </c>
      <c r="DC211">
        <f>ROUND((ROUND(AT211*AG211,2)*ROUND(1.15,7)),2)</f>
        <v>0</v>
      </c>
    </row>
    <row r="212" spans="1:107" ht="12.75">
      <c r="A212">
        <f>ROW(Source!A113)</f>
        <v>113</v>
      </c>
      <c r="B212">
        <v>55113220</v>
      </c>
      <c r="C212">
        <v>55114610</v>
      </c>
      <c r="D212">
        <v>53630257</v>
      </c>
      <c r="E212">
        <v>70</v>
      </c>
      <c r="F212">
        <v>1</v>
      </c>
      <c r="G212">
        <v>1</v>
      </c>
      <c r="H212">
        <v>1</v>
      </c>
      <c r="I212" t="s">
        <v>371</v>
      </c>
      <c r="K212" t="s">
        <v>372</v>
      </c>
      <c r="L212">
        <v>1191</v>
      </c>
      <c r="N212">
        <v>1013</v>
      </c>
      <c r="O212" t="s">
        <v>370</v>
      </c>
      <c r="P212" t="s">
        <v>370</v>
      </c>
      <c r="Q212">
        <v>1</v>
      </c>
      <c r="W212">
        <v>0</v>
      </c>
      <c r="X212">
        <v>-1417349443</v>
      </c>
      <c r="Y212">
        <v>0.025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1</v>
      </c>
      <c r="AQ212">
        <v>0</v>
      </c>
      <c r="AR212">
        <v>0</v>
      </c>
      <c r="AT212">
        <v>0.02</v>
      </c>
      <c r="AU212" t="s">
        <v>128</v>
      </c>
      <c r="AV212">
        <v>2</v>
      </c>
      <c r="AW212">
        <v>2</v>
      </c>
      <c r="AX212">
        <v>55114612</v>
      </c>
      <c r="AY212">
        <v>1</v>
      </c>
      <c r="AZ212">
        <v>0</v>
      </c>
      <c r="BA212">
        <v>210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Y212*Source!I113</f>
        <v>0.037750000000000006</v>
      </c>
      <c r="CY212">
        <f>AD212</f>
        <v>0</v>
      </c>
      <c r="CZ212">
        <f>AH212</f>
        <v>0</v>
      </c>
      <c r="DA212">
        <f>AL212</f>
        <v>1</v>
      </c>
      <c r="DB212">
        <f>ROUND((ROUND(AT212*CZ212,2)*ROUND(1.25,7)),2)</f>
        <v>0</v>
      </c>
      <c r="DC212">
        <f>ROUND((ROUND(AT212*AG212,2)*ROUND(1.25,7)),2)</f>
        <v>0</v>
      </c>
    </row>
    <row r="213" spans="1:107" ht="12.75">
      <c r="A213">
        <f>ROW(Source!A113)</f>
        <v>113</v>
      </c>
      <c r="B213">
        <v>55113220</v>
      </c>
      <c r="C213">
        <v>55114610</v>
      </c>
      <c r="D213">
        <v>53792132</v>
      </c>
      <c r="E213">
        <v>1</v>
      </c>
      <c r="F213">
        <v>1</v>
      </c>
      <c r="G213">
        <v>1</v>
      </c>
      <c r="H213">
        <v>2</v>
      </c>
      <c r="I213" t="s">
        <v>489</v>
      </c>
      <c r="J213" t="s">
        <v>490</v>
      </c>
      <c r="K213" t="s">
        <v>491</v>
      </c>
      <c r="L213">
        <v>1367</v>
      </c>
      <c r="N213">
        <v>1011</v>
      </c>
      <c r="O213" t="s">
        <v>376</v>
      </c>
      <c r="P213" t="s">
        <v>376</v>
      </c>
      <c r="Q213">
        <v>1</v>
      </c>
      <c r="W213">
        <v>0</v>
      </c>
      <c r="X213">
        <v>208619310</v>
      </c>
      <c r="Y213">
        <v>0.025</v>
      </c>
      <c r="AA213">
        <v>0</v>
      </c>
      <c r="AB213">
        <v>1.7</v>
      </c>
      <c r="AC213">
        <v>0</v>
      </c>
      <c r="AD213">
        <v>0</v>
      </c>
      <c r="AE213">
        <v>0</v>
      </c>
      <c r="AF213">
        <v>1.7</v>
      </c>
      <c r="AG213">
        <v>0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1</v>
      </c>
      <c r="AQ213">
        <v>0</v>
      </c>
      <c r="AR213">
        <v>0</v>
      </c>
      <c r="AT213">
        <v>0.02</v>
      </c>
      <c r="AU213" t="s">
        <v>128</v>
      </c>
      <c r="AV213">
        <v>0</v>
      </c>
      <c r="AW213">
        <v>2</v>
      </c>
      <c r="AX213">
        <v>55114613</v>
      </c>
      <c r="AY213">
        <v>1</v>
      </c>
      <c r="AZ213">
        <v>0</v>
      </c>
      <c r="BA213">
        <v>211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Y213*Source!I113</f>
        <v>0.037750000000000006</v>
      </c>
      <c r="CY213">
        <f>AB213</f>
        <v>1.7</v>
      </c>
      <c r="CZ213">
        <f>AF213</f>
        <v>1.7</v>
      </c>
      <c r="DA213">
        <f>AJ213</f>
        <v>1</v>
      </c>
      <c r="DB213">
        <f>ROUND((ROUND(AT213*CZ213,2)*ROUND(1.25,7)),2)</f>
        <v>0.04</v>
      </c>
      <c r="DC213">
        <f>ROUND((ROUND(AT213*AG213,2)*ROUND(1.25,7)),2)</f>
        <v>0</v>
      </c>
    </row>
    <row r="214" spans="1:107" ht="12.75">
      <c r="A214">
        <f>ROW(Source!A113)</f>
        <v>113</v>
      </c>
      <c r="B214">
        <v>55113220</v>
      </c>
      <c r="C214">
        <v>55114610</v>
      </c>
      <c r="D214">
        <v>53792151</v>
      </c>
      <c r="E214">
        <v>1</v>
      </c>
      <c r="F214">
        <v>1</v>
      </c>
      <c r="G214">
        <v>1</v>
      </c>
      <c r="H214">
        <v>2</v>
      </c>
      <c r="I214" t="s">
        <v>402</v>
      </c>
      <c r="J214" t="s">
        <v>403</v>
      </c>
      <c r="K214" t="s">
        <v>404</v>
      </c>
      <c r="L214">
        <v>1367</v>
      </c>
      <c r="N214">
        <v>1011</v>
      </c>
      <c r="O214" t="s">
        <v>376</v>
      </c>
      <c r="P214" t="s">
        <v>376</v>
      </c>
      <c r="Q214">
        <v>1</v>
      </c>
      <c r="W214">
        <v>0</v>
      </c>
      <c r="X214">
        <v>-896236776</v>
      </c>
      <c r="Y214">
        <v>0.0125</v>
      </c>
      <c r="AA214">
        <v>0</v>
      </c>
      <c r="AB214">
        <v>89.99</v>
      </c>
      <c r="AC214">
        <v>10.06</v>
      </c>
      <c r="AD214">
        <v>0</v>
      </c>
      <c r="AE214">
        <v>0</v>
      </c>
      <c r="AF214">
        <v>89.99</v>
      </c>
      <c r="AG214">
        <v>10.06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1</v>
      </c>
      <c r="AQ214">
        <v>0</v>
      </c>
      <c r="AR214">
        <v>0</v>
      </c>
      <c r="AT214">
        <v>0.01</v>
      </c>
      <c r="AU214" t="s">
        <v>128</v>
      </c>
      <c r="AV214">
        <v>0</v>
      </c>
      <c r="AW214">
        <v>2</v>
      </c>
      <c r="AX214">
        <v>55114614</v>
      </c>
      <c r="AY214">
        <v>1</v>
      </c>
      <c r="AZ214">
        <v>0</v>
      </c>
      <c r="BA214">
        <v>212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Y214*Source!I113</f>
        <v>0.018875000000000003</v>
      </c>
      <c r="CY214">
        <f>AB214</f>
        <v>89.99</v>
      </c>
      <c r="CZ214">
        <f>AF214</f>
        <v>89.99</v>
      </c>
      <c r="DA214">
        <f>AJ214</f>
        <v>1</v>
      </c>
      <c r="DB214">
        <f>ROUND((ROUND(AT214*CZ214,2)*ROUND(1.25,7)),2)</f>
        <v>1.13</v>
      </c>
      <c r="DC214">
        <f>ROUND((ROUND(AT214*AG214,2)*ROUND(1.25,7)),2)</f>
        <v>0.13</v>
      </c>
    </row>
    <row r="215" spans="1:107" ht="12.75">
      <c r="A215">
        <f>ROW(Source!A113)</f>
        <v>113</v>
      </c>
      <c r="B215">
        <v>55113220</v>
      </c>
      <c r="C215">
        <v>55114610</v>
      </c>
      <c r="D215">
        <v>53792927</v>
      </c>
      <c r="E215">
        <v>1</v>
      </c>
      <c r="F215">
        <v>1</v>
      </c>
      <c r="G215">
        <v>1</v>
      </c>
      <c r="H215">
        <v>2</v>
      </c>
      <c r="I215" t="s">
        <v>373</v>
      </c>
      <c r="J215" t="s">
        <v>374</v>
      </c>
      <c r="K215" t="s">
        <v>375</v>
      </c>
      <c r="L215">
        <v>1367</v>
      </c>
      <c r="N215">
        <v>1011</v>
      </c>
      <c r="O215" t="s">
        <v>376</v>
      </c>
      <c r="P215" t="s">
        <v>376</v>
      </c>
      <c r="Q215">
        <v>1</v>
      </c>
      <c r="W215">
        <v>0</v>
      </c>
      <c r="X215">
        <v>509054691</v>
      </c>
      <c r="Y215">
        <v>0.0125</v>
      </c>
      <c r="AA215">
        <v>0</v>
      </c>
      <c r="AB215">
        <v>65.71</v>
      </c>
      <c r="AC215">
        <v>11.6</v>
      </c>
      <c r="AD215">
        <v>0</v>
      </c>
      <c r="AE215">
        <v>0</v>
      </c>
      <c r="AF215">
        <v>65.71</v>
      </c>
      <c r="AG215">
        <v>11.6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1</v>
      </c>
      <c r="AQ215">
        <v>0</v>
      </c>
      <c r="AR215">
        <v>0</v>
      </c>
      <c r="AT215">
        <v>0.01</v>
      </c>
      <c r="AU215" t="s">
        <v>128</v>
      </c>
      <c r="AV215">
        <v>0</v>
      </c>
      <c r="AW215">
        <v>2</v>
      </c>
      <c r="AX215">
        <v>55114615</v>
      </c>
      <c r="AY215">
        <v>1</v>
      </c>
      <c r="AZ215">
        <v>0</v>
      </c>
      <c r="BA215">
        <v>213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Y215*Source!I113</f>
        <v>0.018875000000000003</v>
      </c>
      <c r="CY215">
        <f>AB215</f>
        <v>65.71</v>
      </c>
      <c r="CZ215">
        <f>AF215</f>
        <v>65.71</v>
      </c>
      <c r="DA215">
        <f>AJ215</f>
        <v>1</v>
      </c>
      <c r="DB215">
        <f>ROUND((ROUND(AT215*CZ215,2)*ROUND(1.25,7)),2)</f>
        <v>0.83</v>
      </c>
      <c r="DC215">
        <f>ROUND((ROUND(AT215*AG215,2)*ROUND(1.25,7)),2)</f>
        <v>0.15</v>
      </c>
    </row>
    <row r="216" spans="1:107" ht="12.75">
      <c r="A216">
        <f>ROW(Source!A113)</f>
        <v>113</v>
      </c>
      <c r="B216">
        <v>55113220</v>
      </c>
      <c r="C216">
        <v>55114610</v>
      </c>
      <c r="D216">
        <v>53793566</v>
      </c>
      <c r="E216">
        <v>1</v>
      </c>
      <c r="F216">
        <v>1</v>
      </c>
      <c r="G216">
        <v>1</v>
      </c>
      <c r="H216">
        <v>2</v>
      </c>
      <c r="I216" t="s">
        <v>500</v>
      </c>
      <c r="J216" t="s">
        <v>501</v>
      </c>
      <c r="K216" t="s">
        <v>502</v>
      </c>
      <c r="L216">
        <v>1367</v>
      </c>
      <c r="N216">
        <v>1011</v>
      </c>
      <c r="O216" t="s">
        <v>376</v>
      </c>
      <c r="P216" t="s">
        <v>376</v>
      </c>
      <c r="Q216">
        <v>1</v>
      </c>
      <c r="W216">
        <v>0</v>
      </c>
      <c r="X216">
        <v>-1745017968</v>
      </c>
      <c r="Y216">
        <v>1.0625</v>
      </c>
      <c r="AA216">
        <v>0</v>
      </c>
      <c r="AB216">
        <v>6.82</v>
      </c>
      <c r="AC216">
        <v>0</v>
      </c>
      <c r="AD216">
        <v>0</v>
      </c>
      <c r="AE216">
        <v>0</v>
      </c>
      <c r="AF216">
        <v>6.82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1</v>
      </c>
      <c r="AQ216">
        <v>0</v>
      </c>
      <c r="AR216">
        <v>0</v>
      </c>
      <c r="AT216">
        <v>0.85</v>
      </c>
      <c r="AU216" t="s">
        <v>128</v>
      </c>
      <c r="AV216">
        <v>0</v>
      </c>
      <c r="AW216">
        <v>2</v>
      </c>
      <c r="AX216">
        <v>55114616</v>
      </c>
      <c r="AY216">
        <v>1</v>
      </c>
      <c r="AZ216">
        <v>0</v>
      </c>
      <c r="BA216">
        <v>214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Y216*Source!I113</f>
        <v>1.604375</v>
      </c>
      <c r="CY216">
        <f>AB216</f>
        <v>6.82</v>
      </c>
      <c r="CZ216">
        <f>AF216</f>
        <v>6.82</v>
      </c>
      <c r="DA216">
        <f>AJ216</f>
        <v>1</v>
      </c>
      <c r="DB216">
        <f>ROUND((ROUND(AT216*CZ216,2)*ROUND(1.25,7)),2)</f>
        <v>7.25</v>
      </c>
      <c r="DC216">
        <f>ROUND((ROUND(AT216*AG216,2)*ROUND(1.25,7)),2)</f>
        <v>0</v>
      </c>
    </row>
    <row r="217" spans="1:107" ht="12.75">
      <c r="A217">
        <f>ROW(Source!A113)</f>
        <v>113</v>
      </c>
      <c r="B217">
        <v>55113220</v>
      </c>
      <c r="C217">
        <v>55114610</v>
      </c>
      <c r="D217">
        <v>53673853</v>
      </c>
      <c r="E217">
        <v>1</v>
      </c>
      <c r="F217">
        <v>1</v>
      </c>
      <c r="G217">
        <v>1</v>
      </c>
      <c r="H217">
        <v>3</v>
      </c>
      <c r="I217" t="s">
        <v>508</v>
      </c>
      <c r="J217" t="s">
        <v>509</v>
      </c>
      <c r="K217" t="s">
        <v>510</v>
      </c>
      <c r="L217">
        <v>1348</v>
      </c>
      <c r="N217">
        <v>1009</v>
      </c>
      <c r="O217" t="s">
        <v>58</v>
      </c>
      <c r="P217" t="s">
        <v>58</v>
      </c>
      <c r="Q217">
        <v>1000</v>
      </c>
      <c r="W217">
        <v>0</v>
      </c>
      <c r="X217">
        <v>-783561515</v>
      </c>
      <c r="Y217">
        <v>0.02</v>
      </c>
      <c r="AA217">
        <v>107351.35</v>
      </c>
      <c r="AB217">
        <v>0</v>
      </c>
      <c r="AC217">
        <v>0</v>
      </c>
      <c r="AD217">
        <v>0</v>
      </c>
      <c r="AE217">
        <v>107351.35</v>
      </c>
      <c r="AF217">
        <v>0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T217">
        <v>0.02</v>
      </c>
      <c r="AV217">
        <v>0</v>
      </c>
      <c r="AW217">
        <v>2</v>
      </c>
      <c r="AX217">
        <v>55114617</v>
      </c>
      <c r="AY217">
        <v>1</v>
      </c>
      <c r="AZ217">
        <v>0</v>
      </c>
      <c r="BA217">
        <v>215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Y217*Source!I113</f>
        <v>0.0302</v>
      </c>
      <c r="CY217">
        <f>AA217</f>
        <v>107351.35</v>
      </c>
      <c r="CZ217">
        <f>AE217</f>
        <v>107351.35</v>
      </c>
      <c r="DA217">
        <f>AI217</f>
        <v>1</v>
      </c>
      <c r="DB217">
        <f>ROUND(ROUND(AT217*CZ217,2),2)</f>
        <v>2147.03</v>
      </c>
      <c r="DC217">
        <f>ROUND(ROUND(AT217*AG217,2),2)</f>
        <v>0</v>
      </c>
    </row>
    <row r="218" spans="1:107" ht="12.75">
      <c r="A218">
        <f>ROW(Source!A113)</f>
        <v>113</v>
      </c>
      <c r="B218">
        <v>55113220</v>
      </c>
      <c r="C218">
        <v>55114610</v>
      </c>
      <c r="D218">
        <v>53674786</v>
      </c>
      <c r="E218">
        <v>1</v>
      </c>
      <c r="F218">
        <v>1</v>
      </c>
      <c r="G218">
        <v>1</v>
      </c>
      <c r="H218">
        <v>3</v>
      </c>
      <c r="I218" t="s">
        <v>482</v>
      </c>
      <c r="J218" t="s">
        <v>483</v>
      </c>
      <c r="K218" t="s">
        <v>484</v>
      </c>
      <c r="L218">
        <v>1346</v>
      </c>
      <c r="N218">
        <v>1009</v>
      </c>
      <c r="O218" t="s">
        <v>260</v>
      </c>
      <c r="P218" t="s">
        <v>260</v>
      </c>
      <c r="Q218">
        <v>1</v>
      </c>
      <c r="W218">
        <v>0</v>
      </c>
      <c r="X218">
        <v>-1449230318</v>
      </c>
      <c r="Y218">
        <v>1</v>
      </c>
      <c r="AA218">
        <v>9.42</v>
      </c>
      <c r="AB218">
        <v>0</v>
      </c>
      <c r="AC218">
        <v>0</v>
      </c>
      <c r="AD218">
        <v>0</v>
      </c>
      <c r="AE218">
        <v>9.42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T218">
        <v>1</v>
      </c>
      <c r="AV218">
        <v>0</v>
      </c>
      <c r="AW218">
        <v>2</v>
      </c>
      <c r="AX218">
        <v>55114618</v>
      </c>
      <c r="AY218">
        <v>1</v>
      </c>
      <c r="AZ218">
        <v>0</v>
      </c>
      <c r="BA218">
        <v>216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Y218*Source!I113</f>
        <v>1.51</v>
      </c>
      <c r="CY218">
        <f>AA218</f>
        <v>9.42</v>
      </c>
      <c r="CZ218">
        <f>AE218</f>
        <v>9.42</v>
      </c>
      <c r="DA218">
        <f>AI218</f>
        <v>1</v>
      </c>
      <c r="DB218">
        <f>ROUND(ROUND(AT218*CZ218,2),2)</f>
        <v>9.42</v>
      </c>
      <c r="DC218">
        <f>ROUND(ROUND(AT218*AG218,2),2)</f>
        <v>0</v>
      </c>
    </row>
    <row r="219" spans="1:107" ht="12.75">
      <c r="A219">
        <f>ROW(Source!A114)</f>
        <v>114</v>
      </c>
      <c r="B219">
        <v>55113218</v>
      </c>
      <c r="C219">
        <v>55114610</v>
      </c>
      <c r="D219">
        <v>53630083</v>
      </c>
      <c r="E219">
        <v>70</v>
      </c>
      <c r="F219">
        <v>1</v>
      </c>
      <c r="G219">
        <v>1</v>
      </c>
      <c r="H219">
        <v>1</v>
      </c>
      <c r="I219" t="s">
        <v>506</v>
      </c>
      <c r="K219" t="s">
        <v>507</v>
      </c>
      <c r="L219">
        <v>1191</v>
      </c>
      <c r="N219">
        <v>1013</v>
      </c>
      <c r="O219" t="s">
        <v>370</v>
      </c>
      <c r="P219" t="s">
        <v>370</v>
      </c>
      <c r="Q219">
        <v>1</v>
      </c>
      <c r="W219">
        <v>0</v>
      </c>
      <c r="X219">
        <v>1893946532</v>
      </c>
      <c r="Y219">
        <v>2.484</v>
      </c>
      <c r="AA219">
        <v>0</v>
      </c>
      <c r="AB219">
        <v>0</v>
      </c>
      <c r="AC219">
        <v>0</v>
      </c>
      <c r="AD219">
        <v>9.07</v>
      </c>
      <c r="AE219">
        <v>0</v>
      </c>
      <c r="AF219">
        <v>0</v>
      </c>
      <c r="AG219">
        <v>0</v>
      </c>
      <c r="AH219">
        <v>9.07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1</v>
      </c>
      <c r="AQ219">
        <v>0</v>
      </c>
      <c r="AR219">
        <v>0</v>
      </c>
      <c r="AT219">
        <v>2.16</v>
      </c>
      <c r="AU219" t="s">
        <v>129</v>
      </c>
      <c r="AV219">
        <v>1</v>
      </c>
      <c r="AW219">
        <v>2</v>
      </c>
      <c r="AX219">
        <v>55114611</v>
      </c>
      <c r="AY219">
        <v>1</v>
      </c>
      <c r="AZ219">
        <v>0</v>
      </c>
      <c r="BA219">
        <v>217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Y219*Source!I114</f>
        <v>3.75084</v>
      </c>
      <c r="CY219">
        <f>AD219</f>
        <v>9.07</v>
      </c>
      <c r="CZ219">
        <f>AH219</f>
        <v>9.07</v>
      </c>
      <c r="DA219">
        <f>AL219</f>
        <v>1</v>
      </c>
      <c r="DB219">
        <f>ROUND((ROUND(AT219*CZ219,2)*ROUND(1.15,7)),2)</f>
        <v>22.53</v>
      </c>
      <c r="DC219">
        <f>ROUND((ROUND(AT219*AG219,2)*ROUND(1.15,7)),2)</f>
        <v>0</v>
      </c>
    </row>
    <row r="220" spans="1:107" ht="12.75">
      <c r="A220">
        <f>ROW(Source!A114)</f>
        <v>114</v>
      </c>
      <c r="B220">
        <v>55113218</v>
      </c>
      <c r="C220">
        <v>55114610</v>
      </c>
      <c r="D220">
        <v>53630257</v>
      </c>
      <c r="E220">
        <v>70</v>
      </c>
      <c r="F220">
        <v>1</v>
      </c>
      <c r="G220">
        <v>1</v>
      </c>
      <c r="H220">
        <v>1</v>
      </c>
      <c r="I220" t="s">
        <v>371</v>
      </c>
      <c r="K220" t="s">
        <v>372</v>
      </c>
      <c r="L220">
        <v>1191</v>
      </c>
      <c r="N220">
        <v>1013</v>
      </c>
      <c r="O220" t="s">
        <v>370</v>
      </c>
      <c r="P220" t="s">
        <v>370</v>
      </c>
      <c r="Q220">
        <v>1</v>
      </c>
      <c r="W220">
        <v>0</v>
      </c>
      <c r="X220">
        <v>-1417349443</v>
      </c>
      <c r="Y220">
        <v>0.025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1</v>
      </c>
      <c r="AQ220">
        <v>0</v>
      </c>
      <c r="AR220">
        <v>0</v>
      </c>
      <c r="AT220">
        <v>0.02</v>
      </c>
      <c r="AU220" t="s">
        <v>128</v>
      </c>
      <c r="AV220">
        <v>2</v>
      </c>
      <c r="AW220">
        <v>2</v>
      </c>
      <c r="AX220">
        <v>55114612</v>
      </c>
      <c r="AY220">
        <v>1</v>
      </c>
      <c r="AZ220">
        <v>0</v>
      </c>
      <c r="BA220">
        <v>218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Y220*Source!I114</f>
        <v>0.037750000000000006</v>
      </c>
      <c r="CY220">
        <f>AD220</f>
        <v>0</v>
      </c>
      <c r="CZ220">
        <f>AH220</f>
        <v>0</v>
      </c>
      <c r="DA220">
        <f>AL220</f>
        <v>1</v>
      </c>
      <c r="DB220">
        <f>ROUND((ROUND(AT220*CZ220,2)*ROUND(1.25,7)),2)</f>
        <v>0</v>
      </c>
      <c r="DC220">
        <f>ROUND((ROUND(AT220*AG220,2)*ROUND(1.25,7)),2)</f>
        <v>0</v>
      </c>
    </row>
    <row r="221" spans="1:107" ht="12.75">
      <c r="A221">
        <f>ROW(Source!A114)</f>
        <v>114</v>
      </c>
      <c r="B221">
        <v>55113218</v>
      </c>
      <c r="C221">
        <v>55114610</v>
      </c>
      <c r="D221">
        <v>53792132</v>
      </c>
      <c r="E221">
        <v>1</v>
      </c>
      <c r="F221">
        <v>1</v>
      </c>
      <c r="G221">
        <v>1</v>
      </c>
      <c r="H221">
        <v>2</v>
      </c>
      <c r="I221" t="s">
        <v>489</v>
      </c>
      <c r="J221" t="s">
        <v>490</v>
      </c>
      <c r="K221" t="s">
        <v>491</v>
      </c>
      <c r="L221">
        <v>1367</v>
      </c>
      <c r="N221">
        <v>1011</v>
      </c>
      <c r="O221" t="s">
        <v>376</v>
      </c>
      <c r="P221" t="s">
        <v>376</v>
      </c>
      <c r="Q221">
        <v>1</v>
      </c>
      <c r="W221">
        <v>0</v>
      </c>
      <c r="X221">
        <v>208619310</v>
      </c>
      <c r="Y221">
        <v>0.025</v>
      </c>
      <c r="AA221">
        <v>0</v>
      </c>
      <c r="AB221">
        <v>9.49</v>
      </c>
      <c r="AC221">
        <v>0</v>
      </c>
      <c r="AD221">
        <v>0</v>
      </c>
      <c r="AE221">
        <v>0</v>
      </c>
      <c r="AF221">
        <v>1.7</v>
      </c>
      <c r="AG221">
        <v>0</v>
      </c>
      <c r="AH221">
        <v>0</v>
      </c>
      <c r="AI221">
        <v>1</v>
      </c>
      <c r="AJ221">
        <v>5.58</v>
      </c>
      <c r="AK221">
        <v>38.36</v>
      </c>
      <c r="AL221">
        <v>1</v>
      </c>
      <c r="AN221">
        <v>0</v>
      </c>
      <c r="AO221">
        <v>1</v>
      </c>
      <c r="AP221">
        <v>1</v>
      </c>
      <c r="AQ221">
        <v>0</v>
      </c>
      <c r="AR221">
        <v>0</v>
      </c>
      <c r="AT221">
        <v>0.02</v>
      </c>
      <c r="AU221" t="s">
        <v>128</v>
      </c>
      <c r="AV221">
        <v>0</v>
      </c>
      <c r="AW221">
        <v>2</v>
      </c>
      <c r="AX221">
        <v>55114613</v>
      </c>
      <c r="AY221">
        <v>1</v>
      </c>
      <c r="AZ221">
        <v>0</v>
      </c>
      <c r="BA221">
        <v>219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Y221*Source!I114</f>
        <v>0.037750000000000006</v>
      </c>
      <c r="CY221">
        <f>AB221</f>
        <v>9.49</v>
      </c>
      <c r="CZ221">
        <f>AF221</f>
        <v>1.7</v>
      </c>
      <c r="DA221">
        <f>AJ221</f>
        <v>5.58</v>
      </c>
      <c r="DB221">
        <f>ROUND((ROUND(AT221*CZ221,2)*ROUND(1.25,7)),2)</f>
        <v>0.04</v>
      </c>
      <c r="DC221">
        <f>ROUND((ROUND(AT221*AG221,2)*ROUND(1.25,7)),2)</f>
        <v>0</v>
      </c>
    </row>
    <row r="222" spans="1:107" ht="12.75">
      <c r="A222">
        <f>ROW(Source!A114)</f>
        <v>114</v>
      </c>
      <c r="B222">
        <v>55113218</v>
      </c>
      <c r="C222">
        <v>55114610</v>
      </c>
      <c r="D222">
        <v>53792151</v>
      </c>
      <c r="E222">
        <v>1</v>
      </c>
      <c r="F222">
        <v>1</v>
      </c>
      <c r="G222">
        <v>1</v>
      </c>
      <c r="H222">
        <v>2</v>
      </c>
      <c r="I222" t="s">
        <v>402</v>
      </c>
      <c r="J222" t="s">
        <v>403</v>
      </c>
      <c r="K222" t="s">
        <v>404</v>
      </c>
      <c r="L222">
        <v>1367</v>
      </c>
      <c r="N222">
        <v>1011</v>
      </c>
      <c r="O222" t="s">
        <v>376</v>
      </c>
      <c r="P222" t="s">
        <v>376</v>
      </c>
      <c r="Q222">
        <v>1</v>
      </c>
      <c r="W222">
        <v>0</v>
      </c>
      <c r="X222">
        <v>-896236776</v>
      </c>
      <c r="Y222">
        <v>0.0125</v>
      </c>
      <c r="AA222">
        <v>0</v>
      </c>
      <c r="AB222">
        <v>809.91</v>
      </c>
      <c r="AC222">
        <v>385.9</v>
      </c>
      <c r="AD222">
        <v>0</v>
      </c>
      <c r="AE222">
        <v>0</v>
      </c>
      <c r="AF222">
        <v>89.99</v>
      </c>
      <c r="AG222">
        <v>10.06</v>
      </c>
      <c r="AH222">
        <v>0</v>
      </c>
      <c r="AI222">
        <v>1</v>
      </c>
      <c r="AJ222">
        <v>9</v>
      </c>
      <c r="AK222">
        <v>38.36</v>
      </c>
      <c r="AL222">
        <v>1</v>
      </c>
      <c r="AN222">
        <v>0</v>
      </c>
      <c r="AO222">
        <v>1</v>
      </c>
      <c r="AP222">
        <v>1</v>
      </c>
      <c r="AQ222">
        <v>0</v>
      </c>
      <c r="AR222">
        <v>0</v>
      </c>
      <c r="AT222">
        <v>0.01</v>
      </c>
      <c r="AU222" t="s">
        <v>128</v>
      </c>
      <c r="AV222">
        <v>0</v>
      </c>
      <c r="AW222">
        <v>2</v>
      </c>
      <c r="AX222">
        <v>55114614</v>
      </c>
      <c r="AY222">
        <v>1</v>
      </c>
      <c r="AZ222">
        <v>0</v>
      </c>
      <c r="BA222">
        <v>220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Y222*Source!I114</f>
        <v>0.018875000000000003</v>
      </c>
      <c r="CY222">
        <f>AB222</f>
        <v>809.91</v>
      </c>
      <c r="CZ222">
        <f>AF222</f>
        <v>89.99</v>
      </c>
      <c r="DA222">
        <f>AJ222</f>
        <v>9</v>
      </c>
      <c r="DB222">
        <f>ROUND((ROUND(AT222*CZ222,2)*ROUND(1.25,7)),2)</f>
        <v>1.13</v>
      </c>
      <c r="DC222">
        <f>ROUND((ROUND(AT222*AG222,2)*ROUND(1.25,7)),2)</f>
        <v>0.13</v>
      </c>
    </row>
    <row r="223" spans="1:107" ht="12.75">
      <c r="A223">
        <f>ROW(Source!A114)</f>
        <v>114</v>
      </c>
      <c r="B223">
        <v>55113218</v>
      </c>
      <c r="C223">
        <v>55114610</v>
      </c>
      <c r="D223">
        <v>53792927</v>
      </c>
      <c r="E223">
        <v>1</v>
      </c>
      <c r="F223">
        <v>1</v>
      </c>
      <c r="G223">
        <v>1</v>
      </c>
      <c r="H223">
        <v>2</v>
      </c>
      <c r="I223" t="s">
        <v>373</v>
      </c>
      <c r="J223" t="s">
        <v>374</v>
      </c>
      <c r="K223" t="s">
        <v>375</v>
      </c>
      <c r="L223">
        <v>1367</v>
      </c>
      <c r="N223">
        <v>1011</v>
      </c>
      <c r="O223" t="s">
        <v>376</v>
      </c>
      <c r="P223" t="s">
        <v>376</v>
      </c>
      <c r="Q223">
        <v>1</v>
      </c>
      <c r="W223">
        <v>0</v>
      </c>
      <c r="X223">
        <v>509054691</v>
      </c>
      <c r="Y223">
        <v>0.0125</v>
      </c>
      <c r="AA223">
        <v>0</v>
      </c>
      <c r="AB223">
        <v>833.2</v>
      </c>
      <c r="AC223">
        <v>444.98</v>
      </c>
      <c r="AD223">
        <v>0</v>
      </c>
      <c r="AE223">
        <v>0</v>
      </c>
      <c r="AF223">
        <v>65.71</v>
      </c>
      <c r="AG223">
        <v>11.6</v>
      </c>
      <c r="AH223">
        <v>0</v>
      </c>
      <c r="AI223">
        <v>1</v>
      </c>
      <c r="AJ223">
        <v>12.68</v>
      </c>
      <c r="AK223">
        <v>38.36</v>
      </c>
      <c r="AL223">
        <v>1</v>
      </c>
      <c r="AN223">
        <v>0</v>
      </c>
      <c r="AO223">
        <v>1</v>
      </c>
      <c r="AP223">
        <v>1</v>
      </c>
      <c r="AQ223">
        <v>0</v>
      </c>
      <c r="AR223">
        <v>0</v>
      </c>
      <c r="AT223">
        <v>0.01</v>
      </c>
      <c r="AU223" t="s">
        <v>128</v>
      </c>
      <c r="AV223">
        <v>0</v>
      </c>
      <c r="AW223">
        <v>2</v>
      </c>
      <c r="AX223">
        <v>55114615</v>
      </c>
      <c r="AY223">
        <v>1</v>
      </c>
      <c r="AZ223">
        <v>0</v>
      </c>
      <c r="BA223">
        <v>221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Y223*Source!I114</f>
        <v>0.018875000000000003</v>
      </c>
      <c r="CY223">
        <f>AB223</f>
        <v>833.2</v>
      </c>
      <c r="CZ223">
        <f>AF223</f>
        <v>65.71</v>
      </c>
      <c r="DA223">
        <f>AJ223</f>
        <v>12.68</v>
      </c>
      <c r="DB223">
        <f>ROUND((ROUND(AT223*CZ223,2)*ROUND(1.25,7)),2)</f>
        <v>0.83</v>
      </c>
      <c r="DC223">
        <f>ROUND((ROUND(AT223*AG223,2)*ROUND(1.25,7)),2)</f>
        <v>0.15</v>
      </c>
    </row>
    <row r="224" spans="1:107" ht="12.75">
      <c r="A224">
        <f>ROW(Source!A114)</f>
        <v>114</v>
      </c>
      <c r="B224">
        <v>55113218</v>
      </c>
      <c r="C224">
        <v>55114610</v>
      </c>
      <c r="D224">
        <v>53793566</v>
      </c>
      <c r="E224">
        <v>1</v>
      </c>
      <c r="F224">
        <v>1</v>
      </c>
      <c r="G224">
        <v>1</v>
      </c>
      <c r="H224">
        <v>2</v>
      </c>
      <c r="I224" t="s">
        <v>500</v>
      </c>
      <c r="J224" t="s">
        <v>501</v>
      </c>
      <c r="K224" t="s">
        <v>502</v>
      </c>
      <c r="L224">
        <v>1367</v>
      </c>
      <c r="N224">
        <v>1011</v>
      </c>
      <c r="O224" t="s">
        <v>376</v>
      </c>
      <c r="P224" t="s">
        <v>376</v>
      </c>
      <c r="Q224">
        <v>1</v>
      </c>
      <c r="W224">
        <v>0</v>
      </c>
      <c r="X224">
        <v>-1745017968</v>
      </c>
      <c r="Y224">
        <v>1.0625</v>
      </c>
      <c r="AA224">
        <v>0</v>
      </c>
      <c r="AB224">
        <v>46.24</v>
      </c>
      <c r="AC224">
        <v>0</v>
      </c>
      <c r="AD224">
        <v>0</v>
      </c>
      <c r="AE224">
        <v>0</v>
      </c>
      <c r="AF224">
        <v>6.82</v>
      </c>
      <c r="AG224">
        <v>0</v>
      </c>
      <c r="AH224">
        <v>0</v>
      </c>
      <c r="AI224">
        <v>1</v>
      </c>
      <c r="AJ224">
        <v>6.78</v>
      </c>
      <c r="AK224">
        <v>38.36</v>
      </c>
      <c r="AL224">
        <v>1</v>
      </c>
      <c r="AN224">
        <v>0</v>
      </c>
      <c r="AO224">
        <v>1</v>
      </c>
      <c r="AP224">
        <v>1</v>
      </c>
      <c r="AQ224">
        <v>0</v>
      </c>
      <c r="AR224">
        <v>0</v>
      </c>
      <c r="AT224">
        <v>0.85</v>
      </c>
      <c r="AU224" t="s">
        <v>128</v>
      </c>
      <c r="AV224">
        <v>0</v>
      </c>
      <c r="AW224">
        <v>2</v>
      </c>
      <c r="AX224">
        <v>55114616</v>
      </c>
      <c r="AY224">
        <v>1</v>
      </c>
      <c r="AZ224">
        <v>0</v>
      </c>
      <c r="BA224">
        <v>222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Y224*Source!I114</f>
        <v>1.604375</v>
      </c>
      <c r="CY224">
        <f>AB224</f>
        <v>46.24</v>
      </c>
      <c r="CZ224">
        <f>AF224</f>
        <v>6.82</v>
      </c>
      <c r="DA224">
        <f>AJ224</f>
        <v>6.78</v>
      </c>
      <c r="DB224">
        <f>ROUND((ROUND(AT224*CZ224,2)*ROUND(1.25,7)),2)</f>
        <v>7.25</v>
      </c>
      <c r="DC224">
        <f>ROUND((ROUND(AT224*AG224,2)*ROUND(1.25,7)),2)</f>
        <v>0</v>
      </c>
    </row>
    <row r="225" spans="1:107" ht="12.75">
      <c r="A225">
        <f>ROW(Source!A114)</f>
        <v>114</v>
      </c>
      <c r="B225">
        <v>55113218</v>
      </c>
      <c r="C225">
        <v>55114610</v>
      </c>
      <c r="D225">
        <v>53673853</v>
      </c>
      <c r="E225">
        <v>1</v>
      </c>
      <c r="F225">
        <v>1</v>
      </c>
      <c r="G225">
        <v>1</v>
      </c>
      <c r="H225">
        <v>3</v>
      </c>
      <c r="I225" t="s">
        <v>508</v>
      </c>
      <c r="J225" t="s">
        <v>509</v>
      </c>
      <c r="K225" t="s">
        <v>510</v>
      </c>
      <c r="L225">
        <v>1348</v>
      </c>
      <c r="N225">
        <v>1009</v>
      </c>
      <c r="O225" t="s">
        <v>58</v>
      </c>
      <c r="P225" t="s">
        <v>58</v>
      </c>
      <c r="Q225">
        <v>1000</v>
      </c>
      <c r="W225">
        <v>0</v>
      </c>
      <c r="X225">
        <v>-783561515</v>
      </c>
      <c r="Y225">
        <v>0.02</v>
      </c>
      <c r="AA225">
        <v>351038.91</v>
      </c>
      <c r="AB225">
        <v>0</v>
      </c>
      <c r="AC225">
        <v>0</v>
      </c>
      <c r="AD225">
        <v>0</v>
      </c>
      <c r="AE225">
        <v>107351.35</v>
      </c>
      <c r="AF225">
        <v>0</v>
      </c>
      <c r="AG225">
        <v>0</v>
      </c>
      <c r="AH225">
        <v>0</v>
      </c>
      <c r="AI225">
        <v>3.27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T225">
        <v>0.02</v>
      </c>
      <c r="AV225">
        <v>0</v>
      </c>
      <c r="AW225">
        <v>2</v>
      </c>
      <c r="AX225">
        <v>55114617</v>
      </c>
      <c r="AY225">
        <v>1</v>
      </c>
      <c r="AZ225">
        <v>0</v>
      </c>
      <c r="BA225">
        <v>223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Y225*Source!I114</f>
        <v>0.0302</v>
      </c>
      <c r="CY225">
        <f>AA225</f>
        <v>351038.91</v>
      </c>
      <c r="CZ225">
        <f>AE225</f>
        <v>107351.35</v>
      </c>
      <c r="DA225">
        <f>AI225</f>
        <v>3.27</v>
      </c>
      <c r="DB225">
        <f>ROUND(ROUND(AT225*CZ225,2),2)</f>
        <v>2147.03</v>
      </c>
      <c r="DC225">
        <f>ROUND(ROUND(AT225*AG225,2),2)</f>
        <v>0</v>
      </c>
    </row>
    <row r="226" spans="1:107" ht="12.75">
      <c r="A226">
        <f>ROW(Source!A114)</f>
        <v>114</v>
      </c>
      <c r="B226">
        <v>55113218</v>
      </c>
      <c r="C226">
        <v>55114610</v>
      </c>
      <c r="D226">
        <v>53674786</v>
      </c>
      <c r="E226">
        <v>1</v>
      </c>
      <c r="F226">
        <v>1</v>
      </c>
      <c r="G226">
        <v>1</v>
      </c>
      <c r="H226">
        <v>3</v>
      </c>
      <c r="I226" t="s">
        <v>482</v>
      </c>
      <c r="J226" t="s">
        <v>483</v>
      </c>
      <c r="K226" t="s">
        <v>484</v>
      </c>
      <c r="L226">
        <v>1346</v>
      </c>
      <c r="N226">
        <v>1009</v>
      </c>
      <c r="O226" t="s">
        <v>260</v>
      </c>
      <c r="P226" t="s">
        <v>260</v>
      </c>
      <c r="Q226">
        <v>1</v>
      </c>
      <c r="W226">
        <v>0</v>
      </c>
      <c r="X226">
        <v>-1449230318</v>
      </c>
      <c r="Y226">
        <v>1</v>
      </c>
      <c r="AA226">
        <v>147.42</v>
      </c>
      <c r="AB226">
        <v>0</v>
      </c>
      <c r="AC226">
        <v>0</v>
      </c>
      <c r="AD226">
        <v>0</v>
      </c>
      <c r="AE226">
        <v>9.42</v>
      </c>
      <c r="AF226">
        <v>0</v>
      </c>
      <c r="AG226">
        <v>0</v>
      </c>
      <c r="AH226">
        <v>0</v>
      </c>
      <c r="AI226">
        <v>15.65</v>
      </c>
      <c r="AJ226">
        <v>1</v>
      </c>
      <c r="AK226">
        <v>1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T226">
        <v>1</v>
      </c>
      <c r="AV226">
        <v>0</v>
      </c>
      <c r="AW226">
        <v>2</v>
      </c>
      <c r="AX226">
        <v>55114618</v>
      </c>
      <c r="AY226">
        <v>1</v>
      </c>
      <c r="AZ226">
        <v>0</v>
      </c>
      <c r="BA226">
        <v>224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Y226*Source!I114</f>
        <v>1.51</v>
      </c>
      <c r="CY226">
        <f>AA226</f>
        <v>147.42</v>
      </c>
      <c r="CZ226">
        <f>AE226</f>
        <v>9.42</v>
      </c>
      <c r="DA226">
        <f>AI226</f>
        <v>15.65</v>
      </c>
      <c r="DB226">
        <f>ROUND(ROUND(AT226*CZ226,2),2)</f>
        <v>9.42</v>
      </c>
      <c r="DC226">
        <f>ROUND(ROUND(AT226*AG226,2),2)</f>
        <v>0</v>
      </c>
    </row>
    <row r="227" spans="1:107" ht="12.75">
      <c r="A227">
        <f>ROW(Source!A115)</f>
        <v>115</v>
      </c>
      <c r="B227">
        <v>55113220</v>
      </c>
      <c r="C227">
        <v>55114405</v>
      </c>
      <c r="D227">
        <v>53630083</v>
      </c>
      <c r="E227">
        <v>70</v>
      </c>
      <c r="F227">
        <v>1</v>
      </c>
      <c r="G227">
        <v>1</v>
      </c>
      <c r="H227">
        <v>1</v>
      </c>
      <c r="I227" t="s">
        <v>506</v>
      </c>
      <c r="K227" t="s">
        <v>507</v>
      </c>
      <c r="L227">
        <v>1191</v>
      </c>
      <c r="N227">
        <v>1013</v>
      </c>
      <c r="O227" t="s">
        <v>370</v>
      </c>
      <c r="P227" t="s">
        <v>370</v>
      </c>
      <c r="Q227">
        <v>1</v>
      </c>
      <c r="W227">
        <v>0</v>
      </c>
      <c r="X227">
        <v>1893946532</v>
      </c>
      <c r="Y227">
        <v>91.73549999999999</v>
      </c>
      <c r="AA227">
        <v>0</v>
      </c>
      <c r="AB227">
        <v>0</v>
      </c>
      <c r="AC227">
        <v>0</v>
      </c>
      <c r="AD227">
        <v>9.07</v>
      </c>
      <c r="AE227">
        <v>0</v>
      </c>
      <c r="AF227">
        <v>0</v>
      </c>
      <c r="AG227">
        <v>0</v>
      </c>
      <c r="AH227">
        <v>9.07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1</v>
      </c>
      <c r="AQ227">
        <v>0</v>
      </c>
      <c r="AR227">
        <v>0</v>
      </c>
      <c r="AT227">
        <v>79.77</v>
      </c>
      <c r="AU227" t="s">
        <v>129</v>
      </c>
      <c r="AV227">
        <v>1</v>
      </c>
      <c r="AW227">
        <v>2</v>
      </c>
      <c r="AX227">
        <v>55114406</v>
      </c>
      <c r="AY227">
        <v>1</v>
      </c>
      <c r="AZ227">
        <v>0</v>
      </c>
      <c r="BA227">
        <v>225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Y227*Source!I115</f>
        <v>11.466937499999998</v>
      </c>
      <c r="CY227">
        <f>AD227</f>
        <v>9.07</v>
      </c>
      <c r="CZ227">
        <f>AH227</f>
        <v>9.07</v>
      </c>
      <c r="DA227">
        <f>AL227</f>
        <v>1</v>
      </c>
      <c r="DB227">
        <f>ROUND((ROUND(AT227*CZ227,2)*ROUND(1.15,7)),2)</f>
        <v>832.04</v>
      </c>
      <c r="DC227">
        <f>ROUND((ROUND(AT227*AG227,2)*ROUND(1.15,7)),2)</f>
        <v>0</v>
      </c>
    </row>
    <row r="228" spans="1:107" ht="12.75">
      <c r="A228">
        <f>ROW(Source!A115)</f>
        <v>115</v>
      </c>
      <c r="B228">
        <v>55113220</v>
      </c>
      <c r="C228">
        <v>55114405</v>
      </c>
      <c r="D228">
        <v>53630257</v>
      </c>
      <c r="E228">
        <v>70</v>
      </c>
      <c r="F228">
        <v>1</v>
      </c>
      <c r="G228">
        <v>1</v>
      </c>
      <c r="H228">
        <v>1</v>
      </c>
      <c r="I228" t="s">
        <v>371</v>
      </c>
      <c r="K228" t="s">
        <v>372</v>
      </c>
      <c r="L228">
        <v>1191</v>
      </c>
      <c r="N228">
        <v>1013</v>
      </c>
      <c r="O228" t="s">
        <v>370</v>
      </c>
      <c r="P228" t="s">
        <v>370</v>
      </c>
      <c r="Q228">
        <v>1</v>
      </c>
      <c r="W228">
        <v>0</v>
      </c>
      <c r="X228">
        <v>-1417349443</v>
      </c>
      <c r="Y228">
        <v>0.7875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1</v>
      </c>
      <c r="AQ228">
        <v>0</v>
      </c>
      <c r="AR228">
        <v>0</v>
      </c>
      <c r="AT228">
        <v>0.63</v>
      </c>
      <c r="AU228" t="s">
        <v>128</v>
      </c>
      <c r="AV228">
        <v>2</v>
      </c>
      <c r="AW228">
        <v>2</v>
      </c>
      <c r="AX228">
        <v>55114407</v>
      </c>
      <c r="AY228">
        <v>1</v>
      </c>
      <c r="AZ228">
        <v>0</v>
      </c>
      <c r="BA228">
        <v>226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Y228*Source!I115</f>
        <v>0.0984375</v>
      </c>
      <c r="CY228">
        <f>AD228</f>
        <v>0</v>
      </c>
      <c r="CZ228">
        <f>AH228</f>
        <v>0</v>
      </c>
      <c r="DA228">
        <f>AL228</f>
        <v>1</v>
      </c>
      <c r="DB228">
        <f>ROUND((ROUND(AT228*CZ228,2)*ROUND(1.25,7)),2)</f>
        <v>0</v>
      </c>
      <c r="DC228">
        <f>ROUND((ROUND(AT228*AG228,2)*ROUND(1.25,7)),2)</f>
        <v>0</v>
      </c>
    </row>
    <row r="229" spans="1:107" ht="12.75">
      <c r="A229">
        <f>ROW(Source!A115)</f>
        <v>115</v>
      </c>
      <c r="B229">
        <v>55113220</v>
      </c>
      <c r="C229">
        <v>55114405</v>
      </c>
      <c r="D229">
        <v>53791939</v>
      </c>
      <c r="E229">
        <v>1</v>
      </c>
      <c r="F229">
        <v>1</v>
      </c>
      <c r="G229">
        <v>1</v>
      </c>
      <c r="H229">
        <v>2</v>
      </c>
      <c r="I229" t="s">
        <v>388</v>
      </c>
      <c r="J229" t="s">
        <v>389</v>
      </c>
      <c r="K229" t="s">
        <v>390</v>
      </c>
      <c r="L229">
        <v>1367</v>
      </c>
      <c r="N229">
        <v>1011</v>
      </c>
      <c r="O229" t="s">
        <v>376</v>
      </c>
      <c r="P229" t="s">
        <v>376</v>
      </c>
      <c r="Q229">
        <v>1</v>
      </c>
      <c r="W229">
        <v>0</v>
      </c>
      <c r="X229">
        <v>-130837057</v>
      </c>
      <c r="Y229">
        <v>0.525</v>
      </c>
      <c r="AA229">
        <v>0</v>
      </c>
      <c r="AB229">
        <v>86.4</v>
      </c>
      <c r="AC229">
        <v>13.5</v>
      </c>
      <c r="AD229">
        <v>0</v>
      </c>
      <c r="AE229">
        <v>0</v>
      </c>
      <c r="AF229">
        <v>86.4</v>
      </c>
      <c r="AG229">
        <v>13.5</v>
      </c>
      <c r="AH229">
        <v>0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1</v>
      </c>
      <c r="AQ229">
        <v>0</v>
      </c>
      <c r="AR229">
        <v>0</v>
      </c>
      <c r="AT229">
        <v>0.42</v>
      </c>
      <c r="AU229" t="s">
        <v>128</v>
      </c>
      <c r="AV229">
        <v>0</v>
      </c>
      <c r="AW229">
        <v>2</v>
      </c>
      <c r="AX229">
        <v>55114408</v>
      </c>
      <c r="AY229">
        <v>1</v>
      </c>
      <c r="AZ229">
        <v>0</v>
      </c>
      <c r="BA229">
        <v>227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Y229*Source!I115</f>
        <v>0.065625</v>
      </c>
      <c r="CY229">
        <f>AB229</f>
        <v>86.4</v>
      </c>
      <c r="CZ229">
        <f>AF229</f>
        <v>86.4</v>
      </c>
      <c r="DA229">
        <f>AJ229</f>
        <v>1</v>
      </c>
      <c r="DB229">
        <f>ROUND((ROUND(AT229*CZ229,2)*ROUND(1.25,7)),2)</f>
        <v>45.36</v>
      </c>
      <c r="DC229">
        <f>ROUND((ROUND(AT229*AG229,2)*ROUND(1.25,7)),2)</f>
        <v>7.09</v>
      </c>
    </row>
    <row r="230" spans="1:107" ht="12.75">
      <c r="A230">
        <f>ROW(Source!A115)</f>
        <v>115</v>
      </c>
      <c r="B230">
        <v>55113220</v>
      </c>
      <c r="C230">
        <v>55114405</v>
      </c>
      <c r="D230">
        <v>53791997</v>
      </c>
      <c r="E230">
        <v>1</v>
      </c>
      <c r="F230">
        <v>1</v>
      </c>
      <c r="G230">
        <v>1</v>
      </c>
      <c r="H230">
        <v>2</v>
      </c>
      <c r="I230" t="s">
        <v>399</v>
      </c>
      <c r="J230" t="s">
        <v>400</v>
      </c>
      <c r="K230" t="s">
        <v>401</v>
      </c>
      <c r="L230">
        <v>1367</v>
      </c>
      <c r="N230">
        <v>1011</v>
      </c>
      <c r="O230" t="s">
        <v>376</v>
      </c>
      <c r="P230" t="s">
        <v>376</v>
      </c>
      <c r="Q230">
        <v>1</v>
      </c>
      <c r="W230">
        <v>0</v>
      </c>
      <c r="X230">
        <v>-430484415</v>
      </c>
      <c r="Y230">
        <v>0.1</v>
      </c>
      <c r="AA230">
        <v>0</v>
      </c>
      <c r="AB230">
        <v>115.4</v>
      </c>
      <c r="AC230">
        <v>13.5</v>
      </c>
      <c r="AD230">
        <v>0</v>
      </c>
      <c r="AE230">
        <v>0</v>
      </c>
      <c r="AF230">
        <v>115.4</v>
      </c>
      <c r="AG230">
        <v>13.5</v>
      </c>
      <c r="AH230">
        <v>0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1</v>
      </c>
      <c r="AQ230">
        <v>0</v>
      </c>
      <c r="AR230">
        <v>0</v>
      </c>
      <c r="AT230">
        <v>0.08</v>
      </c>
      <c r="AU230" t="s">
        <v>128</v>
      </c>
      <c r="AV230">
        <v>0</v>
      </c>
      <c r="AW230">
        <v>2</v>
      </c>
      <c r="AX230">
        <v>55114409</v>
      </c>
      <c r="AY230">
        <v>1</v>
      </c>
      <c r="AZ230">
        <v>0</v>
      </c>
      <c r="BA230">
        <v>228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Y230*Source!I115</f>
        <v>0.0125</v>
      </c>
      <c r="CY230">
        <f>AB230</f>
        <v>115.4</v>
      </c>
      <c r="CZ230">
        <f>AF230</f>
        <v>115.4</v>
      </c>
      <c r="DA230">
        <f>AJ230</f>
        <v>1</v>
      </c>
      <c r="DB230">
        <f>ROUND((ROUND(AT230*CZ230,2)*ROUND(1.25,7)),2)</f>
        <v>11.54</v>
      </c>
      <c r="DC230">
        <f>ROUND((ROUND(AT230*AG230,2)*ROUND(1.25,7)),2)</f>
        <v>1.35</v>
      </c>
    </row>
    <row r="231" spans="1:107" ht="12.75">
      <c r="A231">
        <f>ROW(Source!A115)</f>
        <v>115</v>
      </c>
      <c r="B231">
        <v>55113220</v>
      </c>
      <c r="C231">
        <v>55114405</v>
      </c>
      <c r="D231">
        <v>53792927</v>
      </c>
      <c r="E231">
        <v>1</v>
      </c>
      <c r="F231">
        <v>1</v>
      </c>
      <c r="G231">
        <v>1</v>
      </c>
      <c r="H231">
        <v>2</v>
      </c>
      <c r="I231" t="s">
        <v>373</v>
      </c>
      <c r="J231" t="s">
        <v>374</v>
      </c>
      <c r="K231" t="s">
        <v>375</v>
      </c>
      <c r="L231">
        <v>1367</v>
      </c>
      <c r="N231">
        <v>1011</v>
      </c>
      <c r="O231" t="s">
        <v>376</v>
      </c>
      <c r="P231" t="s">
        <v>376</v>
      </c>
      <c r="Q231">
        <v>1</v>
      </c>
      <c r="W231">
        <v>0</v>
      </c>
      <c r="X231">
        <v>509054691</v>
      </c>
      <c r="Y231">
        <v>0.1625</v>
      </c>
      <c r="AA231">
        <v>0</v>
      </c>
      <c r="AB231">
        <v>65.71</v>
      </c>
      <c r="AC231">
        <v>11.6</v>
      </c>
      <c r="AD231">
        <v>0</v>
      </c>
      <c r="AE231">
        <v>0</v>
      </c>
      <c r="AF231">
        <v>65.71</v>
      </c>
      <c r="AG231">
        <v>11.6</v>
      </c>
      <c r="AH231">
        <v>0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1</v>
      </c>
      <c r="AQ231">
        <v>0</v>
      </c>
      <c r="AR231">
        <v>0</v>
      </c>
      <c r="AT231">
        <v>0.13</v>
      </c>
      <c r="AU231" t="s">
        <v>128</v>
      </c>
      <c r="AV231">
        <v>0</v>
      </c>
      <c r="AW231">
        <v>2</v>
      </c>
      <c r="AX231">
        <v>55114410</v>
      </c>
      <c r="AY231">
        <v>1</v>
      </c>
      <c r="AZ231">
        <v>0</v>
      </c>
      <c r="BA231">
        <v>229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Y231*Source!I115</f>
        <v>0.0203125</v>
      </c>
      <c r="CY231">
        <f>AB231</f>
        <v>65.71</v>
      </c>
      <c r="CZ231">
        <f>AF231</f>
        <v>65.71</v>
      </c>
      <c r="DA231">
        <f>AJ231</f>
        <v>1</v>
      </c>
      <c r="DB231">
        <f>ROUND((ROUND(AT231*CZ231,2)*ROUND(1.25,7)),2)</f>
        <v>10.68</v>
      </c>
      <c r="DC231">
        <f>ROUND((ROUND(AT231*AG231,2)*ROUND(1.25,7)),2)</f>
        <v>1.89</v>
      </c>
    </row>
    <row r="232" spans="1:107" ht="12.75">
      <c r="A232">
        <f>ROW(Source!A115)</f>
        <v>115</v>
      </c>
      <c r="B232">
        <v>55113220</v>
      </c>
      <c r="C232">
        <v>55114405</v>
      </c>
      <c r="D232">
        <v>53644939</v>
      </c>
      <c r="E232">
        <v>1</v>
      </c>
      <c r="F232">
        <v>1</v>
      </c>
      <c r="G232">
        <v>1</v>
      </c>
      <c r="H232">
        <v>3</v>
      </c>
      <c r="I232" t="s">
        <v>414</v>
      </c>
      <c r="J232" t="s">
        <v>415</v>
      </c>
      <c r="K232" t="s">
        <v>416</v>
      </c>
      <c r="L232">
        <v>1348</v>
      </c>
      <c r="N232">
        <v>1009</v>
      </c>
      <c r="O232" t="s">
        <v>58</v>
      </c>
      <c r="P232" t="s">
        <v>58</v>
      </c>
      <c r="Q232">
        <v>1000</v>
      </c>
      <c r="W232">
        <v>0</v>
      </c>
      <c r="X232">
        <v>-45966985</v>
      </c>
      <c r="Y232">
        <v>0.006</v>
      </c>
      <c r="AA232">
        <v>11978</v>
      </c>
      <c r="AB232">
        <v>0</v>
      </c>
      <c r="AC232">
        <v>0</v>
      </c>
      <c r="AD232">
        <v>0</v>
      </c>
      <c r="AE232">
        <v>11978</v>
      </c>
      <c r="AF232">
        <v>0</v>
      </c>
      <c r="AG232">
        <v>0</v>
      </c>
      <c r="AH232">
        <v>0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T232">
        <v>0.006</v>
      </c>
      <c r="AV232">
        <v>0</v>
      </c>
      <c r="AW232">
        <v>2</v>
      </c>
      <c r="AX232">
        <v>55114411</v>
      </c>
      <c r="AY232">
        <v>1</v>
      </c>
      <c r="AZ232">
        <v>0</v>
      </c>
      <c r="BA232">
        <v>230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Y232*Source!I115</f>
        <v>0.00075</v>
      </c>
      <c r="CY232">
        <f>AA232</f>
        <v>11978</v>
      </c>
      <c r="CZ232">
        <f>AE232</f>
        <v>11978</v>
      </c>
      <c r="DA232">
        <f>AI232</f>
        <v>1</v>
      </c>
      <c r="DB232">
        <f>ROUND(ROUND(AT232*CZ232,2),2)</f>
        <v>71.87</v>
      </c>
      <c r="DC232">
        <f>ROUND(ROUND(AT232*AG232,2),2)</f>
        <v>0</v>
      </c>
    </row>
    <row r="233" spans="1:107" ht="12.75">
      <c r="A233">
        <f>ROW(Source!A115)</f>
        <v>115</v>
      </c>
      <c r="B233">
        <v>55113220</v>
      </c>
      <c r="C233">
        <v>55114405</v>
      </c>
      <c r="D233">
        <v>53644957</v>
      </c>
      <c r="E233">
        <v>1</v>
      </c>
      <c r="F233">
        <v>1</v>
      </c>
      <c r="G233">
        <v>1</v>
      </c>
      <c r="H233">
        <v>3</v>
      </c>
      <c r="I233" t="s">
        <v>511</v>
      </c>
      <c r="J233" t="s">
        <v>512</v>
      </c>
      <c r="K233" t="s">
        <v>513</v>
      </c>
      <c r="L233">
        <v>1348</v>
      </c>
      <c r="N233">
        <v>1009</v>
      </c>
      <c r="O233" t="s">
        <v>58</v>
      </c>
      <c r="P233" t="s">
        <v>58</v>
      </c>
      <c r="Q233">
        <v>1000</v>
      </c>
      <c r="W233">
        <v>0</v>
      </c>
      <c r="X233">
        <v>-384732532</v>
      </c>
      <c r="Y233">
        <v>0.0011</v>
      </c>
      <c r="AA233">
        <v>8475</v>
      </c>
      <c r="AB233">
        <v>0</v>
      </c>
      <c r="AC233">
        <v>0</v>
      </c>
      <c r="AD233">
        <v>0</v>
      </c>
      <c r="AE233">
        <v>8475</v>
      </c>
      <c r="AF233">
        <v>0</v>
      </c>
      <c r="AG233">
        <v>0</v>
      </c>
      <c r="AH233">
        <v>0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T233">
        <v>0.0011</v>
      </c>
      <c r="AV233">
        <v>0</v>
      </c>
      <c r="AW233">
        <v>2</v>
      </c>
      <c r="AX233">
        <v>55114412</v>
      </c>
      <c r="AY233">
        <v>1</v>
      </c>
      <c r="AZ233">
        <v>0</v>
      </c>
      <c r="BA233">
        <v>231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Y233*Source!I115</f>
        <v>0.0001375</v>
      </c>
      <c r="CY233">
        <f>AA233</f>
        <v>8475</v>
      </c>
      <c r="CZ233">
        <f>AE233</f>
        <v>8475</v>
      </c>
      <c r="DA233">
        <f>AI233</f>
        <v>1</v>
      </c>
      <c r="DB233">
        <f>ROUND(ROUND(AT233*CZ233,2),2)</f>
        <v>9.32</v>
      </c>
      <c r="DC233">
        <f>ROUND(ROUND(AT233*AG233,2),2)</f>
        <v>0</v>
      </c>
    </row>
    <row r="234" spans="1:107" ht="12.75">
      <c r="A234">
        <f>ROW(Source!A115)</f>
        <v>115</v>
      </c>
      <c r="B234">
        <v>55113220</v>
      </c>
      <c r="C234">
        <v>55114405</v>
      </c>
      <c r="D234">
        <v>53660569</v>
      </c>
      <c r="E234">
        <v>1</v>
      </c>
      <c r="F234">
        <v>1</v>
      </c>
      <c r="G234">
        <v>1</v>
      </c>
      <c r="H234">
        <v>3</v>
      </c>
      <c r="I234" t="s">
        <v>514</v>
      </c>
      <c r="J234" t="s">
        <v>515</v>
      </c>
      <c r="K234" t="s">
        <v>516</v>
      </c>
      <c r="L234">
        <v>1348</v>
      </c>
      <c r="N234">
        <v>1009</v>
      </c>
      <c r="O234" t="s">
        <v>58</v>
      </c>
      <c r="P234" t="s">
        <v>58</v>
      </c>
      <c r="Q234">
        <v>1000</v>
      </c>
      <c r="W234">
        <v>0</v>
      </c>
      <c r="X234">
        <v>-807853778</v>
      </c>
      <c r="Y234">
        <v>0.052</v>
      </c>
      <c r="AA234">
        <v>5989</v>
      </c>
      <c r="AB234">
        <v>0</v>
      </c>
      <c r="AC234">
        <v>0</v>
      </c>
      <c r="AD234">
        <v>0</v>
      </c>
      <c r="AE234">
        <v>5989</v>
      </c>
      <c r="AF234">
        <v>0</v>
      </c>
      <c r="AG234">
        <v>0</v>
      </c>
      <c r="AH234">
        <v>0</v>
      </c>
      <c r="AI234">
        <v>1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T234">
        <v>0.052</v>
      </c>
      <c r="AV234">
        <v>0</v>
      </c>
      <c r="AW234">
        <v>2</v>
      </c>
      <c r="AX234">
        <v>55114413</v>
      </c>
      <c r="AY234">
        <v>1</v>
      </c>
      <c r="AZ234">
        <v>0</v>
      </c>
      <c r="BA234">
        <v>232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Y234*Source!I115</f>
        <v>0.0065</v>
      </c>
      <c r="CY234">
        <f>AA234</f>
        <v>5989</v>
      </c>
      <c r="CZ234">
        <f>AE234</f>
        <v>5989</v>
      </c>
      <c r="DA234">
        <f>AI234</f>
        <v>1</v>
      </c>
      <c r="DB234">
        <f>ROUND(ROUND(AT234*CZ234,2),2)</f>
        <v>311.43</v>
      </c>
      <c r="DC234">
        <f>ROUND(ROUND(AT234*AG234,2),2)</f>
        <v>0</v>
      </c>
    </row>
    <row r="235" spans="1:107" ht="12.75">
      <c r="A235">
        <f>ROW(Source!A115)</f>
        <v>115</v>
      </c>
      <c r="B235">
        <v>55113220</v>
      </c>
      <c r="C235">
        <v>55114405</v>
      </c>
      <c r="D235">
        <v>53662304</v>
      </c>
      <c r="E235">
        <v>1</v>
      </c>
      <c r="F235">
        <v>1</v>
      </c>
      <c r="G235">
        <v>1</v>
      </c>
      <c r="H235">
        <v>3</v>
      </c>
      <c r="I235" t="s">
        <v>517</v>
      </c>
      <c r="J235" t="s">
        <v>518</v>
      </c>
      <c r="K235" t="s">
        <v>519</v>
      </c>
      <c r="L235">
        <v>1348</v>
      </c>
      <c r="N235">
        <v>1009</v>
      </c>
      <c r="O235" t="s">
        <v>58</v>
      </c>
      <c r="P235" t="s">
        <v>58</v>
      </c>
      <c r="Q235">
        <v>1000</v>
      </c>
      <c r="W235">
        <v>0</v>
      </c>
      <c r="X235">
        <v>-2011931410</v>
      </c>
      <c r="Y235">
        <v>0.87</v>
      </c>
      <c r="AA235">
        <v>11200</v>
      </c>
      <c r="AB235">
        <v>0</v>
      </c>
      <c r="AC235">
        <v>0</v>
      </c>
      <c r="AD235">
        <v>0</v>
      </c>
      <c r="AE235">
        <v>11200</v>
      </c>
      <c r="AF235">
        <v>0</v>
      </c>
      <c r="AG235">
        <v>0</v>
      </c>
      <c r="AH235">
        <v>0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T235">
        <v>0.87</v>
      </c>
      <c r="AV235">
        <v>0</v>
      </c>
      <c r="AW235">
        <v>2</v>
      </c>
      <c r="AX235">
        <v>55114414</v>
      </c>
      <c r="AY235">
        <v>1</v>
      </c>
      <c r="AZ235">
        <v>0</v>
      </c>
      <c r="BA235">
        <v>233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Y235*Source!I115</f>
        <v>0.10875</v>
      </c>
      <c r="CY235">
        <f>AA235</f>
        <v>11200</v>
      </c>
      <c r="CZ235">
        <f>AE235</f>
        <v>11200</v>
      </c>
      <c r="DA235">
        <f>AI235</f>
        <v>1</v>
      </c>
      <c r="DB235">
        <f>ROUND(ROUND(AT235*CZ235,2),2)</f>
        <v>9744</v>
      </c>
      <c r="DC235">
        <f>ROUND(ROUND(AT235*AG235,2),2)</f>
        <v>0</v>
      </c>
    </row>
    <row r="236" spans="1:107" ht="12.75">
      <c r="A236">
        <f>ROW(Source!A115)</f>
        <v>115</v>
      </c>
      <c r="B236">
        <v>55113220</v>
      </c>
      <c r="C236">
        <v>55114405</v>
      </c>
      <c r="D236">
        <v>53666244</v>
      </c>
      <c r="E236">
        <v>1</v>
      </c>
      <c r="F236">
        <v>1</v>
      </c>
      <c r="G236">
        <v>1</v>
      </c>
      <c r="H236">
        <v>3</v>
      </c>
      <c r="I236" t="s">
        <v>520</v>
      </c>
      <c r="J236" t="s">
        <v>521</v>
      </c>
      <c r="K236" t="s">
        <v>522</v>
      </c>
      <c r="L236">
        <v>1339</v>
      </c>
      <c r="N236">
        <v>1007</v>
      </c>
      <c r="O236" t="s">
        <v>147</v>
      </c>
      <c r="P236" t="s">
        <v>147</v>
      </c>
      <c r="Q236">
        <v>1</v>
      </c>
      <c r="W236">
        <v>0</v>
      </c>
      <c r="X236">
        <v>-677177805</v>
      </c>
      <c r="Y236">
        <v>1.8</v>
      </c>
      <c r="AA236">
        <v>1320</v>
      </c>
      <c r="AB236">
        <v>0</v>
      </c>
      <c r="AC236">
        <v>0</v>
      </c>
      <c r="AD236">
        <v>0</v>
      </c>
      <c r="AE236">
        <v>1320</v>
      </c>
      <c r="AF236">
        <v>0</v>
      </c>
      <c r="AG236">
        <v>0</v>
      </c>
      <c r="AH236">
        <v>0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T236">
        <v>1.8</v>
      </c>
      <c r="AV236">
        <v>0</v>
      </c>
      <c r="AW236">
        <v>2</v>
      </c>
      <c r="AX236">
        <v>55114415</v>
      </c>
      <c r="AY236">
        <v>1</v>
      </c>
      <c r="AZ236">
        <v>0</v>
      </c>
      <c r="BA236">
        <v>234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Y236*Source!I115</f>
        <v>0.225</v>
      </c>
      <c r="CY236">
        <f>AA236</f>
        <v>1320</v>
      </c>
      <c r="CZ236">
        <f>AE236</f>
        <v>1320</v>
      </c>
      <c r="DA236">
        <f>AI236</f>
        <v>1</v>
      </c>
      <c r="DB236">
        <f>ROUND(ROUND(AT236*CZ236,2),2)</f>
        <v>2376</v>
      </c>
      <c r="DC236">
        <f>ROUND(ROUND(AT236*AG236,2),2)</f>
        <v>0</v>
      </c>
    </row>
    <row r="237" spans="1:107" ht="12.75">
      <c r="A237">
        <f>ROW(Source!A116)</f>
        <v>116</v>
      </c>
      <c r="B237">
        <v>55113218</v>
      </c>
      <c r="C237">
        <v>55114405</v>
      </c>
      <c r="D237">
        <v>53630083</v>
      </c>
      <c r="E237">
        <v>70</v>
      </c>
      <c r="F237">
        <v>1</v>
      </c>
      <c r="G237">
        <v>1</v>
      </c>
      <c r="H237">
        <v>1</v>
      </c>
      <c r="I237" t="s">
        <v>506</v>
      </c>
      <c r="K237" t="s">
        <v>507</v>
      </c>
      <c r="L237">
        <v>1191</v>
      </c>
      <c r="N237">
        <v>1013</v>
      </c>
      <c r="O237" t="s">
        <v>370</v>
      </c>
      <c r="P237" t="s">
        <v>370</v>
      </c>
      <c r="Q237">
        <v>1</v>
      </c>
      <c r="W237">
        <v>0</v>
      </c>
      <c r="X237">
        <v>1893946532</v>
      </c>
      <c r="Y237">
        <v>91.73549999999999</v>
      </c>
      <c r="AA237">
        <v>0</v>
      </c>
      <c r="AB237">
        <v>0</v>
      </c>
      <c r="AC237">
        <v>0</v>
      </c>
      <c r="AD237">
        <v>9.07</v>
      </c>
      <c r="AE237">
        <v>0</v>
      </c>
      <c r="AF237">
        <v>0</v>
      </c>
      <c r="AG237">
        <v>0</v>
      </c>
      <c r="AH237">
        <v>9.07</v>
      </c>
      <c r="AI237">
        <v>1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1</v>
      </c>
      <c r="AQ237">
        <v>0</v>
      </c>
      <c r="AR237">
        <v>0</v>
      </c>
      <c r="AT237">
        <v>79.77</v>
      </c>
      <c r="AU237" t="s">
        <v>129</v>
      </c>
      <c r="AV237">
        <v>1</v>
      </c>
      <c r="AW237">
        <v>2</v>
      </c>
      <c r="AX237">
        <v>55114406</v>
      </c>
      <c r="AY237">
        <v>1</v>
      </c>
      <c r="AZ237">
        <v>0</v>
      </c>
      <c r="BA237">
        <v>235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Y237*Source!I116</f>
        <v>11.466937499999998</v>
      </c>
      <c r="CY237">
        <f>AD237</f>
        <v>9.07</v>
      </c>
      <c r="CZ237">
        <f>AH237</f>
        <v>9.07</v>
      </c>
      <c r="DA237">
        <f>AL237</f>
        <v>1</v>
      </c>
      <c r="DB237">
        <f>ROUND((ROUND(AT237*CZ237,2)*ROUND(1.15,7)),2)</f>
        <v>832.04</v>
      </c>
      <c r="DC237">
        <f>ROUND((ROUND(AT237*AG237,2)*ROUND(1.15,7)),2)</f>
        <v>0</v>
      </c>
    </row>
    <row r="238" spans="1:107" ht="12.75">
      <c r="A238">
        <f>ROW(Source!A116)</f>
        <v>116</v>
      </c>
      <c r="B238">
        <v>55113218</v>
      </c>
      <c r="C238">
        <v>55114405</v>
      </c>
      <c r="D238">
        <v>53630257</v>
      </c>
      <c r="E238">
        <v>70</v>
      </c>
      <c r="F238">
        <v>1</v>
      </c>
      <c r="G238">
        <v>1</v>
      </c>
      <c r="H238">
        <v>1</v>
      </c>
      <c r="I238" t="s">
        <v>371</v>
      </c>
      <c r="K238" t="s">
        <v>372</v>
      </c>
      <c r="L238">
        <v>1191</v>
      </c>
      <c r="N238">
        <v>1013</v>
      </c>
      <c r="O238" t="s">
        <v>370</v>
      </c>
      <c r="P238" t="s">
        <v>370</v>
      </c>
      <c r="Q238">
        <v>1</v>
      </c>
      <c r="W238">
        <v>0</v>
      </c>
      <c r="X238">
        <v>-1417349443</v>
      </c>
      <c r="Y238">
        <v>0.7875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1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1</v>
      </c>
      <c r="AQ238">
        <v>0</v>
      </c>
      <c r="AR238">
        <v>0</v>
      </c>
      <c r="AT238">
        <v>0.63</v>
      </c>
      <c r="AU238" t="s">
        <v>128</v>
      </c>
      <c r="AV238">
        <v>2</v>
      </c>
      <c r="AW238">
        <v>2</v>
      </c>
      <c r="AX238">
        <v>55114407</v>
      </c>
      <c r="AY238">
        <v>1</v>
      </c>
      <c r="AZ238">
        <v>0</v>
      </c>
      <c r="BA238">
        <v>236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Y238*Source!I116</f>
        <v>0.0984375</v>
      </c>
      <c r="CY238">
        <f>AD238</f>
        <v>0</v>
      </c>
      <c r="CZ238">
        <f>AH238</f>
        <v>0</v>
      </c>
      <c r="DA238">
        <f>AL238</f>
        <v>1</v>
      </c>
      <c r="DB238">
        <f>ROUND((ROUND(AT238*CZ238,2)*ROUND(1.25,7)),2)</f>
        <v>0</v>
      </c>
      <c r="DC238">
        <f>ROUND((ROUND(AT238*AG238,2)*ROUND(1.25,7)),2)</f>
        <v>0</v>
      </c>
    </row>
    <row r="239" spans="1:107" ht="12.75">
      <c r="A239">
        <f>ROW(Source!A116)</f>
        <v>116</v>
      </c>
      <c r="B239">
        <v>55113218</v>
      </c>
      <c r="C239">
        <v>55114405</v>
      </c>
      <c r="D239">
        <v>53791939</v>
      </c>
      <c r="E239">
        <v>1</v>
      </c>
      <c r="F239">
        <v>1</v>
      </c>
      <c r="G239">
        <v>1</v>
      </c>
      <c r="H239">
        <v>2</v>
      </c>
      <c r="I239" t="s">
        <v>388</v>
      </c>
      <c r="J239" t="s">
        <v>389</v>
      </c>
      <c r="K239" t="s">
        <v>390</v>
      </c>
      <c r="L239">
        <v>1367</v>
      </c>
      <c r="N239">
        <v>1011</v>
      </c>
      <c r="O239" t="s">
        <v>376</v>
      </c>
      <c r="P239" t="s">
        <v>376</v>
      </c>
      <c r="Q239">
        <v>1</v>
      </c>
      <c r="W239">
        <v>0</v>
      </c>
      <c r="X239">
        <v>-130837057</v>
      </c>
      <c r="Y239">
        <v>0.525</v>
      </c>
      <c r="AA239">
        <v>0</v>
      </c>
      <c r="AB239">
        <v>967.68</v>
      </c>
      <c r="AC239">
        <v>517.86</v>
      </c>
      <c r="AD239">
        <v>0</v>
      </c>
      <c r="AE239">
        <v>0</v>
      </c>
      <c r="AF239">
        <v>86.4</v>
      </c>
      <c r="AG239">
        <v>13.5</v>
      </c>
      <c r="AH239">
        <v>0</v>
      </c>
      <c r="AI239">
        <v>1</v>
      </c>
      <c r="AJ239">
        <v>11.2</v>
      </c>
      <c r="AK239">
        <v>38.36</v>
      </c>
      <c r="AL239">
        <v>1</v>
      </c>
      <c r="AN239">
        <v>0</v>
      </c>
      <c r="AO239">
        <v>1</v>
      </c>
      <c r="AP239">
        <v>1</v>
      </c>
      <c r="AQ239">
        <v>0</v>
      </c>
      <c r="AR239">
        <v>0</v>
      </c>
      <c r="AT239">
        <v>0.42</v>
      </c>
      <c r="AU239" t="s">
        <v>128</v>
      </c>
      <c r="AV239">
        <v>0</v>
      </c>
      <c r="AW239">
        <v>2</v>
      </c>
      <c r="AX239">
        <v>55114408</v>
      </c>
      <c r="AY239">
        <v>1</v>
      </c>
      <c r="AZ239">
        <v>0</v>
      </c>
      <c r="BA239">
        <v>237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Y239*Source!I116</f>
        <v>0.065625</v>
      </c>
      <c r="CY239">
        <f>AB239</f>
        <v>967.68</v>
      </c>
      <c r="CZ239">
        <f>AF239</f>
        <v>86.4</v>
      </c>
      <c r="DA239">
        <f>AJ239</f>
        <v>11.2</v>
      </c>
      <c r="DB239">
        <f>ROUND((ROUND(AT239*CZ239,2)*ROUND(1.25,7)),2)</f>
        <v>45.36</v>
      </c>
      <c r="DC239">
        <f>ROUND((ROUND(AT239*AG239,2)*ROUND(1.25,7)),2)</f>
        <v>7.09</v>
      </c>
    </row>
    <row r="240" spans="1:107" ht="12.75">
      <c r="A240">
        <f>ROW(Source!A116)</f>
        <v>116</v>
      </c>
      <c r="B240">
        <v>55113218</v>
      </c>
      <c r="C240">
        <v>55114405</v>
      </c>
      <c r="D240">
        <v>53791997</v>
      </c>
      <c r="E240">
        <v>1</v>
      </c>
      <c r="F240">
        <v>1</v>
      </c>
      <c r="G240">
        <v>1</v>
      </c>
      <c r="H240">
        <v>2</v>
      </c>
      <c r="I240" t="s">
        <v>399</v>
      </c>
      <c r="J240" t="s">
        <v>400</v>
      </c>
      <c r="K240" t="s">
        <v>401</v>
      </c>
      <c r="L240">
        <v>1367</v>
      </c>
      <c r="N240">
        <v>1011</v>
      </c>
      <c r="O240" t="s">
        <v>376</v>
      </c>
      <c r="P240" t="s">
        <v>376</v>
      </c>
      <c r="Q240">
        <v>1</v>
      </c>
      <c r="W240">
        <v>0</v>
      </c>
      <c r="X240">
        <v>-430484415</v>
      </c>
      <c r="Y240">
        <v>0.1</v>
      </c>
      <c r="AA240">
        <v>0</v>
      </c>
      <c r="AB240">
        <v>1350.18</v>
      </c>
      <c r="AC240">
        <v>517.86</v>
      </c>
      <c r="AD240">
        <v>0</v>
      </c>
      <c r="AE240">
        <v>0</v>
      </c>
      <c r="AF240">
        <v>115.4</v>
      </c>
      <c r="AG240">
        <v>13.5</v>
      </c>
      <c r="AH240">
        <v>0</v>
      </c>
      <c r="AI240">
        <v>1</v>
      </c>
      <c r="AJ240">
        <v>11.7</v>
      </c>
      <c r="AK240">
        <v>38.36</v>
      </c>
      <c r="AL240">
        <v>1</v>
      </c>
      <c r="AN240">
        <v>0</v>
      </c>
      <c r="AO240">
        <v>1</v>
      </c>
      <c r="AP240">
        <v>1</v>
      </c>
      <c r="AQ240">
        <v>0</v>
      </c>
      <c r="AR240">
        <v>0</v>
      </c>
      <c r="AT240">
        <v>0.08</v>
      </c>
      <c r="AU240" t="s">
        <v>128</v>
      </c>
      <c r="AV240">
        <v>0</v>
      </c>
      <c r="AW240">
        <v>2</v>
      </c>
      <c r="AX240">
        <v>55114409</v>
      </c>
      <c r="AY240">
        <v>1</v>
      </c>
      <c r="AZ240">
        <v>0</v>
      </c>
      <c r="BA240">
        <v>238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Y240*Source!I116</f>
        <v>0.0125</v>
      </c>
      <c r="CY240">
        <f>AB240</f>
        <v>1350.18</v>
      </c>
      <c r="CZ240">
        <f>AF240</f>
        <v>115.4</v>
      </c>
      <c r="DA240">
        <f>AJ240</f>
        <v>11.7</v>
      </c>
      <c r="DB240">
        <f>ROUND((ROUND(AT240*CZ240,2)*ROUND(1.25,7)),2)</f>
        <v>11.54</v>
      </c>
      <c r="DC240">
        <f>ROUND((ROUND(AT240*AG240,2)*ROUND(1.25,7)),2)</f>
        <v>1.35</v>
      </c>
    </row>
    <row r="241" spans="1:107" ht="12.75">
      <c r="A241">
        <f>ROW(Source!A116)</f>
        <v>116</v>
      </c>
      <c r="B241">
        <v>55113218</v>
      </c>
      <c r="C241">
        <v>55114405</v>
      </c>
      <c r="D241">
        <v>53792927</v>
      </c>
      <c r="E241">
        <v>1</v>
      </c>
      <c r="F241">
        <v>1</v>
      </c>
      <c r="G241">
        <v>1</v>
      </c>
      <c r="H241">
        <v>2</v>
      </c>
      <c r="I241" t="s">
        <v>373</v>
      </c>
      <c r="J241" t="s">
        <v>374</v>
      </c>
      <c r="K241" t="s">
        <v>375</v>
      </c>
      <c r="L241">
        <v>1367</v>
      </c>
      <c r="N241">
        <v>1011</v>
      </c>
      <c r="O241" t="s">
        <v>376</v>
      </c>
      <c r="P241" t="s">
        <v>376</v>
      </c>
      <c r="Q241">
        <v>1</v>
      </c>
      <c r="W241">
        <v>0</v>
      </c>
      <c r="X241">
        <v>509054691</v>
      </c>
      <c r="Y241">
        <v>0.1625</v>
      </c>
      <c r="AA241">
        <v>0</v>
      </c>
      <c r="AB241">
        <v>833.2</v>
      </c>
      <c r="AC241">
        <v>444.98</v>
      </c>
      <c r="AD241">
        <v>0</v>
      </c>
      <c r="AE241">
        <v>0</v>
      </c>
      <c r="AF241">
        <v>65.71</v>
      </c>
      <c r="AG241">
        <v>11.6</v>
      </c>
      <c r="AH241">
        <v>0</v>
      </c>
      <c r="AI241">
        <v>1</v>
      </c>
      <c r="AJ241">
        <v>12.68</v>
      </c>
      <c r="AK241">
        <v>38.36</v>
      </c>
      <c r="AL241">
        <v>1</v>
      </c>
      <c r="AN241">
        <v>0</v>
      </c>
      <c r="AO241">
        <v>1</v>
      </c>
      <c r="AP241">
        <v>1</v>
      </c>
      <c r="AQ241">
        <v>0</v>
      </c>
      <c r="AR241">
        <v>0</v>
      </c>
      <c r="AT241">
        <v>0.13</v>
      </c>
      <c r="AU241" t="s">
        <v>128</v>
      </c>
      <c r="AV241">
        <v>0</v>
      </c>
      <c r="AW241">
        <v>2</v>
      </c>
      <c r="AX241">
        <v>55114410</v>
      </c>
      <c r="AY241">
        <v>1</v>
      </c>
      <c r="AZ241">
        <v>0</v>
      </c>
      <c r="BA241">
        <v>239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Y241*Source!I116</f>
        <v>0.0203125</v>
      </c>
      <c r="CY241">
        <f>AB241</f>
        <v>833.2</v>
      </c>
      <c r="CZ241">
        <f>AF241</f>
        <v>65.71</v>
      </c>
      <c r="DA241">
        <f>AJ241</f>
        <v>12.68</v>
      </c>
      <c r="DB241">
        <f>ROUND((ROUND(AT241*CZ241,2)*ROUND(1.25,7)),2)</f>
        <v>10.68</v>
      </c>
      <c r="DC241">
        <f>ROUND((ROUND(AT241*AG241,2)*ROUND(1.25,7)),2)</f>
        <v>1.89</v>
      </c>
    </row>
    <row r="242" spans="1:107" ht="12.75">
      <c r="A242">
        <f>ROW(Source!A116)</f>
        <v>116</v>
      </c>
      <c r="B242">
        <v>55113218</v>
      </c>
      <c r="C242">
        <v>55114405</v>
      </c>
      <c r="D242">
        <v>53644939</v>
      </c>
      <c r="E242">
        <v>1</v>
      </c>
      <c r="F242">
        <v>1</v>
      </c>
      <c r="G242">
        <v>1</v>
      </c>
      <c r="H242">
        <v>3</v>
      </c>
      <c r="I242" t="s">
        <v>414</v>
      </c>
      <c r="J242" t="s">
        <v>415</v>
      </c>
      <c r="K242" t="s">
        <v>416</v>
      </c>
      <c r="L242">
        <v>1348</v>
      </c>
      <c r="N242">
        <v>1009</v>
      </c>
      <c r="O242" t="s">
        <v>58</v>
      </c>
      <c r="P242" t="s">
        <v>58</v>
      </c>
      <c r="Q242">
        <v>1000</v>
      </c>
      <c r="W242">
        <v>0</v>
      </c>
      <c r="X242">
        <v>-45966985</v>
      </c>
      <c r="Y242">
        <v>0.006</v>
      </c>
      <c r="AA242">
        <v>142657.98</v>
      </c>
      <c r="AB242">
        <v>0</v>
      </c>
      <c r="AC242">
        <v>0</v>
      </c>
      <c r="AD242">
        <v>0</v>
      </c>
      <c r="AE242">
        <v>11978</v>
      </c>
      <c r="AF242">
        <v>0</v>
      </c>
      <c r="AG242">
        <v>0</v>
      </c>
      <c r="AH242">
        <v>0</v>
      </c>
      <c r="AI242">
        <v>11.91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T242">
        <v>0.006</v>
      </c>
      <c r="AV242">
        <v>0</v>
      </c>
      <c r="AW242">
        <v>2</v>
      </c>
      <c r="AX242">
        <v>55114411</v>
      </c>
      <c r="AY242">
        <v>1</v>
      </c>
      <c r="AZ242">
        <v>0</v>
      </c>
      <c r="BA242">
        <v>240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Y242*Source!I116</f>
        <v>0.00075</v>
      </c>
      <c r="CY242">
        <f>AA242</f>
        <v>142657.98</v>
      </c>
      <c r="CZ242">
        <f>AE242</f>
        <v>11978</v>
      </c>
      <c r="DA242">
        <f>AI242</f>
        <v>11.91</v>
      </c>
      <c r="DB242">
        <f>ROUND(ROUND(AT242*CZ242,2),2)</f>
        <v>71.87</v>
      </c>
      <c r="DC242">
        <f>ROUND(ROUND(AT242*AG242,2),2)</f>
        <v>0</v>
      </c>
    </row>
    <row r="243" spans="1:107" ht="12.75">
      <c r="A243">
        <f>ROW(Source!A116)</f>
        <v>116</v>
      </c>
      <c r="B243">
        <v>55113218</v>
      </c>
      <c r="C243">
        <v>55114405</v>
      </c>
      <c r="D243">
        <v>53644957</v>
      </c>
      <c r="E243">
        <v>1</v>
      </c>
      <c r="F243">
        <v>1</v>
      </c>
      <c r="G243">
        <v>1</v>
      </c>
      <c r="H243">
        <v>3</v>
      </c>
      <c r="I243" t="s">
        <v>511</v>
      </c>
      <c r="J243" t="s">
        <v>512</v>
      </c>
      <c r="K243" t="s">
        <v>513</v>
      </c>
      <c r="L243">
        <v>1348</v>
      </c>
      <c r="N243">
        <v>1009</v>
      </c>
      <c r="O243" t="s">
        <v>58</v>
      </c>
      <c r="P243" t="s">
        <v>58</v>
      </c>
      <c r="Q243">
        <v>1000</v>
      </c>
      <c r="W243">
        <v>0</v>
      </c>
      <c r="X243">
        <v>-384732532</v>
      </c>
      <c r="Y243">
        <v>0.0011</v>
      </c>
      <c r="AA243">
        <v>111276.75</v>
      </c>
      <c r="AB243">
        <v>0</v>
      </c>
      <c r="AC243">
        <v>0</v>
      </c>
      <c r="AD243">
        <v>0</v>
      </c>
      <c r="AE243">
        <v>8475</v>
      </c>
      <c r="AF243">
        <v>0</v>
      </c>
      <c r="AG243">
        <v>0</v>
      </c>
      <c r="AH243">
        <v>0</v>
      </c>
      <c r="AI243">
        <v>13.13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T243">
        <v>0.0011</v>
      </c>
      <c r="AV243">
        <v>0</v>
      </c>
      <c r="AW243">
        <v>2</v>
      </c>
      <c r="AX243">
        <v>55114412</v>
      </c>
      <c r="AY243">
        <v>1</v>
      </c>
      <c r="AZ243">
        <v>0</v>
      </c>
      <c r="BA243">
        <v>241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Y243*Source!I116</f>
        <v>0.0001375</v>
      </c>
      <c r="CY243">
        <f>AA243</f>
        <v>111276.75</v>
      </c>
      <c r="CZ243">
        <f>AE243</f>
        <v>8475</v>
      </c>
      <c r="DA243">
        <f>AI243</f>
        <v>13.13</v>
      </c>
      <c r="DB243">
        <f>ROUND(ROUND(AT243*CZ243,2),2)</f>
        <v>9.32</v>
      </c>
      <c r="DC243">
        <f>ROUND(ROUND(AT243*AG243,2),2)</f>
        <v>0</v>
      </c>
    </row>
    <row r="244" spans="1:107" ht="12.75">
      <c r="A244">
        <f>ROW(Source!A116)</f>
        <v>116</v>
      </c>
      <c r="B244">
        <v>55113218</v>
      </c>
      <c r="C244">
        <v>55114405</v>
      </c>
      <c r="D244">
        <v>53660569</v>
      </c>
      <c r="E244">
        <v>1</v>
      </c>
      <c r="F244">
        <v>1</v>
      </c>
      <c r="G244">
        <v>1</v>
      </c>
      <c r="H244">
        <v>3</v>
      </c>
      <c r="I244" t="s">
        <v>514</v>
      </c>
      <c r="J244" t="s">
        <v>515</v>
      </c>
      <c r="K244" t="s">
        <v>516</v>
      </c>
      <c r="L244">
        <v>1348</v>
      </c>
      <c r="N244">
        <v>1009</v>
      </c>
      <c r="O244" t="s">
        <v>58</v>
      </c>
      <c r="P244" t="s">
        <v>58</v>
      </c>
      <c r="Q244">
        <v>1000</v>
      </c>
      <c r="W244">
        <v>0</v>
      </c>
      <c r="X244">
        <v>-807853778</v>
      </c>
      <c r="Y244">
        <v>0.052</v>
      </c>
      <c r="AA244">
        <v>65819.11</v>
      </c>
      <c r="AB244">
        <v>0</v>
      </c>
      <c r="AC244">
        <v>0</v>
      </c>
      <c r="AD244">
        <v>0</v>
      </c>
      <c r="AE244">
        <v>5989</v>
      </c>
      <c r="AF244">
        <v>0</v>
      </c>
      <c r="AG244">
        <v>0</v>
      </c>
      <c r="AH244">
        <v>0</v>
      </c>
      <c r="AI244">
        <v>10.99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T244">
        <v>0.052</v>
      </c>
      <c r="AV244">
        <v>0</v>
      </c>
      <c r="AW244">
        <v>2</v>
      </c>
      <c r="AX244">
        <v>55114413</v>
      </c>
      <c r="AY244">
        <v>1</v>
      </c>
      <c r="AZ244">
        <v>0</v>
      </c>
      <c r="BA244">
        <v>242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Y244*Source!I116</f>
        <v>0.0065</v>
      </c>
      <c r="CY244">
        <f>AA244</f>
        <v>65819.11</v>
      </c>
      <c r="CZ244">
        <f>AE244</f>
        <v>5989</v>
      </c>
      <c r="DA244">
        <f>AI244</f>
        <v>10.99</v>
      </c>
      <c r="DB244">
        <f>ROUND(ROUND(AT244*CZ244,2),2)</f>
        <v>311.43</v>
      </c>
      <c r="DC244">
        <f>ROUND(ROUND(AT244*AG244,2),2)</f>
        <v>0</v>
      </c>
    </row>
    <row r="245" spans="1:107" ht="12.75">
      <c r="A245">
        <f>ROW(Source!A116)</f>
        <v>116</v>
      </c>
      <c r="B245">
        <v>55113218</v>
      </c>
      <c r="C245">
        <v>55114405</v>
      </c>
      <c r="D245">
        <v>53662304</v>
      </c>
      <c r="E245">
        <v>1</v>
      </c>
      <c r="F245">
        <v>1</v>
      </c>
      <c r="G245">
        <v>1</v>
      </c>
      <c r="H245">
        <v>3</v>
      </c>
      <c r="I245" t="s">
        <v>517</v>
      </c>
      <c r="J245" t="s">
        <v>518</v>
      </c>
      <c r="K245" t="s">
        <v>519</v>
      </c>
      <c r="L245">
        <v>1348</v>
      </c>
      <c r="N245">
        <v>1009</v>
      </c>
      <c r="O245" t="s">
        <v>58</v>
      </c>
      <c r="P245" t="s">
        <v>58</v>
      </c>
      <c r="Q245">
        <v>1000</v>
      </c>
      <c r="W245">
        <v>0</v>
      </c>
      <c r="X245">
        <v>-2011931410</v>
      </c>
      <c r="Y245">
        <v>0.87</v>
      </c>
      <c r="AA245">
        <v>105616</v>
      </c>
      <c r="AB245">
        <v>0</v>
      </c>
      <c r="AC245">
        <v>0</v>
      </c>
      <c r="AD245">
        <v>0</v>
      </c>
      <c r="AE245">
        <v>11200</v>
      </c>
      <c r="AF245">
        <v>0</v>
      </c>
      <c r="AG245">
        <v>0</v>
      </c>
      <c r="AH245">
        <v>0</v>
      </c>
      <c r="AI245">
        <v>9.43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T245">
        <v>0.87</v>
      </c>
      <c r="AV245">
        <v>0</v>
      </c>
      <c r="AW245">
        <v>2</v>
      </c>
      <c r="AX245">
        <v>55114414</v>
      </c>
      <c r="AY245">
        <v>1</v>
      </c>
      <c r="AZ245">
        <v>0</v>
      </c>
      <c r="BA245">
        <v>243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Y245*Source!I116</f>
        <v>0.10875</v>
      </c>
      <c r="CY245">
        <f>AA245</f>
        <v>105616</v>
      </c>
      <c r="CZ245">
        <f>AE245</f>
        <v>11200</v>
      </c>
      <c r="DA245">
        <f>AI245</f>
        <v>9.43</v>
      </c>
      <c r="DB245">
        <f>ROUND(ROUND(AT245*CZ245,2),2)</f>
        <v>9744</v>
      </c>
      <c r="DC245">
        <f>ROUND(ROUND(AT245*AG245,2),2)</f>
        <v>0</v>
      </c>
    </row>
    <row r="246" spans="1:107" ht="12.75">
      <c r="A246">
        <f>ROW(Source!A116)</f>
        <v>116</v>
      </c>
      <c r="B246">
        <v>55113218</v>
      </c>
      <c r="C246">
        <v>55114405</v>
      </c>
      <c r="D246">
        <v>53666244</v>
      </c>
      <c r="E246">
        <v>1</v>
      </c>
      <c r="F246">
        <v>1</v>
      </c>
      <c r="G246">
        <v>1</v>
      </c>
      <c r="H246">
        <v>3</v>
      </c>
      <c r="I246" t="s">
        <v>520</v>
      </c>
      <c r="J246" t="s">
        <v>521</v>
      </c>
      <c r="K246" t="s">
        <v>522</v>
      </c>
      <c r="L246">
        <v>1339</v>
      </c>
      <c r="N246">
        <v>1007</v>
      </c>
      <c r="O246" t="s">
        <v>147</v>
      </c>
      <c r="P246" t="s">
        <v>147</v>
      </c>
      <c r="Q246">
        <v>1</v>
      </c>
      <c r="W246">
        <v>0</v>
      </c>
      <c r="X246">
        <v>-677177805</v>
      </c>
      <c r="Y246">
        <v>1.8</v>
      </c>
      <c r="AA246">
        <v>9596.4</v>
      </c>
      <c r="AB246">
        <v>0</v>
      </c>
      <c r="AC246">
        <v>0</v>
      </c>
      <c r="AD246">
        <v>0</v>
      </c>
      <c r="AE246">
        <v>1320</v>
      </c>
      <c r="AF246">
        <v>0</v>
      </c>
      <c r="AG246">
        <v>0</v>
      </c>
      <c r="AH246">
        <v>0</v>
      </c>
      <c r="AI246">
        <v>7.27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T246">
        <v>1.8</v>
      </c>
      <c r="AV246">
        <v>0</v>
      </c>
      <c r="AW246">
        <v>2</v>
      </c>
      <c r="AX246">
        <v>55114415</v>
      </c>
      <c r="AY246">
        <v>1</v>
      </c>
      <c r="AZ246">
        <v>0</v>
      </c>
      <c r="BA246">
        <v>244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Y246*Source!I116</f>
        <v>0.225</v>
      </c>
      <c r="CY246">
        <f>AA246</f>
        <v>9596.4</v>
      </c>
      <c r="CZ246">
        <f>AE246</f>
        <v>1320</v>
      </c>
      <c r="DA246">
        <f>AI246</f>
        <v>7.27</v>
      </c>
      <c r="DB246">
        <f>ROUND(ROUND(AT246*CZ246,2),2)</f>
        <v>2376</v>
      </c>
      <c r="DC246">
        <f>ROUND(ROUND(AT246*AG246,2),2)</f>
        <v>0</v>
      </c>
    </row>
    <row r="247" spans="1:107" ht="12.75">
      <c r="A247">
        <f>ROW(Source!A117)</f>
        <v>117</v>
      </c>
      <c r="B247">
        <v>55113220</v>
      </c>
      <c r="C247">
        <v>55114416</v>
      </c>
      <c r="D247">
        <v>53630049</v>
      </c>
      <c r="E247">
        <v>70</v>
      </c>
      <c r="F247">
        <v>1</v>
      </c>
      <c r="G247">
        <v>1</v>
      </c>
      <c r="H247">
        <v>1</v>
      </c>
      <c r="I247" t="s">
        <v>523</v>
      </c>
      <c r="K247" t="s">
        <v>524</v>
      </c>
      <c r="L247">
        <v>1191</v>
      </c>
      <c r="N247">
        <v>1013</v>
      </c>
      <c r="O247" t="s">
        <v>370</v>
      </c>
      <c r="P247" t="s">
        <v>370</v>
      </c>
      <c r="Q247">
        <v>1</v>
      </c>
      <c r="W247">
        <v>0</v>
      </c>
      <c r="X247">
        <v>388411409</v>
      </c>
      <c r="Y247">
        <v>22.011</v>
      </c>
      <c r="AA247">
        <v>0</v>
      </c>
      <c r="AB247">
        <v>0</v>
      </c>
      <c r="AC247">
        <v>0</v>
      </c>
      <c r="AD247">
        <v>8.17</v>
      </c>
      <c r="AE247">
        <v>0</v>
      </c>
      <c r="AF247">
        <v>0</v>
      </c>
      <c r="AG247">
        <v>0</v>
      </c>
      <c r="AH247">
        <v>8.17</v>
      </c>
      <c r="AI247">
        <v>1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1</v>
      </c>
      <c r="AQ247">
        <v>0</v>
      </c>
      <c r="AR247">
        <v>0</v>
      </c>
      <c r="AT247">
        <v>19.14</v>
      </c>
      <c r="AU247" t="s">
        <v>129</v>
      </c>
      <c r="AV247">
        <v>1</v>
      </c>
      <c r="AW247">
        <v>2</v>
      </c>
      <c r="AX247">
        <v>55114417</v>
      </c>
      <c r="AY247">
        <v>1</v>
      </c>
      <c r="AZ247">
        <v>0</v>
      </c>
      <c r="BA247">
        <v>245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Y247*Source!I117</f>
        <v>0.88044</v>
      </c>
      <c r="CY247">
        <f>AD247</f>
        <v>8.17</v>
      </c>
      <c r="CZ247">
        <f>AH247</f>
        <v>8.17</v>
      </c>
      <c r="DA247">
        <f>AL247</f>
        <v>1</v>
      </c>
      <c r="DB247">
        <f>ROUND((ROUND(AT247*CZ247,2)*ROUND(1.15,7)),2)</f>
        <v>179.83</v>
      </c>
      <c r="DC247">
        <f>ROUND((ROUND(AT247*AG247,2)*ROUND(1.15,7)),2)</f>
        <v>0</v>
      </c>
    </row>
    <row r="248" spans="1:107" ht="12.75">
      <c r="A248">
        <f>ROW(Source!A117)</f>
        <v>117</v>
      </c>
      <c r="B248">
        <v>55113220</v>
      </c>
      <c r="C248">
        <v>55114416</v>
      </c>
      <c r="D248">
        <v>53630257</v>
      </c>
      <c r="E248">
        <v>70</v>
      </c>
      <c r="F248">
        <v>1</v>
      </c>
      <c r="G248">
        <v>1</v>
      </c>
      <c r="H248">
        <v>1</v>
      </c>
      <c r="I248" t="s">
        <v>371</v>
      </c>
      <c r="K248" t="s">
        <v>372</v>
      </c>
      <c r="L248">
        <v>1191</v>
      </c>
      <c r="N248">
        <v>1013</v>
      </c>
      <c r="O248" t="s">
        <v>370</v>
      </c>
      <c r="P248" t="s">
        <v>370</v>
      </c>
      <c r="Q248">
        <v>1</v>
      </c>
      <c r="W248">
        <v>0</v>
      </c>
      <c r="X248">
        <v>-1417349443</v>
      </c>
      <c r="Y248">
        <v>0.44999999999999996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1</v>
      </c>
      <c r="AQ248">
        <v>0</v>
      </c>
      <c r="AR248">
        <v>0</v>
      </c>
      <c r="AT248">
        <v>0.36</v>
      </c>
      <c r="AU248" t="s">
        <v>128</v>
      </c>
      <c r="AV248">
        <v>2</v>
      </c>
      <c r="AW248">
        <v>2</v>
      </c>
      <c r="AX248">
        <v>55114418</v>
      </c>
      <c r="AY248">
        <v>1</v>
      </c>
      <c r="AZ248">
        <v>0</v>
      </c>
      <c r="BA248">
        <v>246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Y248*Source!I117</f>
        <v>0.018</v>
      </c>
      <c r="CY248">
        <f>AD248</f>
        <v>0</v>
      </c>
      <c r="CZ248">
        <f>AH248</f>
        <v>0</v>
      </c>
      <c r="DA248">
        <f>AL248</f>
        <v>1</v>
      </c>
      <c r="DB248">
        <f>ROUND((ROUND(AT248*CZ248,2)*ROUND(1.25,7)),2)</f>
        <v>0</v>
      </c>
      <c r="DC248">
        <f>ROUND((ROUND(AT248*AG248,2)*ROUND(1.25,7)),2)</f>
        <v>0</v>
      </c>
    </row>
    <row r="249" spans="1:107" ht="12.75">
      <c r="A249">
        <f>ROW(Source!A117)</f>
        <v>117</v>
      </c>
      <c r="B249">
        <v>55113220</v>
      </c>
      <c r="C249">
        <v>55114416</v>
      </c>
      <c r="D249">
        <v>53791939</v>
      </c>
      <c r="E249">
        <v>1</v>
      </c>
      <c r="F249">
        <v>1</v>
      </c>
      <c r="G249">
        <v>1</v>
      </c>
      <c r="H249">
        <v>2</v>
      </c>
      <c r="I249" t="s">
        <v>388</v>
      </c>
      <c r="J249" t="s">
        <v>389</v>
      </c>
      <c r="K249" t="s">
        <v>390</v>
      </c>
      <c r="L249">
        <v>1367</v>
      </c>
      <c r="N249">
        <v>1011</v>
      </c>
      <c r="O249" t="s">
        <v>376</v>
      </c>
      <c r="P249" t="s">
        <v>376</v>
      </c>
      <c r="Q249">
        <v>1</v>
      </c>
      <c r="W249">
        <v>0</v>
      </c>
      <c r="X249">
        <v>-130837057</v>
      </c>
      <c r="Y249">
        <v>0.4</v>
      </c>
      <c r="AA249">
        <v>0</v>
      </c>
      <c r="AB249">
        <v>86.4</v>
      </c>
      <c r="AC249">
        <v>13.5</v>
      </c>
      <c r="AD249">
        <v>0</v>
      </c>
      <c r="AE249">
        <v>0</v>
      </c>
      <c r="AF249">
        <v>86.4</v>
      </c>
      <c r="AG249">
        <v>13.5</v>
      </c>
      <c r="AH249">
        <v>0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1</v>
      </c>
      <c r="AQ249">
        <v>0</v>
      </c>
      <c r="AR249">
        <v>0</v>
      </c>
      <c r="AT249">
        <v>0.32</v>
      </c>
      <c r="AU249" t="s">
        <v>128</v>
      </c>
      <c r="AV249">
        <v>0</v>
      </c>
      <c r="AW249">
        <v>2</v>
      </c>
      <c r="AX249">
        <v>55114419</v>
      </c>
      <c r="AY249">
        <v>1</v>
      </c>
      <c r="AZ249">
        <v>0</v>
      </c>
      <c r="BA249">
        <v>247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Y249*Source!I117</f>
        <v>0.016</v>
      </c>
      <c r="CY249">
        <f>AB249</f>
        <v>86.4</v>
      </c>
      <c r="CZ249">
        <f>AF249</f>
        <v>86.4</v>
      </c>
      <c r="DA249">
        <f>AJ249</f>
        <v>1</v>
      </c>
      <c r="DB249">
        <f>ROUND((ROUND(AT249*CZ249,2)*ROUND(1.25,7)),2)</f>
        <v>34.56</v>
      </c>
      <c r="DC249">
        <f>ROUND((ROUND(AT249*AG249,2)*ROUND(1.25,7)),2)</f>
        <v>5.4</v>
      </c>
    </row>
    <row r="250" spans="1:107" ht="12.75">
      <c r="A250">
        <f>ROW(Source!A117)</f>
        <v>117</v>
      </c>
      <c r="B250">
        <v>55113220</v>
      </c>
      <c r="C250">
        <v>55114416</v>
      </c>
      <c r="D250">
        <v>53791997</v>
      </c>
      <c r="E250">
        <v>1</v>
      </c>
      <c r="F250">
        <v>1</v>
      </c>
      <c r="G250">
        <v>1</v>
      </c>
      <c r="H250">
        <v>2</v>
      </c>
      <c r="I250" t="s">
        <v>399</v>
      </c>
      <c r="J250" t="s">
        <v>400</v>
      </c>
      <c r="K250" t="s">
        <v>401</v>
      </c>
      <c r="L250">
        <v>1367</v>
      </c>
      <c r="N250">
        <v>1011</v>
      </c>
      <c r="O250" t="s">
        <v>376</v>
      </c>
      <c r="P250" t="s">
        <v>376</v>
      </c>
      <c r="Q250">
        <v>1</v>
      </c>
      <c r="W250">
        <v>0</v>
      </c>
      <c r="X250">
        <v>-430484415</v>
      </c>
      <c r="Y250">
        <v>0.0125</v>
      </c>
      <c r="AA250">
        <v>0</v>
      </c>
      <c r="AB250">
        <v>115.4</v>
      </c>
      <c r="AC250">
        <v>13.5</v>
      </c>
      <c r="AD250">
        <v>0</v>
      </c>
      <c r="AE250">
        <v>0</v>
      </c>
      <c r="AF250">
        <v>115.4</v>
      </c>
      <c r="AG250">
        <v>13.5</v>
      </c>
      <c r="AH250">
        <v>0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1</v>
      </c>
      <c r="AQ250">
        <v>0</v>
      </c>
      <c r="AR250">
        <v>0</v>
      </c>
      <c r="AT250">
        <v>0.01</v>
      </c>
      <c r="AU250" t="s">
        <v>128</v>
      </c>
      <c r="AV250">
        <v>0</v>
      </c>
      <c r="AW250">
        <v>2</v>
      </c>
      <c r="AX250">
        <v>55114420</v>
      </c>
      <c r="AY250">
        <v>1</v>
      </c>
      <c r="AZ250">
        <v>0</v>
      </c>
      <c r="BA250">
        <v>248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Y250*Source!I117</f>
        <v>0.0005</v>
      </c>
      <c r="CY250">
        <f>AB250</f>
        <v>115.4</v>
      </c>
      <c r="CZ250">
        <f>AF250</f>
        <v>115.4</v>
      </c>
      <c r="DA250">
        <f>AJ250</f>
        <v>1</v>
      </c>
      <c r="DB250">
        <f>ROUND((ROUND(AT250*CZ250,2)*ROUND(1.25,7)),2)</f>
        <v>1.44</v>
      </c>
      <c r="DC250">
        <f>ROUND((ROUND(AT250*AG250,2)*ROUND(1.25,7)),2)</f>
        <v>0.18</v>
      </c>
    </row>
    <row r="251" spans="1:107" ht="12.75">
      <c r="A251">
        <f>ROW(Source!A117)</f>
        <v>117</v>
      </c>
      <c r="B251">
        <v>55113220</v>
      </c>
      <c r="C251">
        <v>55114416</v>
      </c>
      <c r="D251">
        <v>53792927</v>
      </c>
      <c r="E251">
        <v>1</v>
      </c>
      <c r="F251">
        <v>1</v>
      </c>
      <c r="G251">
        <v>1</v>
      </c>
      <c r="H251">
        <v>2</v>
      </c>
      <c r="I251" t="s">
        <v>373</v>
      </c>
      <c r="J251" t="s">
        <v>374</v>
      </c>
      <c r="K251" t="s">
        <v>375</v>
      </c>
      <c r="L251">
        <v>1367</v>
      </c>
      <c r="N251">
        <v>1011</v>
      </c>
      <c r="O251" t="s">
        <v>376</v>
      </c>
      <c r="P251" t="s">
        <v>376</v>
      </c>
      <c r="Q251">
        <v>1</v>
      </c>
      <c r="W251">
        <v>0</v>
      </c>
      <c r="X251">
        <v>509054691</v>
      </c>
      <c r="Y251">
        <v>0.0375</v>
      </c>
      <c r="AA251">
        <v>0</v>
      </c>
      <c r="AB251">
        <v>65.71</v>
      </c>
      <c r="AC251">
        <v>11.6</v>
      </c>
      <c r="AD251">
        <v>0</v>
      </c>
      <c r="AE251">
        <v>0</v>
      </c>
      <c r="AF251">
        <v>65.71</v>
      </c>
      <c r="AG251">
        <v>11.6</v>
      </c>
      <c r="AH251">
        <v>0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1</v>
      </c>
      <c r="AQ251">
        <v>0</v>
      </c>
      <c r="AR251">
        <v>0</v>
      </c>
      <c r="AT251">
        <v>0.03</v>
      </c>
      <c r="AU251" t="s">
        <v>128</v>
      </c>
      <c r="AV251">
        <v>0</v>
      </c>
      <c r="AW251">
        <v>2</v>
      </c>
      <c r="AX251">
        <v>55114421</v>
      </c>
      <c r="AY251">
        <v>1</v>
      </c>
      <c r="AZ251">
        <v>0</v>
      </c>
      <c r="BA251">
        <v>249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Y251*Source!I117</f>
        <v>0.0015</v>
      </c>
      <c r="CY251">
        <f>AB251</f>
        <v>65.71</v>
      </c>
      <c r="CZ251">
        <f>AF251</f>
        <v>65.71</v>
      </c>
      <c r="DA251">
        <f>AJ251</f>
        <v>1</v>
      </c>
      <c r="DB251">
        <f>ROUND((ROUND(AT251*CZ251,2)*ROUND(1.25,7)),2)</f>
        <v>2.46</v>
      </c>
      <c r="DC251">
        <f>ROUND((ROUND(AT251*AG251,2)*ROUND(1.25,7)),2)</f>
        <v>0.44</v>
      </c>
    </row>
    <row r="252" spans="1:107" ht="12.75">
      <c r="A252">
        <f>ROW(Source!A117)</f>
        <v>117</v>
      </c>
      <c r="B252">
        <v>55113220</v>
      </c>
      <c r="C252">
        <v>55114416</v>
      </c>
      <c r="D252">
        <v>53644939</v>
      </c>
      <c r="E252">
        <v>1</v>
      </c>
      <c r="F252">
        <v>1</v>
      </c>
      <c r="G252">
        <v>1</v>
      </c>
      <c r="H252">
        <v>3</v>
      </c>
      <c r="I252" t="s">
        <v>414</v>
      </c>
      <c r="J252" t="s">
        <v>415</v>
      </c>
      <c r="K252" t="s">
        <v>416</v>
      </c>
      <c r="L252">
        <v>1348</v>
      </c>
      <c r="N252">
        <v>1009</v>
      </c>
      <c r="O252" t="s">
        <v>58</v>
      </c>
      <c r="P252" t="s">
        <v>58</v>
      </c>
      <c r="Q252">
        <v>1000</v>
      </c>
      <c r="W252">
        <v>0</v>
      </c>
      <c r="X252">
        <v>-45966985</v>
      </c>
      <c r="Y252">
        <v>0.0091</v>
      </c>
      <c r="AA252">
        <v>11978</v>
      </c>
      <c r="AB252">
        <v>0</v>
      </c>
      <c r="AC252">
        <v>0</v>
      </c>
      <c r="AD252">
        <v>0</v>
      </c>
      <c r="AE252">
        <v>11978</v>
      </c>
      <c r="AF252">
        <v>0</v>
      </c>
      <c r="AG252">
        <v>0</v>
      </c>
      <c r="AH252">
        <v>0</v>
      </c>
      <c r="AI252">
        <v>1</v>
      </c>
      <c r="AJ252">
        <v>1</v>
      </c>
      <c r="AK252">
        <v>1</v>
      </c>
      <c r="AL252">
        <v>1</v>
      </c>
      <c r="AN252">
        <v>0</v>
      </c>
      <c r="AO252">
        <v>1</v>
      </c>
      <c r="AP252">
        <v>0</v>
      </c>
      <c r="AQ252">
        <v>0</v>
      </c>
      <c r="AR252">
        <v>0</v>
      </c>
      <c r="AT252">
        <v>0.0091</v>
      </c>
      <c r="AV252">
        <v>0</v>
      </c>
      <c r="AW252">
        <v>2</v>
      </c>
      <c r="AX252">
        <v>55114422</v>
      </c>
      <c r="AY252">
        <v>1</v>
      </c>
      <c r="AZ252">
        <v>0</v>
      </c>
      <c r="BA252">
        <v>250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Y252*Source!I117</f>
        <v>0.000364</v>
      </c>
      <c r="CY252">
        <f>AA252</f>
        <v>11978</v>
      </c>
      <c r="CZ252">
        <f>AE252</f>
        <v>11978</v>
      </c>
      <c r="DA252">
        <f>AI252</f>
        <v>1</v>
      </c>
      <c r="DB252">
        <f>ROUND(ROUND(AT252*CZ252,2),2)</f>
        <v>109</v>
      </c>
      <c r="DC252">
        <f>ROUND(ROUND(AT252*AG252,2),2)</f>
        <v>0</v>
      </c>
    </row>
    <row r="253" spans="1:107" ht="12.75">
      <c r="A253">
        <f>ROW(Source!A117)</f>
        <v>117</v>
      </c>
      <c r="B253">
        <v>55113220</v>
      </c>
      <c r="C253">
        <v>55114416</v>
      </c>
      <c r="D253">
        <v>53666237</v>
      </c>
      <c r="E253">
        <v>1</v>
      </c>
      <c r="F253">
        <v>1</v>
      </c>
      <c r="G253">
        <v>1</v>
      </c>
      <c r="H253">
        <v>3</v>
      </c>
      <c r="I253" t="s">
        <v>525</v>
      </c>
      <c r="J253" t="s">
        <v>526</v>
      </c>
      <c r="K253" t="s">
        <v>527</v>
      </c>
      <c r="L253">
        <v>1339</v>
      </c>
      <c r="N253">
        <v>1007</v>
      </c>
      <c r="O253" t="s">
        <v>147</v>
      </c>
      <c r="P253" t="s">
        <v>147</v>
      </c>
      <c r="Q253">
        <v>1</v>
      </c>
      <c r="W253">
        <v>0</v>
      </c>
      <c r="X253">
        <v>-896765309</v>
      </c>
      <c r="Y253">
        <v>2.57</v>
      </c>
      <c r="AA253">
        <v>1100</v>
      </c>
      <c r="AB253">
        <v>0</v>
      </c>
      <c r="AC253">
        <v>0</v>
      </c>
      <c r="AD253">
        <v>0</v>
      </c>
      <c r="AE253">
        <v>1100</v>
      </c>
      <c r="AF253">
        <v>0</v>
      </c>
      <c r="AG253">
        <v>0</v>
      </c>
      <c r="AH253">
        <v>0</v>
      </c>
      <c r="AI253">
        <v>1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T253">
        <v>2.57</v>
      </c>
      <c r="AV253">
        <v>0</v>
      </c>
      <c r="AW253">
        <v>2</v>
      </c>
      <c r="AX253">
        <v>55114423</v>
      </c>
      <c r="AY253">
        <v>1</v>
      </c>
      <c r="AZ253">
        <v>0</v>
      </c>
      <c r="BA253">
        <v>251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Y253*Source!I117</f>
        <v>0.1028</v>
      </c>
      <c r="CY253">
        <f>AA253</f>
        <v>1100</v>
      </c>
      <c r="CZ253">
        <f>AE253</f>
        <v>1100</v>
      </c>
      <c r="DA253">
        <f>AI253</f>
        <v>1</v>
      </c>
      <c r="DB253">
        <f>ROUND(ROUND(AT253*CZ253,2),2)</f>
        <v>2827</v>
      </c>
      <c r="DC253">
        <f>ROUND(ROUND(AT253*AG253,2),2)</f>
        <v>0</v>
      </c>
    </row>
    <row r="254" spans="1:107" ht="12.75">
      <c r="A254">
        <f>ROW(Source!A118)</f>
        <v>118</v>
      </c>
      <c r="B254">
        <v>55113218</v>
      </c>
      <c r="C254">
        <v>55114416</v>
      </c>
      <c r="D254">
        <v>53630049</v>
      </c>
      <c r="E254">
        <v>70</v>
      </c>
      <c r="F254">
        <v>1</v>
      </c>
      <c r="G254">
        <v>1</v>
      </c>
      <c r="H254">
        <v>1</v>
      </c>
      <c r="I254" t="s">
        <v>523</v>
      </c>
      <c r="K254" t="s">
        <v>524</v>
      </c>
      <c r="L254">
        <v>1191</v>
      </c>
      <c r="N254">
        <v>1013</v>
      </c>
      <c r="O254" t="s">
        <v>370</v>
      </c>
      <c r="P254" t="s">
        <v>370</v>
      </c>
      <c r="Q254">
        <v>1</v>
      </c>
      <c r="W254">
        <v>0</v>
      </c>
      <c r="X254">
        <v>388411409</v>
      </c>
      <c r="Y254">
        <v>22.011</v>
      </c>
      <c r="AA254">
        <v>0</v>
      </c>
      <c r="AB254">
        <v>0</v>
      </c>
      <c r="AC254">
        <v>0</v>
      </c>
      <c r="AD254">
        <v>8.17</v>
      </c>
      <c r="AE254">
        <v>0</v>
      </c>
      <c r="AF254">
        <v>0</v>
      </c>
      <c r="AG254">
        <v>0</v>
      </c>
      <c r="AH254">
        <v>8.17</v>
      </c>
      <c r="AI254">
        <v>1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1</v>
      </c>
      <c r="AQ254">
        <v>0</v>
      </c>
      <c r="AR254">
        <v>0</v>
      </c>
      <c r="AT254">
        <v>19.14</v>
      </c>
      <c r="AU254" t="s">
        <v>129</v>
      </c>
      <c r="AV254">
        <v>1</v>
      </c>
      <c r="AW254">
        <v>2</v>
      </c>
      <c r="AX254">
        <v>55114417</v>
      </c>
      <c r="AY254">
        <v>1</v>
      </c>
      <c r="AZ254">
        <v>0</v>
      </c>
      <c r="BA254">
        <v>252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Y254*Source!I118</f>
        <v>0.88044</v>
      </c>
      <c r="CY254">
        <f>AD254</f>
        <v>8.17</v>
      </c>
      <c r="CZ254">
        <f>AH254</f>
        <v>8.17</v>
      </c>
      <c r="DA254">
        <f>AL254</f>
        <v>1</v>
      </c>
      <c r="DB254">
        <f>ROUND((ROUND(AT254*CZ254,2)*ROUND(1.15,7)),2)</f>
        <v>179.83</v>
      </c>
      <c r="DC254">
        <f>ROUND((ROUND(AT254*AG254,2)*ROUND(1.15,7)),2)</f>
        <v>0</v>
      </c>
    </row>
    <row r="255" spans="1:107" ht="12.75">
      <c r="A255">
        <f>ROW(Source!A118)</f>
        <v>118</v>
      </c>
      <c r="B255">
        <v>55113218</v>
      </c>
      <c r="C255">
        <v>55114416</v>
      </c>
      <c r="D255">
        <v>53630257</v>
      </c>
      <c r="E255">
        <v>70</v>
      </c>
      <c r="F255">
        <v>1</v>
      </c>
      <c r="G255">
        <v>1</v>
      </c>
      <c r="H255">
        <v>1</v>
      </c>
      <c r="I255" t="s">
        <v>371</v>
      </c>
      <c r="K255" t="s">
        <v>372</v>
      </c>
      <c r="L255">
        <v>1191</v>
      </c>
      <c r="N255">
        <v>1013</v>
      </c>
      <c r="O255" t="s">
        <v>370</v>
      </c>
      <c r="P255" t="s">
        <v>370</v>
      </c>
      <c r="Q255">
        <v>1</v>
      </c>
      <c r="W255">
        <v>0</v>
      </c>
      <c r="X255">
        <v>-1417349443</v>
      </c>
      <c r="Y255">
        <v>0.44999999999999996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1</v>
      </c>
      <c r="AQ255">
        <v>0</v>
      </c>
      <c r="AR255">
        <v>0</v>
      </c>
      <c r="AT255">
        <v>0.36</v>
      </c>
      <c r="AU255" t="s">
        <v>128</v>
      </c>
      <c r="AV255">
        <v>2</v>
      </c>
      <c r="AW255">
        <v>2</v>
      </c>
      <c r="AX255">
        <v>55114418</v>
      </c>
      <c r="AY255">
        <v>1</v>
      </c>
      <c r="AZ255">
        <v>0</v>
      </c>
      <c r="BA255">
        <v>253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Y255*Source!I118</f>
        <v>0.018</v>
      </c>
      <c r="CY255">
        <f>AD255</f>
        <v>0</v>
      </c>
      <c r="CZ255">
        <f>AH255</f>
        <v>0</v>
      </c>
      <c r="DA255">
        <f>AL255</f>
        <v>1</v>
      </c>
      <c r="DB255">
        <f>ROUND((ROUND(AT255*CZ255,2)*ROUND(1.25,7)),2)</f>
        <v>0</v>
      </c>
      <c r="DC255">
        <f>ROUND((ROUND(AT255*AG255,2)*ROUND(1.25,7)),2)</f>
        <v>0</v>
      </c>
    </row>
    <row r="256" spans="1:107" ht="12.75">
      <c r="A256">
        <f>ROW(Source!A118)</f>
        <v>118</v>
      </c>
      <c r="B256">
        <v>55113218</v>
      </c>
      <c r="C256">
        <v>55114416</v>
      </c>
      <c r="D256">
        <v>53791939</v>
      </c>
      <c r="E256">
        <v>1</v>
      </c>
      <c r="F256">
        <v>1</v>
      </c>
      <c r="G256">
        <v>1</v>
      </c>
      <c r="H256">
        <v>2</v>
      </c>
      <c r="I256" t="s">
        <v>388</v>
      </c>
      <c r="J256" t="s">
        <v>389</v>
      </c>
      <c r="K256" t="s">
        <v>390</v>
      </c>
      <c r="L256">
        <v>1367</v>
      </c>
      <c r="N256">
        <v>1011</v>
      </c>
      <c r="O256" t="s">
        <v>376</v>
      </c>
      <c r="P256" t="s">
        <v>376</v>
      </c>
      <c r="Q256">
        <v>1</v>
      </c>
      <c r="W256">
        <v>0</v>
      </c>
      <c r="X256">
        <v>-130837057</v>
      </c>
      <c r="Y256">
        <v>0.4</v>
      </c>
      <c r="AA256">
        <v>0</v>
      </c>
      <c r="AB256">
        <v>967.68</v>
      </c>
      <c r="AC256">
        <v>517.86</v>
      </c>
      <c r="AD256">
        <v>0</v>
      </c>
      <c r="AE256">
        <v>0</v>
      </c>
      <c r="AF256">
        <v>86.4</v>
      </c>
      <c r="AG256">
        <v>13.5</v>
      </c>
      <c r="AH256">
        <v>0</v>
      </c>
      <c r="AI256">
        <v>1</v>
      </c>
      <c r="AJ256">
        <v>11.2</v>
      </c>
      <c r="AK256">
        <v>38.36</v>
      </c>
      <c r="AL256">
        <v>1</v>
      </c>
      <c r="AN256">
        <v>0</v>
      </c>
      <c r="AO256">
        <v>1</v>
      </c>
      <c r="AP256">
        <v>1</v>
      </c>
      <c r="AQ256">
        <v>0</v>
      </c>
      <c r="AR256">
        <v>0</v>
      </c>
      <c r="AT256">
        <v>0.32</v>
      </c>
      <c r="AU256" t="s">
        <v>128</v>
      </c>
      <c r="AV256">
        <v>0</v>
      </c>
      <c r="AW256">
        <v>2</v>
      </c>
      <c r="AX256">
        <v>55114419</v>
      </c>
      <c r="AY256">
        <v>1</v>
      </c>
      <c r="AZ256">
        <v>0</v>
      </c>
      <c r="BA256">
        <v>254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Y256*Source!I118</f>
        <v>0.016</v>
      </c>
      <c r="CY256">
        <f>AB256</f>
        <v>967.68</v>
      </c>
      <c r="CZ256">
        <f>AF256</f>
        <v>86.4</v>
      </c>
      <c r="DA256">
        <f>AJ256</f>
        <v>11.2</v>
      </c>
      <c r="DB256">
        <f>ROUND((ROUND(AT256*CZ256,2)*ROUND(1.25,7)),2)</f>
        <v>34.56</v>
      </c>
      <c r="DC256">
        <f>ROUND((ROUND(AT256*AG256,2)*ROUND(1.25,7)),2)</f>
        <v>5.4</v>
      </c>
    </row>
    <row r="257" spans="1:107" ht="12.75">
      <c r="A257">
        <f>ROW(Source!A118)</f>
        <v>118</v>
      </c>
      <c r="B257">
        <v>55113218</v>
      </c>
      <c r="C257">
        <v>55114416</v>
      </c>
      <c r="D257">
        <v>53791997</v>
      </c>
      <c r="E257">
        <v>1</v>
      </c>
      <c r="F257">
        <v>1</v>
      </c>
      <c r="G257">
        <v>1</v>
      </c>
      <c r="H257">
        <v>2</v>
      </c>
      <c r="I257" t="s">
        <v>399</v>
      </c>
      <c r="J257" t="s">
        <v>400</v>
      </c>
      <c r="K257" t="s">
        <v>401</v>
      </c>
      <c r="L257">
        <v>1367</v>
      </c>
      <c r="N257">
        <v>1011</v>
      </c>
      <c r="O257" t="s">
        <v>376</v>
      </c>
      <c r="P257" t="s">
        <v>376</v>
      </c>
      <c r="Q257">
        <v>1</v>
      </c>
      <c r="W257">
        <v>0</v>
      </c>
      <c r="X257">
        <v>-430484415</v>
      </c>
      <c r="Y257">
        <v>0.0125</v>
      </c>
      <c r="AA257">
        <v>0</v>
      </c>
      <c r="AB257">
        <v>1350.18</v>
      </c>
      <c r="AC257">
        <v>517.86</v>
      </c>
      <c r="AD257">
        <v>0</v>
      </c>
      <c r="AE257">
        <v>0</v>
      </c>
      <c r="AF257">
        <v>115.4</v>
      </c>
      <c r="AG257">
        <v>13.5</v>
      </c>
      <c r="AH257">
        <v>0</v>
      </c>
      <c r="AI257">
        <v>1</v>
      </c>
      <c r="AJ257">
        <v>11.7</v>
      </c>
      <c r="AK257">
        <v>38.36</v>
      </c>
      <c r="AL257">
        <v>1</v>
      </c>
      <c r="AN257">
        <v>0</v>
      </c>
      <c r="AO257">
        <v>1</v>
      </c>
      <c r="AP257">
        <v>1</v>
      </c>
      <c r="AQ257">
        <v>0</v>
      </c>
      <c r="AR257">
        <v>0</v>
      </c>
      <c r="AT257">
        <v>0.01</v>
      </c>
      <c r="AU257" t="s">
        <v>128</v>
      </c>
      <c r="AV257">
        <v>0</v>
      </c>
      <c r="AW257">
        <v>2</v>
      </c>
      <c r="AX257">
        <v>55114420</v>
      </c>
      <c r="AY257">
        <v>1</v>
      </c>
      <c r="AZ257">
        <v>0</v>
      </c>
      <c r="BA257">
        <v>255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Y257*Source!I118</f>
        <v>0.0005</v>
      </c>
      <c r="CY257">
        <f>AB257</f>
        <v>1350.18</v>
      </c>
      <c r="CZ257">
        <f>AF257</f>
        <v>115.4</v>
      </c>
      <c r="DA257">
        <f>AJ257</f>
        <v>11.7</v>
      </c>
      <c r="DB257">
        <f>ROUND((ROUND(AT257*CZ257,2)*ROUND(1.25,7)),2)</f>
        <v>1.44</v>
      </c>
      <c r="DC257">
        <f>ROUND((ROUND(AT257*AG257,2)*ROUND(1.25,7)),2)</f>
        <v>0.18</v>
      </c>
    </row>
    <row r="258" spans="1:107" ht="12.75">
      <c r="A258">
        <f>ROW(Source!A118)</f>
        <v>118</v>
      </c>
      <c r="B258">
        <v>55113218</v>
      </c>
      <c r="C258">
        <v>55114416</v>
      </c>
      <c r="D258">
        <v>53792927</v>
      </c>
      <c r="E258">
        <v>1</v>
      </c>
      <c r="F258">
        <v>1</v>
      </c>
      <c r="G258">
        <v>1</v>
      </c>
      <c r="H258">
        <v>2</v>
      </c>
      <c r="I258" t="s">
        <v>373</v>
      </c>
      <c r="J258" t="s">
        <v>374</v>
      </c>
      <c r="K258" t="s">
        <v>375</v>
      </c>
      <c r="L258">
        <v>1367</v>
      </c>
      <c r="N258">
        <v>1011</v>
      </c>
      <c r="O258" t="s">
        <v>376</v>
      </c>
      <c r="P258" t="s">
        <v>376</v>
      </c>
      <c r="Q258">
        <v>1</v>
      </c>
      <c r="W258">
        <v>0</v>
      </c>
      <c r="X258">
        <v>509054691</v>
      </c>
      <c r="Y258">
        <v>0.0375</v>
      </c>
      <c r="AA258">
        <v>0</v>
      </c>
      <c r="AB258">
        <v>833.2</v>
      </c>
      <c r="AC258">
        <v>444.98</v>
      </c>
      <c r="AD258">
        <v>0</v>
      </c>
      <c r="AE258">
        <v>0</v>
      </c>
      <c r="AF258">
        <v>65.71</v>
      </c>
      <c r="AG258">
        <v>11.6</v>
      </c>
      <c r="AH258">
        <v>0</v>
      </c>
      <c r="AI258">
        <v>1</v>
      </c>
      <c r="AJ258">
        <v>12.68</v>
      </c>
      <c r="AK258">
        <v>38.36</v>
      </c>
      <c r="AL258">
        <v>1</v>
      </c>
      <c r="AN258">
        <v>0</v>
      </c>
      <c r="AO258">
        <v>1</v>
      </c>
      <c r="AP258">
        <v>1</v>
      </c>
      <c r="AQ258">
        <v>0</v>
      </c>
      <c r="AR258">
        <v>0</v>
      </c>
      <c r="AT258">
        <v>0.03</v>
      </c>
      <c r="AU258" t="s">
        <v>128</v>
      </c>
      <c r="AV258">
        <v>0</v>
      </c>
      <c r="AW258">
        <v>2</v>
      </c>
      <c r="AX258">
        <v>55114421</v>
      </c>
      <c r="AY258">
        <v>1</v>
      </c>
      <c r="AZ258">
        <v>0</v>
      </c>
      <c r="BA258">
        <v>256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Y258*Source!I118</f>
        <v>0.0015</v>
      </c>
      <c r="CY258">
        <f>AB258</f>
        <v>833.2</v>
      </c>
      <c r="CZ258">
        <f>AF258</f>
        <v>65.71</v>
      </c>
      <c r="DA258">
        <f>AJ258</f>
        <v>12.68</v>
      </c>
      <c r="DB258">
        <f>ROUND((ROUND(AT258*CZ258,2)*ROUND(1.25,7)),2)</f>
        <v>2.46</v>
      </c>
      <c r="DC258">
        <f>ROUND((ROUND(AT258*AG258,2)*ROUND(1.25,7)),2)</f>
        <v>0.44</v>
      </c>
    </row>
    <row r="259" spans="1:107" ht="12.75">
      <c r="A259">
        <f>ROW(Source!A118)</f>
        <v>118</v>
      </c>
      <c r="B259">
        <v>55113218</v>
      </c>
      <c r="C259">
        <v>55114416</v>
      </c>
      <c r="D259">
        <v>53644939</v>
      </c>
      <c r="E259">
        <v>1</v>
      </c>
      <c r="F259">
        <v>1</v>
      </c>
      <c r="G259">
        <v>1</v>
      </c>
      <c r="H259">
        <v>3</v>
      </c>
      <c r="I259" t="s">
        <v>414</v>
      </c>
      <c r="J259" t="s">
        <v>415</v>
      </c>
      <c r="K259" t="s">
        <v>416</v>
      </c>
      <c r="L259">
        <v>1348</v>
      </c>
      <c r="N259">
        <v>1009</v>
      </c>
      <c r="O259" t="s">
        <v>58</v>
      </c>
      <c r="P259" t="s">
        <v>58</v>
      </c>
      <c r="Q259">
        <v>1000</v>
      </c>
      <c r="W259">
        <v>0</v>
      </c>
      <c r="X259">
        <v>-45966985</v>
      </c>
      <c r="Y259">
        <v>0.0091</v>
      </c>
      <c r="AA259">
        <v>142657.98</v>
      </c>
      <c r="AB259">
        <v>0</v>
      </c>
      <c r="AC259">
        <v>0</v>
      </c>
      <c r="AD259">
        <v>0</v>
      </c>
      <c r="AE259">
        <v>11978</v>
      </c>
      <c r="AF259">
        <v>0</v>
      </c>
      <c r="AG259">
        <v>0</v>
      </c>
      <c r="AH259">
        <v>0</v>
      </c>
      <c r="AI259">
        <v>11.91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T259">
        <v>0.0091</v>
      </c>
      <c r="AV259">
        <v>0</v>
      </c>
      <c r="AW259">
        <v>2</v>
      </c>
      <c r="AX259">
        <v>55114422</v>
      </c>
      <c r="AY259">
        <v>1</v>
      </c>
      <c r="AZ259">
        <v>0</v>
      </c>
      <c r="BA259">
        <v>257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Y259*Source!I118</f>
        <v>0.000364</v>
      </c>
      <c r="CY259">
        <f>AA259</f>
        <v>142657.98</v>
      </c>
      <c r="CZ259">
        <f>AE259</f>
        <v>11978</v>
      </c>
      <c r="DA259">
        <f>AI259</f>
        <v>11.91</v>
      </c>
      <c r="DB259">
        <f>ROUND(ROUND(AT259*CZ259,2),2)</f>
        <v>109</v>
      </c>
      <c r="DC259">
        <f>ROUND(ROUND(AT259*AG259,2),2)</f>
        <v>0</v>
      </c>
    </row>
    <row r="260" spans="1:107" ht="12.75">
      <c r="A260">
        <f>ROW(Source!A118)</f>
        <v>118</v>
      </c>
      <c r="B260">
        <v>55113218</v>
      </c>
      <c r="C260">
        <v>55114416</v>
      </c>
      <c r="D260">
        <v>53666237</v>
      </c>
      <c r="E260">
        <v>1</v>
      </c>
      <c r="F260">
        <v>1</v>
      </c>
      <c r="G260">
        <v>1</v>
      </c>
      <c r="H260">
        <v>3</v>
      </c>
      <c r="I260" t="s">
        <v>525</v>
      </c>
      <c r="J260" t="s">
        <v>526</v>
      </c>
      <c r="K260" t="s">
        <v>527</v>
      </c>
      <c r="L260">
        <v>1339</v>
      </c>
      <c r="N260">
        <v>1007</v>
      </c>
      <c r="O260" t="s">
        <v>147</v>
      </c>
      <c r="P260" t="s">
        <v>147</v>
      </c>
      <c r="Q260">
        <v>1</v>
      </c>
      <c r="W260">
        <v>0</v>
      </c>
      <c r="X260">
        <v>-896765309</v>
      </c>
      <c r="Y260">
        <v>2.57</v>
      </c>
      <c r="AA260">
        <v>8701</v>
      </c>
      <c r="AB260">
        <v>0</v>
      </c>
      <c r="AC260">
        <v>0</v>
      </c>
      <c r="AD260">
        <v>0</v>
      </c>
      <c r="AE260">
        <v>1100</v>
      </c>
      <c r="AF260">
        <v>0</v>
      </c>
      <c r="AG260">
        <v>0</v>
      </c>
      <c r="AH260">
        <v>0</v>
      </c>
      <c r="AI260">
        <v>7.91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T260">
        <v>2.57</v>
      </c>
      <c r="AV260">
        <v>0</v>
      </c>
      <c r="AW260">
        <v>2</v>
      </c>
      <c r="AX260">
        <v>55114423</v>
      </c>
      <c r="AY260">
        <v>1</v>
      </c>
      <c r="AZ260">
        <v>0</v>
      </c>
      <c r="BA260">
        <v>258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Y260*Source!I118</f>
        <v>0.1028</v>
      </c>
      <c r="CY260">
        <f>AA260</f>
        <v>8701</v>
      </c>
      <c r="CZ260">
        <f>AE260</f>
        <v>1100</v>
      </c>
      <c r="DA260">
        <f>AI260</f>
        <v>7.91</v>
      </c>
      <c r="DB260">
        <f>ROUND(ROUND(AT260*CZ260,2),2)</f>
        <v>2827</v>
      </c>
      <c r="DC260">
        <f>ROUND(ROUND(AT260*AG260,2),2)</f>
        <v>0</v>
      </c>
    </row>
    <row r="261" spans="1:107" ht="12.75">
      <c r="A261">
        <f>ROW(Source!A119)</f>
        <v>119</v>
      </c>
      <c r="B261">
        <v>55113220</v>
      </c>
      <c r="C261">
        <v>55114424</v>
      </c>
      <c r="D261">
        <v>53630071</v>
      </c>
      <c r="E261">
        <v>70</v>
      </c>
      <c r="F261">
        <v>1</v>
      </c>
      <c r="G261">
        <v>1</v>
      </c>
      <c r="H261">
        <v>1</v>
      </c>
      <c r="I261" t="s">
        <v>487</v>
      </c>
      <c r="K261" t="s">
        <v>488</v>
      </c>
      <c r="L261">
        <v>1191</v>
      </c>
      <c r="N261">
        <v>1013</v>
      </c>
      <c r="O261" t="s">
        <v>370</v>
      </c>
      <c r="P261" t="s">
        <v>370</v>
      </c>
      <c r="Q261">
        <v>1</v>
      </c>
      <c r="W261">
        <v>0</v>
      </c>
      <c r="X261">
        <v>784619160</v>
      </c>
      <c r="Y261">
        <v>37.26</v>
      </c>
      <c r="AA261">
        <v>0</v>
      </c>
      <c r="AB261">
        <v>0</v>
      </c>
      <c r="AC261">
        <v>0</v>
      </c>
      <c r="AD261">
        <v>8.74</v>
      </c>
      <c r="AE261">
        <v>0</v>
      </c>
      <c r="AF261">
        <v>0</v>
      </c>
      <c r="AG261">
        <v>0</v>
      </c>
      <c r="AH261">
        <v>8.74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1</v>
      </c>
      <c r="AQ261">
        <v>0</v>
      </c>
      <c r="AR261">
        <v>0</v>
      </c>
      <c r="AT261">
        <v>32.4</v>
      </c>
      <c r="AU261" t="s">
        <v>129</v>
      </c>
      <c r="AV261">
        <v>1</v>
      </c>
      <c r="AW261">
        <v>2</v>
      </c>
      <c r="AX261">
        <v>55114425</v>
      </c>
      <c r="AY261">
        <v>1</v>
      </c>
      <c r="AZ261">
        <v>0</v>
      </c>
      <c r="BA261">
        <v>259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Y261*Source!I119</f>
        <v>1.4904</v>
      </c>
      <c r="CY261">
        <f>AD261</f>
        <v>8.74</v>
      </c>
      <c r="CZ261">
        <f>AH261</f>
        <v>8.74</v>
      </c>
      <c r="DA261">
        <f>AL261</f>
        <v>1</v>
      </c>
      <c r="DB261">
        <f>ROUND((ROUND(AT261*CZ261,2)*ROUND(1.15,7)),2)</f>
        <v>325.66</v>
      </c>
      <c r="DC261">
        <f>ROUND((ROUND(AT261*AG261,2)*ROUND(1.15,7)),2)</f>
        <v>0</v>
      </c>
    </row>
    <row r="262" spans="1:107" ht="12.75">
      <c r="A262">
        <f>ROW(Source!A119)</f>
        <v>119</v>
      </c>
      <c r="B262">
        <v>55113220</v>
      </c>
      <c r="C262">
        <v>55114424</v>
      </c>
      <c r="D262">
        <v>53630257</v>
      </c>
      <c r="E262">
        <v>70</v>
      </c>
      <c r="F262">
        <v>1</v>
      </c>
      <c r="G262">
        <v>1</v>
      </c>
      <c r="H262">
        <v>1</v>
      </c>
      <c r="I262" t="s">
        <v>371</v>
      </c>
      <c r="K262" t="s">
        <v>372</v>
      </c>
      <c r="L262">
        <v>1191</v>
      </c>
      <c r="N262">
        <v>1013</v>
      </c>
      <c r="O262" t="s">
        <v>370</v>
      </c>
      <c r="P262" t="s">
        <v>370</v>
      </c>
      <c r="Q262">
        <v>1</v>
      </c>
      <c r="W262">
        <v>0</v>
      </c>
      <c r="X262">
        <v>-1417349443</v>
      </c>
      <c r="Y262">
        <v>0.4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1</v>
      </c>
      <c r="AJ262">
        <v>1</v>
      </c>
      <c r="AK262">
        <v>1</v>
      </c>
      <c r="AL262">
        <v>1</v>
      </c>
      <c r="AN262">
        <v>0</v>
      </c>
      <c r="AO262">
        <v>1</v>
      </c>
      <c r="AP262">
        <v>1</v>
      </c>
      <c r="AQ262">
        <v>0</v>
      </c>
      <c r="AR262">
        <v>0</v>
      </c>
      <c r="AT262">
        <v>0.32</v>
      </c>
      <c r="AU262" t="s">
        <v>128</v>
      </c>
      <c r="AV262">
        <v>2</v>
      </c>
      <c r="AW262">
        <v>2</v>
      </c>
      <c r="AX262">
        <v>55114426</v>
      </c>
      <c r="AY262">
        <v>1</v>
      </c>
      <c r="AZ262">
        <v>0</v>
      </c>
      <c r="BA262">
        <v>260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Y262*Source!I119</f>
        <v>0.016</v>
      </c>
      <c r="CY262">
        <f>AD262</f>
        <v>0</v>
      </c>
      <c r="CZ262">
        <f>AH262</f>
        <v>0</v>
      </c>
      <c r="DA262">
        <f>AL262</f>
        <v>1</v>
      </c>
      <c r="DB262">
        <f>ROUND((ROUND(AT262*CZ262,2)*ROUND(1.25,7)),2)</f>
        <v>0</v>
      </c>
      <c r="DC262">
        <f>ROUND((ROUND(AT262*AG262,2)*ROUND(1.25,7)),2)</f>
        <v>0</v>
      </c>
    </row>
    <row r="263" spans="1:107" ht="12.75">
      <c r="A263">
        <f>ROW(Source!A119)</f>
        <v>119</v>
      </c>
      <c r="B263">
        <v>55113220</v>
      </c>
      <c r="C263">
        <v>55114424</v>
      </c>
      <c r="D263">
        <v>53791939</v>
      </c>
      <c r="E263">
        <v>1</v>
      </c>
      <c r="F263">
        <v>1</v>
      </c>
      <c r="G263">
        <v>1</v>
      </c>
      <c r="H263">
        <v>2</v>
      </c>
      <c r="I263" t="s">
        <v>388</v>
      </c>
      <c r="J263" t="s">
        <v>389</v>
      </c>
      <c r="K263" t="s">
        <v>390</v>
      </c>
      <c r="L263">
        <v>1367</v>
      </c>
      <c r="N263">
        <v>1011</v>
      </c>
      <c r="O263" t="s">
        <v>376</v>
      </c>
      <c r="P263" t="s">
        <v>376</v>
      </c>
      <c r="Q263">
        <v>1</v>
      </c>
      <c r="W263">
        <v>0</v>
      </c>
      <c r="X263">
        <v>-130837057</v>
      </c>
      <c r="Y263">
        <v>0.0625</v>
      </c>
      <c r="AA263">
        <v>0</v>
      </c>
      <c r="AB263">
        <v>86.4</v>
      </c>
      <c r="AC263">
        <v>13.5</v>
      </c>
      <c r="AD263">
        <v>0</v>
      </c>
      <c r="AE263">
        <v>0</v>
      </c>
      <c r="AF263">
        <v>86.4</v>
      </c>
      <c r="AG263">
        <v>13.5</v>
      </c>
      <c r="AH263">
        <v>0</v>
      </c>
      <c r="AI263">
        <v>1</v>
      </c>
      <c r="AJ263">
        <v>1</v>
      </c>
      <c r="AK263">
        <v>1</v>
      </c>
      <c r="AL263">
        <v>1</v>
      </c>
      <c r="AN263">
        <v>0</v>
      </c>
      <c r="AO263">
        <v>1</v>
      </c>
      <c r="AP263">
        <v>1</v>
      </c>
      <c r="AQ263">
        <v>0</v>
      </c>
      <c r="AR263">
        <v>0</v>
      </c>
      <c r="AT263">
        <v>0.05</v>
      </c>
      <c r="AU263" t="s">
        <v>128</v>
      </c>
      <c r="AV263">
        <v>0</v>
      </c>
      <c r="AW263">
        <v>2</v>
      </c>
      <c r="AX263">
        <v>55114427</v>
      </c>
      <c r="AY263">
        <v>1</v>
      </c>
      <c r="AZ263">
        <v>0</v>
      </c>
      <c r="BA263">
        <v>261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Y263*Source!I119</f>
        <v>0.0025</v>
      </c>
      <c r="CY263">
        <f>AB263</f>
        <v>86.4</v>
      </c>
      <c r="CZ263">
        <f>AF263</f>
        <v>86.4</v>
      </c>
      <c r="DA263">
        <f>AJ263</f>
        <v>1</v>
      </c>
      <c r="DB263">
        <f>ROUND((ROUND(AT263*CZ263,2)*ROUND(1.25,7)),2)</f>
        <v>5.4</v>
      </c>
      <c r="DC263">
        <f>ROUND((ROUND(AT263*AG263,2)*ROUND(1.25,7)),2)</f>
        <v>0.85</v>
      </c>
    </row>
    <row r="264" spans="1:107" ht="12.75">
      <c r="A264">
        <f>ROW(Source!A119)</f>
        <v>119</v>
      </c>
      <c r="B264">
        <v>55113220</v>
      </c>
      <c r="C264">
        <v>55114424</v>
      </c>
      <c r="D264">
        <v>53791997</v>
      </c>
      <c r="E264">
        <v>1</v>
      </c>
      <c r="F264">
        <v>1</v>
      </c>
      <c r="G264">
        <v>1</v>
      </c>
      <c r="H264">
        <v>2</v>
      </c>
      <c r="I264" t="s">
        <v>399</v>
      </c>
      <c r="J264" t="s">
        <v>400</v>
      </c>
      <c r="K264" t="s">
        <v>401</v>
      </c>
      <c r="L264">
        <v>1367</v>
      </c>
      <c r="N264">
        <v>1011</v>
      </c>
      <c r="O264" t="s">
        <v>376</v>
      </c>
      <c r="P264" t="s">
        <v>376</v>
      </c>
      <c r="Q264">
        <v>1</v>
      </c>
      <c r="W264">
        <v>0</v>
      </c>
      <c r="X264">
        <v>-430484415</v>
      </c>
      <c r="Y264">
        <v>0.15</v>
      </c>
      <c r="AA264">
        <v>0</v>
      </c>
      <c r="AB264">
        <v>115.4</v>
      </c>
      <c r="AC264">
        <v>13.5</v>
      </c>
      <c r="AD264">
        <v>0</v>
      </c>
      <c r="AE264">
        <v>0</v>
      </c>
      <c r="AF264">
        <v>115.4</v>
      </c>
      <c r="AG264">
        <v>13.5</v>
      </c>
      <c r="AH264">
        <v>0</v>
      </c>
      <c r="AI264">
        <v>1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1</v>
      </c>
      <c r="AQ264">
        <v>0</v>
      </c>
      <c r="AR264">
        <v>0</v>
      </c>
      <c r="AT264">
        <v>0.12</v>
      </c>
      <c r="AU264" t="s">
        <v>128</v>
      </c>
      <c r="AV264">
        <v>0</v>
      </c>
      <c r="AW264">
        <v>2</v>
      </c>
      <c r="AX264">
        <v>55114428</v>
      </c>
      <c r="AY264">
        <v>1</v>
      </c>
      <c r="AZ264">
        <v>0</v>
      </c>
      <c r="BA264">
        <v>262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Y264*Source!I119</f>
        <v>0.006</v>
      </c>
      <c r="CY264">
        <f>AB264</f>
        <v>115.4</v>
      </c>
      <c r="CZ264">
        <f>AF264</f>
        <v>115.4</v>
      </c>
      <c r="DA264">
        <f>AJ264</f>
        <v>1</v>
      </c>
      <c r="DB264">
        <f>ROUND((ROUND(AT264*CZ264,2)*ROUND(1.25,7)),2)</f>
        <v>17.31</v>
      </c>
      <c r="DC264">
        <f>ROUND((ROUND(AT264*AG264,2)*ROUND(1.25,7)),2)</f>
        <v>2.03</v>
      </c>
    </row>
    <row r="265" spans="1:107" ht="12.75">
      <c r="A265">
        <f>ROW(Source!A119)</f>
        <v>119</v>
      </c>
      <c r="B265">
        <v>55113220</v>
      </c>
      <c r="C265">
        <v>55114424</v>
      </c>
      <c r="D265">
        <v>53792927</v>
      </c>
      <c r="E265">
        <v>1</v>
      </c>
      <c r="F265">
        <v>1</v>
      </c>
      <c r="G265">
        <v>1</v>
      </c>
      <c r="H265">
        <v>2</v>
      </c>
      <c r="I265" t="s">
        <v>373</v>
      </c>
      <c r="J265" t="s">
        <v>374</v>
      </c>
      <c r="K265" t="s">
        <v>375</v>
      </c>
      <c r="L265">
        <v>1367</v>
      </c>
      <c r="N265">
        <v>1011</v>
      </c>
      <c r="O265" t="s">
        <v>376</v>
      </c>
      <c r="P265" t="s">
        <v>376</v>
      </c>
      <c r="Q265">
        <v>1</v>
      </c>
      <c r="W265">
        <v>0</v>
      </c>
      <c r="X265">
        <v>509054691</v>
      </c>
      <c r="Y265">
        <v>0.1875</v>
      </c>
      <c r="AA265">
        <v>0</v>
      </c>
      <c r="AB265">
        <v>65.71</v>
      </c>
      <c r="AC265">
        <v>11.6</v>
      </c>
      <c r="AD265">
        <v>0</v>
      </c>
      <c r="AE265">
        <v>0</v>
      </c>
      <c r="AF265">
        <v>65.71</v>
      </c>
      <c r="AG265">
        <v>11.6</v>
      </c>
      <c r="AH265">
        <v>0</v>
      </c>
      <c r="AI265">
        <v>1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1</v>
      </c>
      <c r="AQ265">
        <v>0</v>
      </c>
      <c r="AR265">
        <v>0</v>
      </c>
      <c r="AT265">
        <v>0.15</v>
      </c>
      <c r="AU265" t="s">
        <v>128</v>
      </c>
      <c r="AV265">
        <v>0</v>
      </c>
      <c r="AW265">
        <v>2</v>
      </c>
      <c r="AX265">
        <v>55114429</v>
      </c>
      <c r="AY265">
        <v>1</v>
      </c>
      <c r="AZ265">
        <v>0</v>
      </c>
      <c r="BA265">
        <v>263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Y265*Source!I119</f>
        <v>0.0075</v>
      </c>
      <c r="CY265">
        <f>AB265</f>
        <v>65.71</v>
      </c>
      <c r="CZ265">
        <f>AF265</f>
        <v>65.71</v>
      </c>
      <c r="DA265">
        <f>AJ265</f>
        <v>1</v>
      </c>
      <c r="DB265">
        <f>ROUND((ROUND(AT265*CZ265,2)*ROUND(1.25,7)),2)</f>
        <v>12.33</v>
      </c>
      <c r="DC265">
        <f>ROUND((ROUND(AT265*AG265,2)*ROUND(1.25,7)),2)</f>
        <v>2.18</v>
      </c>
    </row>
    <row r="266" spans="1:107" ht="12.75">
      <c r="A266">
        <f>ROW(Source!A119)</f>
        <v>119</v>
      </c>
      <c r="B266">
        <v>55113220</v>
      </c>
      <c r="C266">
        <v>55114424</v>
      </c>
      <c r="D266">
        <v>53642570</v>
      </c>
      <c r="E266">
        <v>1</v>
      </c>
      <c r="F266">
        <v>1</v>
      </c>
      <c r="G266">
        <v>1</v>
      </c>
      <c r="H266">
        <v>3</v>
      </c>
      <c r="I266" t="s">
        <v>238</v>
      </c>
      <c r="J266" t="s">
        <v>240</v>
      </c>
      <c r="K266" t="s">
        <v>239</v>
      </c>
      <c r="L266">
        <v>1374</v>
      </c>
      <c r="N266">
        <v>1013</v>
      </c>
      <c r="O266" t="s">
        <v>160</v>
      </c>
      <c r="P266" t="s">
        <v>160</v>
      </c>
      <c r="Q266">
        <v>1</v>
      </c>
      <c r="W266">
        <v>0</v>
      </c>
      <c r="X266">
        <v>-1743999360</v>
      </c>
      <c r="Y266">
        <v>2.83</v>
      </c>
      <c r="AA266">
        <v>1</v>
      </c>
      <c r="AB266">
        <v>0</v>
      </c>
      <c r="AC266">
        <v>0</v>
      </c>
      <c r="AD266">
        <v>0</v>
      </c>
      <c r="AE266">
        <v>1</v>
      </c>
      <c r="AF266">
        <v>0</v>
      </c>
      <c r="AG266">
        <v>0</v>
      </c>
      <c r="AH266">
        <v>0</v>
      </c>
      <c r="AI266">
        <v>1</v>
      </c>
      <c r="AJ266">
        <v>1</v>
      </c>
      <c r="AK266">
        <v>1</v>
      </c>
      <c r="AL266">
        <v>1</v>
      </c>
      <c r="AN266">
        <v>0</v>
      </c>
      <c r="AO266">
        <v>0</v>
      </c>
      <c r="AP266">
        <v>0</v>
      </c>
      <c r="AQ266">
        <v>0</v>
      </c>
      <c r="AR266">
        <v>0</v>
      </c>
      <c r="AT266">
        <v>2.83</v>
      </c>
      <c r="AV266">
        <v>0</v>
      </c>
      <c r="AW266">
        <v>2</v>
      </c>
      <c r="AX266">
        <v>55114430</v>
      </c>
      <c r="AY266">
        <v>1</v>
      </c>
      <c r="AZ266">
        <v>0</v>
      </c>
      <c r="BA266">
        <v>264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Y266*Source!I119</f>
        <v>0.11320000000000001</v>
      </c>
      <c r="CY266">
        <f>AA266</f>
        <v>1</v>
      </c>
      <c r="CZ266">
        <f>AE266</f>
        <v>1</v>
      </c>
      <c r="DA266">
        <f>AI266</f>
        <v>1</v>
      </c>
      <c r="DB266">
        <f>ROUND(ROUND(AT266*CZ266,2),2)</f>
        <v>2.83</v>
      </c>
      <c r="DC266">
        <f>ROUND(ROUND(AT266*AG266,2),2)</f>
        <v>0</v>
      </c>
    </row>
    <row r="267" spans="1:107" ht="12.75">
      <c r="A267">
        <f>ROW(Source!A119)</f>
        <v>119</v>
      </c>
      <c r="B267">
        <v>55113220</v>
      </c>
      <c r="C267">
        <v>55114424</v>
      </c>
      <c r="D267">
        <v>53644869</v>
      </c>
      <c r="E267">
        <v>1</v>
      </c>
      <c r="F267">
        <v>1</v>
      </c>
      <c r="G267">
        <v>1</v>
      </c>
      <c r="H267">
        <v>3</v>
      </c>
      <c r="I267" t="s">
        <v>528</v>
      </c>
      <c r="J267" t="s">
        <v>529</v>
      </c>
      <c r="K267" t="s">
        <v>530</v>
      </c>
      <c r="L267">
        <v>1348</v>
      </c>
      <c r="N267">
        <v>1009</v>
      </c>
      <c r="O267" t="s">
        <v>58</v>
      </c>
      <c r="P267" t="s">
        <v>58</v>
      </c>
      <c r="Q267">
        <v>1000</v>
      </c>
      <c r="W267">
        <v>0</v>
      </c>
      <c r="X267">
        <v>-1782712834</v>
      </c>
      <c r="Y267">
        <v>0.0015</v>
      </c>
      <c r="AA267">
        <v>35011</v>
      </c>
      <c r="AB267">
        <v>0</v>
      </c>
      <c r="AC267">
        <v>0</v>
      </c>
      <c r="AD267">
        <v>0</v>
      </c>
      <c r="AE267">
        <v>35011</v>
      </c>
      <c r="AF267">
        <v>0</v>
      </c>
      <c r="AG267">
        <v>0</v>
      </c>
      <c r="AH267">
        <v>0</v>
      </c>
      <c r="AI267">
        <v>1</v>
      </c>
      <c r="AJ267">
        <v>1</v>
      </c>
      <c r="AK267">
        <v>1</v>
      </c>
      <c r="AL267">
        <v>1</v>
      </c>
      <c r="AN267">
        <v>0</v>
      </c>
      <c r="AO267">
        <v>1</v>
      </c>
      <c r="AP267">
        <v>0</v>
      </c>
      <c r="AQ267">
        <v>0</v>
      </c>
      <c r="AR267">
        <v>0</v>
      </c>
      <c r="AT267">
        <v>0.0015</v>
      </c>
      <c r="AV267">
        <v>0</v>
      </c>
      <c r="AW267">
        <v>2</v>
      </c>
      <c r="AX267">
        <v>55114431</v>
      </c>
      <c r="AY267">
        <v>1</v>
      </c>
      <c r="AZ267">
        <v>0</v>
      </c>
      <c r="BA267">
        <v>265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Y267*Source!I119</f>
        <v>6E-05</v>
      </c>
      <c r="CY267">
        <f>AA267</f>
        <v>35011</v>
      </c>
      <c r="CZ267">
        <f>AE267</f>
        <v>35011</v>
      </c>
      <c r="DA267">
        <f>AI267</f>
        <v>1</v>
      </c>
      <c r="DB267">
        <f>ROUND(ROUND(AT267*CZ267,2),2)</f>
        <v>52.52</v>
      </c>
      <c r="DC267">
        <f>ROUND(ROUND(AT267*AG267,2),2)</f>
        <v>0</v>
      </c>
    </row>
    <row r="268" spans="1:107" ht="12.75">
      <c r="A268">
        <f>ROW(Source!A119)</f>
        <v>119</v>
      </c>
      <c r="B268">
        <v>55113220</v>
      </c>
      <c r="C268">
        <v>55114424</v>
      </c>
      <c r="D268">
        <v>53645073</v>
      </c>
      <c r="E268">
        <v>1</v>
      </c>
      <c r="F268">
        <v>1</v>
      </c>
      <c r="G268">
        <v>1</v>
      </c>
      <c r="H268">
        <v>3</v>
      </c>
      <c r="I268" t="s">
        <v>531</v>
      </c>
      <c r="J268" t="s">
        <v>532</v>
      </c>
      <c r="K268" t="s">
        <v>533</v>
      </c>
      <c r="L268">
        <v>1348</v>
      </c>
      <c r="N268">
        <v>1009</v>
      </c>
      <c r="O268" t="s">
        <v>58</v>
      </c>
      <c r="P268" t="s">
        <v>58</v>
      </c>
      <c r="Q268">
        <v>1000</v>
      </c>
      <c r="W268">
        <v>0</v>
      </c>
      <c r="X268">
        <v>-1789764108</v>
      </c>
      <c r="Y268">
        <v>0.0005</v>
      </c>
      <c r="AA268">
        <v>9526</v>
      </c>
      <c r="AB268">
        <v>0</v>
      </c>
      <c r="AC268">
        <v>0</v>
      </c>
      <c r="AD268">
        <v>0</v>
      </c>
      <c r="AE268">
        <v>9526</v>
      </c>
      <c r="AF268">
        <v>0</v>
      </c>
      <c r="AG268">
        <v>0</v>
      </c>
      <c r="AH268">
        <v>0</v>
      </c>
      <c r="AI268">
        <v>1</v>
      </c>
      <c r="AJ268">
        <v>1</v>
      </c>
      <c r="AK268">
        <v>1</v>
      </c>
      <c r="AL268">
        <v>1</v>
      </c>
      <c r="AN268">
        <v>0</v>
      </c>
      <c r="AO268">
        <v>1</v>
      </c>
      <c r="AP268">
        <v>0</v>
      </c>
      <c r="AQ268">
        <v>0</v>
      </c>
      <c r="AR268">
        <v>0</v>
      </c>
      <c r="AT268">
        <v>0.0005</v>
      </c>
      <c r="AV268">
        <v>0</v>
      </c>
      <c r="AW268">
        <v>2</v>
      </c>
      <c r="AX268">
        <v>55114432</v>
      </c>
      <c r="AY268">
        <v>1</v>
      </c>
      <c r="AZ268">
        <v>0</v>
      </c>
      <c r="BA268">
        <v>266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Y268*Source!I119</f>
        <v>2E-05</v>
      </c>
      <c r="CY268">
        <f>AA268</f>
        <v>9526</v>
      </c>
      <c r="CZ268">
        <f>AE268</f>
        <v>9526</v>
      </c>
      <c r="DA268">
        <f>AI268</f>
        <v>1</v>
      </c>
      <c r="DB268">
        <f>ROUND(ROUND(AT268*CZ268,2),2)</f>
        <v>4.76</v>
      </c>
      <c r="DC268">
        <f>ROUND(ROUND(AT268*AG268,2),2)</f>
        <v>0</v>
      </c>
    </row>
    <row r="269" spans="1:107" ht="12.75">
      <c r="A269">
        <f>ROW(Source!A119)</f>
        <v>119</v>
      </c>
      <c r="B269">
        <v>55113220</v>
      </c>
      <c r="C269">
        <v>55114424</v>
      </c>
      <c r="D269">
        <v>53662524</v>
      </c>
      <c r="E269">
        <v>1</v>
      </c>
      <c r="F269">
        <v>1</v>
      </c>
      <c r="G269">
        <v>1</v>
      </c>
      <c r="H269">
        <v>3</v>
      </c>
      <c r="I269" t="s">
        <v>242</v>
      </c>
      <c r="J269" t="s">
        <v>244</v>
      </c>
      <c r="K269" t="s">
        <v>243</v>
      </c>
      <c r="L269">
        <v>1348</v>
      </c>
      <c r="N269">
        <v>1009</v>
      </c>
      <c r="O269" t="s">
        <v>58</v>
      </c>
      <c r="P269" t="s">
        <v>58</v>
      </c>
      <c r="Q269">
        <v>1000</v>
      </c>
      <c r="W269">
        <v>0</v>
      </c>
      <c r="X269">
        <v>-734911174</v>
      </c>
      <c r="Y269">
        <v>0.7</v>
      </c>
      <c r="AA269">
        <v>9937.86</v>
      </c>
      <c r="AB269">
        <v>0</v>
      </c>
      <c r="AC269">
        <v>0</v>
      </c>
      <c r="AD269">
        <v>0</v>
      </c>
      <c r="AE269">
        <v>9937.86</v>
      </c>
      <c r="AF269">
        <v>0</v>
      </c>
      <c r="AG269">
        <v>0</v>
      </c>
      <c r="AH269">
        <v>0</v>
      </c>
      <c r="AI269">
        <v>1</v>
      </c>
      <c r="AJ269">
        <v>1</v>
      </c>
      <c r="AK269">
        <v>1</v>
      </c>
      <c r="AL269">
        <v>1</v>
      </c>
      <c r="AN269">
        <v>0</v>
      </c>
      <c r="AO269">
        <v>0</v>
      </c>
      <c r="AP269">
        <v>0</v>
      </c>
      <c r="AQ269">
        <v>0</v>
      </c>
      <c r="AR269">
        <v>0</v>
      </c>
      <c r="AT269">
        <v>0.7</v>
      </c>
      <c r="AV269">
        <v>0</v>
      </c>
      <c r="AW269">
        <v>1</v>
      </c>
      <c r="AX269">
        <v>-1</v>
      </c>
      <c r="AY269">
        <v>0</v>
      </c>
      <c r="AZ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Y269*Source!I119</f>
        <v>0.027999999999999997</v>
      </c>
      <c r="CY269">
        <f>AA269</f>
        <v>9937.86</v>
      </c>
      <c r="CZ269">
        <f>AE269</f>
        <v>9937.86</v>
      </c>
      <c r="DA269">
        <f>AI269</f>
        <v>1</v>
      </c>
      <c r="DB269">
        <f>ROUND(ROUND(AT269*CZ269,2),2)</f>
        <v>6956.5</v>
      </c>
      <c r="DC269">
        <f>ROUND(ROUND(AT269*AG269,2),2)</f>
        <v>0</v>
      </c>
    </row>
    <row r="270" spans="1:107" ht="12.75">
      <c r="A270">
        <f>ROW(Source!A120)</f>
        <v>120</v>
      </c>
      <c r="B270">
        <v>55113218</v>
      </c>
      <c r="C270">
        <v>55114424</v>
      </c>
      <c r="D270">
        <v>53630071</v>
      </c>
      <c r="E270">
        <v>70</v>
      </c>
      <c r="F270">
        <v>1</v>
      </c>
      <c r="G270">
        <v>1</v>
      </c>
      <c r="H270">
        <v>1</v>
      </c>
      <c r="I270" t="s">
        <v>487</v>
      </c>
      <c r="K270" t="s">
        <v>488</v>
      </c>
      <c r="L270">
        <v>1191</v>
      </c>
      <c r="N270">
        <v>1013</v>
      </c>
      <c r="O270" t="s">
        <v>370</v>
      </c>
      <c r="P270" t="s">
        <v>370</v>
      </c>
      <c r="Q270">
        <v>1</v>
      </c>
      <c r="W270">
        <v>0</v>
      </c>
      <c r="X270">
        <v>784619160</v>
      </c>
      <c r="Y270">
        <v>37.26</v>
      </c>
      <c r="AA270">
        <v>0</v>
      </c>
      <c r="AB270">
        <v>0</v>
      </c>
      <c r="AC270">
        <v>0</v>
      </c>
      <c r="AD270">
        <v>8.74</v>
      </c>
      <c r="AE270">
        <v>0</v>
      </c>
      <c r="AF270">
        <v>0</v>
      </c>
      <c r="AG270">
        <v>0</v>
      </c>
      <c r="AH270">
        <v>8.74</v>
      </c>
      <c r="AI270">
        <v>1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1</v>
      </c>
      <c r="AQ270">
        <v>0</v>
      </c>
      <c r="AR270">
        <v>0</v>
      </c>
      <c r="AT270">
        <v>32.4</v>
      </c>
      <c r="AU270" t="s">
        <v>129</v>
      </c>
      <c r="AV270">
        <v>1</v>
      </c>
      <c r="AW270">
        <v>2</v>
      </c>
      <c r="AX270">
        <v>55114425</v>
      </c>
      <c r="AY270">
        <v>1</v>
      </c>
      <c r="AZ270">
        <v>0</v>
      </c>
      <c r="BA270">
        <v>269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Y270*Source!I120</f>
        <v>1.4904</v>
      </c>
      <c r="CY270">
        <f>AD270</f>
        <v>8.74</v>
      </c>
      <c r="CZ270">
        <f>AH270</f>
        <v>8.74</v>
      </c>
      <c r="DA270">
        <f>AL270</f>
        <v>1</v>
      </c>
      <c r="DB270">
        <f>ROUND((ROUND(AT270*CZ270,2)*ROUND(1.15,7)),2)</f>
        <v>325.66</v>
      </c>
      <c r="DC270">
        <f>ROUND((ROUND(AT270*AG270,2)*ROUND(1.15,7)),2)</f>
        <v>0</v>
      </c>
    </row>
    <row r="271" spans="1:107" ht="12.75">
      <c r="A271">
        <f>ROW(Source!A120)</f>
        <v>120</v>
      </c>
      <c r="B271">
        <v>55113218</v>
      </c>
      <c r="C271">
        <v>55114424</v>
      </c>
      <c r="D271">
        <v>53630257</v>
      </c>
      <c r="E271">
        <v>70</v>
      </c>
      <c r="F271">
        <v>1</v>
      </c>
      <c r="G271">
        <v>1</v>
      </c>
      <c r="H271">
        <v>1</v>
      </c>
      <c r="I271" t="s">
        <v>371</v>
      </c>
      <c r="K271" t="s">
        <v>372</v>
      </c>
      <c r="L271">
        <v>1191</v>
      </c>
      <c r="N271">
        <v>1013</v>
      </c>
      <c r="O271" t="s">
        <v>370</v>
      </c>
      <c r="P271" t="s">
        <v>370</v>
      </c>
      <c r="Q271">
        <v>1</v>
      </c>
      <c r="W271">
        <v>0</v>
      </c>
      <c r="X271">
        <v>-1417349443</v>
      </c>
      <c r="Y271">
        <v>0.4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1</v>
      </c>
      <c r="AJ271">
        <v>1</v>
      </c>
      <c r="AK271">
        <v>1</v>
      </c>
      <c r="AL271">
        <v>1</v>
      </c>
      <c r="AN271">
        <v>0</v>
      </c>
      <c r="AO271">
        <v>1</v>
      </c>
      <c r="AP271">
        <v>1</v>
      </c>
      <c r="AQ271">
        <v>0</v>
      </c>
      <c r="AR271">
        <v>0</v>
      </c>
      <c r="AT271">
        <v>0.32</v>
      </c>
      <c r="AU271" t="s">
        <v>128</v>
      </c>
      <c r="AV271">
        <v>2</v>
      </c>
      <c r="AW271">
        <v>2</v>
      </c>
      <c r="AX271">
        <v>55114426</v>
      </c>
      <c r="AY271">
        <v>1</v>
      </c>
      <c r="AZ271">
        <v>0</v>
      </c>
      <c r="BA271">
        <v>270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Y271*Source!I120</f>
        <v>0.016</v>
      </c>
      <c r="CY271">
        <f>AD271</f>
        <v>0</v>
      </c>
      <c r="CZ271">
        <f>AH271</f>
        <v>0</v>
      </c>
      <c r="DA271">
        <f>AL271</f>
        <v>1</v>
      </c>
      <c r="DB271">
        <f>ROUND((ROUND(AT271*CZ271,2)*ROUND(1.25,7)),2)</f>
        <v>0</v>
      </c>
      <c r="DC271">
        <f>ROUND((ROUND(AT271*AG271,2)*ROUND(1.25,7)),2)</f>
        <v>0</v>
      </c>
    </row>
    <row r="272" spans="1:107" ht="12.75">
      <c r="A272">
        <f>ROW(Source!A120)</f>
        <v>120</v>
      </c>
      <c r="B272">
        <v>55113218</v>
      </c>
      <c r="C272">
        <v>55114424</v>
      </c>
      <c r="D272">
        <v>53791939</v>
      </c>
      <c r="E272">
        <v>1</v>
      </c>
      <c r="F272">
        <v>1</v>
      </c>
      <c r="G272">
        <v>1</v>
      </c>
      <c r="H272">
        <v>2</v>
      </c>
      <c r="I272" t="s">
        <v>388</v>
      </c>
      <c r="J272" t="s">
        <v>389</v>
      </c>
      <c r="K272" t="s">
        <v>390</v>
      </c>
      <c r="L272">
        <v>1367</v>
      </c>
      <c r="N272">
        <v>1011</v>
      </c>
      <c r="O272" t="s">
        <v>376</v>
      </c>
      <c r="P272" t="s">
        <v>376</v>
      </c>
      <c r="Q272">
        <v>1</v>
      </c>
      <c r="W272">
        <v>0</v>
      </c>
      <c r="X272">
        <v>-130837057</v>
      </c>
      <c r="Y272">
        <v>0.0625</v>
      </c>
      <c r="AA272">
        <v>0</v>
      </c>
      <c r="AB272">
        <v>967.68</v>
      </c>
      <c r="AC272">
        <v>517.86</v>
      </c>
      <c r="AD272">
        <v>0</v>
      </c>
      <c r="AE272">
        <v>0</v>
      </c>
      <c r="AF272">
        <v>86.4</v>
      </c>
      <c r="AG272">
        <v>13.5</v>
      </c>
      <c r="AH272">
        <v>0</v>
      </c>
      <c r="AI272">
        <v>1</v>
      </c>
      <c r="AJ272">
        <v>11.2</v>
      </c>
      <c r="AK272">
        <v>38.36</v>
      </c>
      <c r="AL272">
        <v>1</v>
      </c>
      <c r="AN272">
        <v>0</v>
      </c>
      <c r="AO272">
        <v>1</v>
      </c>
      <c r="AP272">
        <v>1</v>
      </c>
      <c r="AQ272">
        <v>0</v>
      </c>
      <c r="AR272">
        <v>0</v>
      </c>
      <c r="AT272">
        <v>0.05</v>
      </c>
      <c r="AU272" t="s">
        <v>128</v>
      </c>
      <c r="AV272">
        <v>0</v>
      </c>
      <c r="AW272">
        <v>2</v>
      </c>
      <c r="AX272">
        <v>55114427</v>
      </c>
      <c r="AY272">
        <v>1</v>
      </c>
      <c r="AZ272">
        <v>0</v>
      </c>
      <c r="BA272">
        <v>271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Y272*Source!I120</f>
        <v>0.0025</v>
      </c>
      <c r="CY272">
        <f>AB272</f>
        <v>967.68</v>
      </c>
      <c r="CZ272">
        <f>AF272</f>
        <v>86.4</v>
      </c>
      <c r="DA272">
        <f>AJ272</f>
        <v>11.2</v>
      </c>
      <c r="DB272">
        <f>ROUND((ROUND(AT272*CZ272,2)*ROUND(1.25,7)),2)</f>
        <v>5.4</v>
      </c>
      <c r="DC272">
        <f>ROUND((ROUND(AT272*AG272,2)*ROUND(1.25,7)),2)</f>
        <v>0.85</v>
      </c>
    </row>
    <row r="273" spans="1:107" ht="12.75">
      <c r="A273">
        <f>ROW(Source!A120)</f>
        <v>120</v>
      </c>
      <c r="B273">
        <v>55113218</v>
      </c>
      <c r="C273">
        <v>55114424</v>
      </c>
      <c r="D273">
        <v>53791997</v>
      </c>
      <c r="E273">
        <v>1</v>
      </c>
      <c r="F273">
        <v>1</v>
      </c>
      <c r="G273">
        <v>1</v>
      </c>
      <c r="H273">
        <v>2</v>
      </c>
      <c r="I273" t="s">
        <v>399</v>
      </c>
      <c r="J273" t="s">
        <v>400</v>
      </c>
      <c r="K273" t="s">
        <v>401</v>
      </c>
      <c r="L273">
        <v>1367</v>
      </c>
      <c r="N273">
        <v>1011</v>
      </c>
      <c r="O273" t="s">
        <v>376</v>
      </c>
      <c r="P273" t="s">
        <v>376</v>
      </c>
      <c r="Q273">
        <v>1</v>
      </c>
      <c r="W273">
        <v>0</v>
      </c>
      <c r="X273">
        <v>-430484415</v>
      </c>
      <c r="Y273">
        <v>0.15</v>
      </c>
      <c r="AA273">
        <v>0</v>
      </c>
      <c r="AB273">
        <v>1350.18</v>
      </c>
      <c r="AC273">
        <v>517.86</v>
      </c>
      <c r="AD273">
        <v>0</v>
      </c>
      <c r="AE273">
        <v>0</v>
      </c>
      <c r="AF273">
        <v>115.4</v>
      </c>
      <c r="AG273">
        <v>13.5</v>
      </c>
      <c r="AH273">
        <v>0</v>
      </c>
      <c r="AI273">
        <v>1</v>
      </c>
      <c r="AJ273">
        <v>11.7</v>
      </c>
      <c r="AK273">
        <v>38.36</v>
      </c>
      <c r="AL273">
        <v>1</v>
      </c>
      <c r="AN273">
        <v>0</v>
      </c>
      <c r="AO273">
        <v>1</v>
      </c>
      <c r="AP273">
        <v>1</v>
      </c>
      <c r="AQ273">
        <v>0</v>
      </c>
      <c r="AR273">
        <v>0</v>
      </c>
      <c r="AT273">
        <v>0.12</v>
      </c>
      <c r="AU273" t="s">
        <v>128</v>
      </c>
      <c r="AV273">
        <v>0</v>
      </c>
      <c r="AW273">
        <v>2</v>
      </c>
      <c r="AX273">
        <v>55114428</v>
      </c>
      <c r="AY273">
        <v>1</v>
      </c>
      <c r="AZ273">
        <v>0</v>
      </c>
      <c r="BA273">
        <v>272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Y273*Source!I120</f>
        <v>0.006</v>
      </c>
      <c r="CY273">
        <f>AB273</f>
        <v>1350.18</v>
      </c>
      <c r="CZ273">
        <f>AF273</f>
        <v>115.4</v>
      </c>
      <c r="DA273">
        <f>AJ273</f>
        <v>11.7</v>
      </c>
      <c r="DB273">
        <f>ROUND((ROUND(AT273*CZ273,2)*ROUND(1.25,7)),2)</f>
        <v>17.31</v>
      </c>
      <c r="DC273">
        <f>ROUND((ROUND(AT273*AG273,2)*ROUND(1.25,7)),2)</f>
        <v>2.03</v>
      </c>
    </row>
    <row r="274" spans="1:107" ht="12.75">
      <c r="A274">
        <f>ROW(Source!A120)</f>
        <v>120</v>
      </c>
      <c r="B274">
        <v>55113218</v>
      </c>
      <c r="C274">
        <v>55114424</v>
      </c>
      <c r="D274">
        <v>53792927</v>
      </c>
      <c r="E274">
        <v>1</v>
      </c>
      <c r="F274">
        <v>1</v>
      </c>
      <c r="G274">
        <v>1</v>
      </c>
      <c r="H274">
        <v>2</v>
      </c>
      <c r="I274" t="s">
        <v>373</v>
      </c>
      <c r="J274" t="s">
        <v>374</v>
      </c>
      <c r="K274" t="s">
        <v>375</v>
      </c>
      <c r="L274">
        <v>1367</v>
      </c>
      <c r="N274">
        <v>1011</v>
      </c>
      <c r="O274" t="s">
        <v>376</v>
      </c>
      <c r="P274" t="s">
        <v>376</v>
      </c>
      <c r="Q274">
        <v>1</v>
      </c>
      <c r="W274">
        <v>0</v>
      </c>
      <c r="X274">
        <v>509054691</v>
      </c>
      <c r="Y274">
        <v>0.1875</v>
      </c>
      <c r="AA274">
        <v>0</v>
      </c>
      <c r="AB274">
        <v>833.2</v>
      </c>
      <c r="AC274">
        <v>444.98</v>
      </c>
      <c r="AD274">
        <v>0</v>
      </c>
      <c r="AE274">
        <v>0</v>
      </c>
      <c r="AF274">
        <v>65.71</v>
      </c>
      <c r="AG274">
        <v>11.6</v>
      </c>
      <c r="AH274">
        <v>0</v>
      </c>
      <c r="AI274">
        <v>1</v>
      </c>
      <c r="AJ274">
        <v>12.68</v>
      </c>
      <c r="AK274">
        <v>38.36</v>
      </c>
      <c r="AL274">
        <v>1</v>
      </c>
      <c r="AN274">
        <v>0</v>
      </c>
      <c r="AO274">
        <v>1</v>
      </c>
      <c r="AP274">
        <v>1</v>
      </c>
      <c r="AQ274">
        <v>0</v>
      </c>
      <c r="AR274">
        <v>0</v>
      </c>
      <c r="AT274">
        <v>0.15</v>
      </c>
      <c r="AU274" t="s">
        <v>128</v>
      </c>
      <c r="AV274">
        <v>0</v>
      </c>
      <c r="AW274">
        <v>2</v>
      </c>
      <c r="AX274">
        <v>55114429</v>
      </c>
      <c r="AY274">
        <v>1</v>
      </c>
      <c r="AZ274">
        <v>0</v>
      </c>
      <c r="BA274">
        <v>273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Y274*Source!I120</f>
        <v>0.0075</v>
      </c>
      <c r="CY274">
        <f>AB274</f>
        <v>833.2</v>
      </c>
      <c r="CZ274">
        <f>AF274</f>
        <v>65.71</v>
      </c>
      <c r="DA274">
        <f>AJ274</f>
        <v>12.68</v>
      </c>
      <c r="DB274">
        <f>ROUND((ROUND(AT274*CZ274,2)*ROUND(1.25,7)),2)</f>
        <v>12.33</v>
      </c>
      <c r="DC274">
        <f>ROUND((ROUND(AT274*AG274,2)*ROUND(1.25,7)),2)</f>
        <v>2.18</v>
      </c>
    </row>
    <row r="275" spans="1:107" ht="12.75">
      <c r="A275">
        <f>ROW(Source!A120)</f>
        <v>120</v>
      </c>
      <c r="B275">
        <v>55113218</v>
      </c>
      <c r="C275">
        <v>55114424</v>
      </c>
      <c r="D275">
        <v>53642570</v>
      </c>
      <c r="E275">
        <v>1</v>
      </c>
      <c r="F275">
        <v>1</v>
      </c>
      <c r="G275">
        <v>1</v>
      </c>
      <c r="H275">
        <v>3</v>
      </c>
      <c r="I275" t="s">
        <v>238</v>
      </c>
      <c r="J275" t="s">
        <v>240</v>
      </c>
      <c r="K275" t="s">
        <v>239</v>
      </c>
      <c r="L275">
        <v>1374</v>
      </c>
      <c r="N275">
        <v>1013</v>
      </c>
      <c r="O275" t="s">
        <v>160</v>
      </c>
      <c r="P275" t="s">
        <v>160</v>
      </c>
      <c r="Q275">
        <v>1</v>
      </c>
      <c r="W275">
        <v>0</v>
      </c>
      <c r="X275">
        <v>-1743999360</v>
      </c>
      <c r="Y275">
        <v>2.83</v>
      </c>
      <c r="AA275">
        <v>12.05</v>
      </c>
      <c r="AB275">
        <v>0</v>
      </c>
      <c r="AC275">
        <v>0</v>
      </c>
      <c r="AD275">
        <v>0</v>
      </c>
      <c r="AE275">
        <v>1</v>
      </c>
      <c r="AF275">
        <v>0</v>
      </c>
      <c r="AG275">
        <v>0</v>
      </c>
      <c r="AH275">
        <v>0</v>
      </c>
      <c r="AI275">
        <v>12.05</v>
      </c>
      <c r="AJ275">
        <v>1</v>
      </c>
      <c r="AK275">
        <v>1</v>
      </c>
      <c r="AL275">
        <v>1</v>
      </c>
      <c r="AN275">
        <v>0</v>
      </c>
      <c r="AO275">
        <v>0</v>
      </c>
      <c r="AP275">
        <v>0</v>
      </c>
      <c r="AQ275">
        <v>0</v>
      </c>
      <c r="AR275">
        <v>0</v>
      </c>
      <c r="AT275">
        <v>2.83</v>
      </c>
      <c r="AV275">
        <v>0</v>
      </c>
      <c r="AW275">
        <v>2</v>
      </c>
      <c r="AX275">
        <v>55114430</v>
      </c>
      <c r="AY275">
        <v>1</v>
      </c>
      <c r="AZ275">
        <v>0</v>
      </c>
      <c r="BA275">
        <v>274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Y275*Source!I120</f>
        <v>0.11320000000000001</v>
      </c>
      <c r="CY275">
        <f>AA275</f>
        <v>12.05</v>
      </c>
      <c r="CZ275">
        <f>AE275</f>
        <v>1</v>
      </c>
      <c r="DA275">
        <f>AI275</f>
        <v>12.05</v>
      </c>
      <c r="DB275">
        <f>ROUND(ROUND(AT275*CZ275,2),2)</f>
        <v>2.83</v>
      </c>
      <c r="DC275">
        <f>ROUND(ROUND(AT275*AG275,2),2)</f>
        <v>0</v>
      </c>
    </row>
    <row r="276" spans="1:107" ht="12.75">
      <c r="A276">
        <f>ROW(Source!A120)</f>
        <v>120</v>
      </c>
      <c r="B276">
        <v>55113218</v>
      </c>
      <c r="C276">
        <v>55114424</v>
      </c>
      <c r="D276">
        <v>53644869</v>
      </c>
      <c r="E276">
        <v>1</v>
      </c>
      <c r="F276">
        <v>1</v>
      </c>
      <c r="G276">
        <v>1</v>
      </c>
      <c r="H276">
        <v>3</v>
      </c>
      <c r="I276" t="s">
        <v>528</v>
      </c>
      <c r="J276" t="s">
        <v>529</v>
      </c>
      <c r="K276" t="s">
        <v>530</v>
      </c>
      <c r="L276">
        <v>1348</v>
      </c>
      <c r="N276">
        <v>1009</v>
      </c>
      <c r="O276" t="s">
        <v>58</v>
      </c>
      <c r="P276" t="s">
        <v>58</v>
      </c>
      <c r="Q276">
        <v>1000</v>
      </c>
      <c r="W276">
        <v>0</v>
      </c>
      <c r="X276">
        <v>-1782712834</v>
      </c>
      <c r="Y276">
        <v>0.0015</v>
      </c>
      <c r="AA276">
        <v>144595.43</v>
      </c>
      <c r="AB276">
        <v>0</v>
      </c>
      <c r="AC276">
        <v>0</v>
      </c>
      <c r="AD276">
        <v>0</v>
      </c>
      <c r="AE276">
        <v>35011</v>
      </c>
      <c r="AF276">
        <v>0</v>
      </c>
      <c r="AG276">
        <v>0</v>
      </c>
      <c r="AH276">
        <v>0</v>
      </c>
      <c r="AI276">
        <v>4.13</v>
      </c>
      <c r="AJ276">
        <v>1</v>
      </c>
      <c r="AK276">
        <v>1</v>
      </c>
      <c r="AL276">
        <v>1</v>
      </c>
      <c r="AN276">
        <v>0</v>
      </c>
      <c r="AO276">
        <v>1</v>
      </c>
      <c r="AP276">
        <v>0</v>
      </c>
      <c r="AQ276">
        <v>0</v>
      </c>
      <c r="AR276">
        <v>0</v>
      </c>
      <c r="AT276">
        <v>0.0015</v>
      </c>
      <c r="AV276">
        <v>0</v>
      </c>
      <c r="AW276">
        <v>2</v>
      </c>
      <c r="AX276">
        <v>55114431</v>
      </c>
      <c r="AY276">
        <v>1</v>
      </c>
      <c r="AZ276">
        <v>0</v>
      </c>
      <c r="BA276">
        <v>275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Y276*Source!I120</f>
        <v>6E-05</v>
      </c>
      <c r="CY276">
        <f>AA276</f>
        <v>144595.43</v>
      </c>
      <c r="CZ276">
        <f>AE276</f>
        <v>35011</v>
      </c>
      <c r="DA276">
        <f>AI276</f>
        <v>4.13</v>
      </c>
      <c r="DB276">
        <f>ROUND(ROUND(AT276*CZ276,2),2)</f>
        <v>52.52</v>
      </c>
      <c r="DC276">
        <f>ROUND(ROUND(AT276*AG276,2),2)</f>
        <v>0</v>
      </c>
    </row>
    <row r="277" spans="1:107" ht="12.75">
      <c r="A277">
        <f>ROW(Source!A120)</f>
        <v>120</v>
      </c>
      <c r="B277">
        <v>55113218</v>
      </c>
      <c r="C277">
        <v>55114424</v>
      </c>
      <c r="D277">
        <v>53645073</v>
      </c>
      <c r="E277">
        <v>1</v>
      </c>
      <c r="F277">
        <v>1</v>
      </c>
      <c r="G277">
        <v>1</v>
      </c>
      <c r="H277">
        <v>3</v>
      </c>
      <c r="I277" t="s">
        <v>531</v>
      </c>
      <c r="J277" t="s">
        <v>532</v>
      </c>
      <c r="K277" t="s">
        <v>533</v>
      </c>
      <c r="L277">
        <v>1348</v>
      </c>
      <c r="N277">
        <v>1009</v>
      </c>
      <c r="O277" t="s">
        <v>58</v>
      </c>
      <c r="P277" t="s">
        <v>58</v>
      </c>
      <c r="Q277">
        <v>1000</v>
      </c>
      <c r="W277">
        <v>0</v>
      </c>
      <c r="X277">
        <v>-1789764108</v>
      </c>
      <c r="Y277">
        <v>0.0005</v>
      </c>
      <c r="AA277">
        <v>196426.12</v>
      </c>
      <c r="AB277">
        <v>0</v>
      </c>
      <c r="AC277">
        <v>0</v>
      </c>
      <c r="AD277">
        <v>0</v>
      </c>
      <c r="AE277">
        <v>9526</v>
      </c>
      <c r="AF277">
        <v>0</v>
      </c>
      <c r="AG277">
        <v>0</v>
      </c>
      <c r="AH277">
        <v>0</v>
      </c>
      <c r="AI277">
        <v>20.62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T277">
        <v>0.0005</v>
      </c>
      <c r="AV277">
        <v>0</v>
      </c>
      <c r="AW277">
        <v>2</v>
      </c>
      <c r="AX277">
        <v>55114432</v>
      </c>
      <c r="AY277">
        <v>1</v>
      </c>
      <c r="AZ277">
        <v>0</v>
      </c>
      <c r="BA277">
        <v>276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Y277*Source!I120</f>
        <v>2E-05</v>
      </c>
      <c r="CY277">
        <f>AA277</f>
        <v>196426.12</v>
      </c>
      <c r="CZ277">
        <f>AE277</f>
        <v>9526</v>
      </c>
      <c r="DA277">
        <f>AI277</f>
        <v>20.62</v>
      </c>
      <c r="DB277">
        <f>ROUND(ROUND(AT277*CZ277,2),2)</f>
        <v>4.76</v>
      </c>
      <c r="DC277">
        <f>ROUND(ROUND(AT277*AG277,2),2)</f>
        <v>0</v>
      </c>
    </row>
    <row r="278" spans="1:107" ht="12.75">
      <c r="A278">
        <f>ROW(Source!A120)</f>
        <v>120</v>
      </c>
      <c r="B278">
        <v>55113218</v>
      </c>
      <c r="C278">
        <v>55114424</v>
      </c>
      <c r="D278">
        <v>53662524</v>
      </c>
      <c r="E278">
        <v>1</v>
      </c>
      <c r="F278">
        <v>1</v>
      </c>
      <c r="G278">
        <v>1</v>
      </c>
      <c r="H278">
        <v>3</v>
      </c>
      <c r="I278" t="s">
        <v>242</v>
      </c>
      <c r="J278" t="s">
        <v>244</v>
      </c>
      <c r="K278" t="s">
        <v>243</v>
      </c>
      <c r="L278">
        <v>1348</v>
      </c>
      <c r="N278">
        <v>1009</v>
      </c>
      <c r="O278" t="s">
        <v>58</v>
      </c>
      <c r="P278" t="s">
        <v>58</v>
      </c>
      <c r="Q278">
        <v>1000</v>
      </c>
      <c r="W278">
        <v>0</v>
      </c>
      <c r="X278">
        <v>-734911174</v>
      </c>
      <c r="Y278">
        <v>0.7</v>
      </c>
      <c r="AA278">
        <v>120943.76</v>
      </c>
      <c r="AB278">
        <v>0</v>
      </c>
      <c r="AC278">
        <v>0</v>
      </c>
      <c r="AD278">
        <v>0</v>
      </c>
      <c r="AE278">
        <v>9937.86</v>
      </c>
      <c r="AF278">
        <v>0</v>
      </c>
      <c r="AG278">
        <v>0</v>
      </c>
      <c r="AH278">
        <v>0</v>
      </c>
      <c r="AI278">
        <v>12.17</v>
      </c>
      <c r="AJ278">
        <v>1</v>
      </c>
      <c r="AK278">
        <v>1</v>
      </c>
      <c r="AL278">
        <v>1</v>
      </c>
      <c r="AN278">
        <v>0</v>
      </c>
      <c r="AO278">
        <v>0</v>
      </c>
      <c r="AP278">
        <v>0</v>
      </c>
      <c r="AQ278">
        <v>0</v>
      </c>
      <c r="AR278">
        <v>0</v>
      </c>
      <c r="AT278">
        <v>0.7</v>
      </c>
      <c r="AV278">
        <v>0</v>
      </c>
      <c r="AW278">
        <v>1</v>
      </c>
      <c r="AX278">
        <v>-1</v>
      </c>
      <c r="AY278">
        <v>0</v>
      </c>
      <c r="AZ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Y278*Source!I120</f>
        <v>0.027999999999999997</v>
      </c>
      <c r="CY278">
        <f>AA278</f>
        <v>120943.76</v>
      </c>
      <c r="CZ278">
        <f>AE278</f>
        <v>9937.86</v>
      </c>
      <c r="DA278">
        <f>AI278</f>
        <v>12.17</v>
      </c>
      <c r="DB278">
        <f>ROUND(ROUND(AT278*CZ278,2),2)</f>
        <v>6956.5</v>
      </c>
      <c r="DC278">
        <f>ROUND(ROUND(AT278*AG278,2),2)</f>
        <v>0</v>
      </c>
    </row>
    <row r="279" spans="1:107" ht="12.75">
      <c r="A279">
        <f>ROW(Source!A125)</f>
        <v>125</v>
      </c>
      <c r="B279">
        <v>55113220</v>
      </c>
      <c r="C279">
        <v>55114556</v>
      </c>
      <c r="D279">
        <v>53630089</v>
      </c>
      <c r="E279">
        <v>70</v>
      </c>
      <c r="F279">
        <v>1</v>
      </c>
      <c r="G279">
        <v>1</v>
      </c>
      <c r="H279">
        <v>1</v>
      </c>
      <c r="I279" t="s">
        <v>485</v>
      </c>
      <c r="K279" t="s">
        <v>486</v>
      </c>
      <c r="L279">
        <v>1191</v>
      </c>
      <c r="N279">
        <v>1013</v>
      </c>
      <c r="O279" t="s">
        <v>370</v>
      </c>
      <c r="P279" t="s">
        <v>370</v>
      </c>
      <c r="Q279">
        <v>1</v>
      </c>
      <c r="W279">
        <v>0</v>
      </c>
      <c r="X279">
        <v>-1810713292</v>
      </c>
      <c r="Y279">
        <v>60.0415</v>
      </c>
      <c r="AA279">
        <v>0</v>
      </c>
      <c r="AB279">
        <v>0</v>
      </c>
      <c r="AC279">
        <v>0</v>
      </c>
      <c r="AD279">
        <v>9.18</v>
      </c>
      <c r="AE279">
        <v>0</v>
      </c>
      <c r="AF279">
        <v>0</v>
      </c>
      <c r="AG279">
        <v>0</v>
      </c>
      <c r="AH279">
        <v>9.18</v>
      </c>
      <c r="AI279">
        <v>1</v>
      </c>
      <c r="AJ279">
        <v>1</v>
      </c>
      <c r="AK279">
        <v>1</v>
      </c>
      <c r="AL279">
        <v>1</v>
      </c>
      <c r="AN279">
        <v>0</v>
      </c>
      <c r="AO279">
        <v>1</v>
      </c>
      <c r="AP279">
        <v>1</v>
      </c>
      <c r="AQ279">
        <v>0</v>
      </c>
      <c r="AR279">
        <v>0</v>
      </c>
      <c r="AT279">
        <v>52.21</v>
      </c>
      <c r="AU279" t="s">
        <v>129</v>
      </c>
      <c r="AV279">
        <v>1</v>
      </c>
      <c r="AW279">
        <v>2</v>
      </c>
      <c r="AX279">
        <v>55114557</v>
      </c>
      <c r="AY279">
        <v>1</v>
      </c>
      <c r="AZ279">
        <v>0</v>
      </c>
      <c r="BA279">
        <v>279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Y279*Source!I125</f>
        <v>1.440996</v>
      </c>
      <c r="CY279">
        <f>AD279</f>
        <v>9.18</v>
      </c>
      <c r="CZ279">
        <f>AH279</f>
        <v>9.18</v>
      </c>
      <c r="DA279">
        <f>AL279</f>
        <v>1</v>
      </c>
      <c r="DB279">
        <f>ROUND((ROUND(AT279*CZ279,2)*ROUND(1.15,7)),2)</f>
        <v>551.18</v>
      </c>
      <c r="DC279">
        <f>ROUND((ROUND(AT279*AG279,2)*ROUND(1.15,7)),2)</f>
        <v>0</v>
      </c>
    </row>
    <row r="280" spans="1:107" ht="12.75">
      <c r="A280">
        <f>ROW(Source!A125)</f>
        <v>125</v>
      </c>
      <c r="B280">
        <v>55113220</v>
      </c>
      <c r="C280">
        <v>55114556</v>
      </c>
      <c r="D280">
        <v>53630257</v>
      </c>
      <c r="E280">
        <v>70</v>
      </c>
      <c r="F280">
        <v>1</v>
      </c>
      <c r="G280">
        <v>1</v>
      </c>
      <c r="H280">
        <v>1</v>
      </c>
      <c r="I280" t="s">
        <v>371</v>
      </c>
      <c r="K280" t="s">
        <v>372</v>
      </c>
      <c r="L280">
        <v>1191</v>
      </c>
      <c r="N280">
        <v>1013</v>
      </c>
      <c r="O280" t="s">
        <v>370</v>
      </c>
      <c r="P280" t="s">
        <v>370</v>
      </c>
      <c r="Q280">
        <v>1</v>
      </c>
      <c r="W280">
        <v>0</v>
      </c>
      <c r="X280">
        <v>-1417349443</v>
      </c>
      <c r="Y280">
        <v>1.0875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1</v>
      </c>
      <c r="AJ280">
        <v>1</v>
      </c>
      <c r="AK280">
        <v>1</v>
      </c>
      <c r="AL280">
        <v>1</v>
      </c>
      <c r="AN280">
        <v>0</v>
      </c>
      <c r="AO280">
        <v>1</v>
      </c>
      <c r="AP280">
        <v>1</v>
      </c>
      <c r="AQ280">
        <v>0</v>
      </c>
      <c r="AR280">
        <v>0</v>
      </c>
      <c r="AT280">
        <v>0.87</v>
      </c>
      <c r="AU280" t="s">
        <v>128</v>
      </c>
      <c r="AV280">
        <v>2</v>
      </c>
      <c r="AW280">
        <v>2</v>
      </c>
      <c r="AX280">
        <v>55114558</v>
      </c>
      <c r="AY280">
        <v>1</v>
      </c>
      <c r="AZ280">
        <v>0</v>
      </c>
      <c r="BA280">
        <v>280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Y280*Source!I125</f>
        <v>0.026099999999999998</v>
      </c>
      <c r="CY280">
        <f>AD280</f>
        <v>0</v>
      </c>
      <c r="CZ280">
        <f>AH280</f>
        <v>0</v>
      </c>
      <c r="DA280">
        <f>AL280</f>
        <v>1</v>
      </c>
      <c r="DB280">
        <f>ROUND((ROUND(AT280*CZ280,2)*ROUND(1.25,7)),2)</f>
        <v>0</v>
      </c>
      <c r="DC280">
        <f>ROUND((ROUND(AT280*AG280,2)*ROUND(1.25,7)),2)</f>
        <v>0</v>
      </c>
    </row>
    <row r="281" spans="1:107" ht="12.75">
      <c r="A281">
        <f>ROW(Source!A125)</f>
        <v>125</v>
      </c>
      <c r="B281">
        <v>55113220</v>
      </c>
      <c r="C281">
        <v>55114556</v>
      </c>
      <c r="D281">
        <v>53791939</v>
      </c>
      <c r="E281">
        <v>1</v>
      </c>
      <c r="F281">
        <v>1</v>
      </c>
      <c r="G281">
        <v>1</v>
      </c>
      <c r="H281">
        <v>2</v>
      </c>
      <c r="I281" t="s">
        <v>388</v>
      </c>
      <c r="J281" t="s">
        <v>389</v>
      </c>
      <c r="K281" t="s">
        <v>390</v>
      </c>
      <c r="L281">
        <v>1367</v>
      </c>
      <c r="N281">
        <v>1011</v>
      </c>
      <c r="O281" t="s">
        <v>376</v>
      </c>
      <c r="P281" t="s">
        <v>376</v>
      </c>
      <c r="Q281">
        <v>1</v>
      </c>
      <c r="W281">
        <v>0</v>
      </c>
      <c r="X281">
        <v>-130837057</v>
      </c>
      <c r="Y281">
        <v>0.675</v>
      </c>
      <c r="AA281">
        <v>0</v>
      </c>
      <c r="AB281">
        <v>86.4</v>
      </c>
      <c r="AC281">
        <v>13.5</v>
      </c>
      <c r="AD281">
        <v>0</v>
      </c>
      <c r="AE281">
        <v>0</v>
      </c>
      <c r="AF281">
        <v>86.4</v>
      </c>
      <c r="AG281">
        <v>13.5</v>
      </c>
      <c r="AH281">
        <v>0</v>
      </c>
      <c r="AI281">
        <v>1</v>
      </c>
      <c r="AJ281">
        <v>1</v>
      </c>
      <c r="AK281">
        <v>1</v>
      </c>
      <c r="AL281">
        <v>1</v>
      </c>
      <c r="AN281">
        <v>0</v>
      </c>
      <c r="AO281">
        <v>1</v>
      </c>
      <c r="AP281">
        <v>1</v>
      </c>
      <c r="AQ281">
        <v>0</v>
      </c>
      <c r="AR281">
        <v>0</v>
      </c>
      <c r="AT281">
        <v>0.54</v>
      </c>
      <c r="AU281" t="s">
        <v>128</v>
      </c>
      <c r="AV281">
        <v>0</v>
      </c>
      <c r="AW281">
        <v>2</v>
      </c>
      <c r="AX281">
        <v>55114559</v>
      </c>
      <c r="AY281">
        <v>1</v>
      </c>
      <c r="AZ281">
        <v>0</v>
      </c>
      <c r="BA281">
        <v>281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Y281*Source!I125</f>
        <v>0.016200000000000003</v>
      </c>
      <c r="CY281">
        <f>AB281</f>
        <v>86.4</v>
      </c>
      <c r="CZ281">
        <f>AF281</f>
        <v>86.4</v>
      </c>
      <c r="DA281">
        <f>AJ281</f>
        <v>1</v>
      </c>
      <c r="DB281">
        <f>ROUND((ROUND(AT281*CZ281,2)*ROUND(1.25,7)),2)</f>
        <v>58.33</v>
      </c>
      <c r="DC281">
        <f>ROUND((ROUND(AT281*AG281,2)*ROUND(1.25,7)),2)</f>
        <v>9.11</v>
      </c>
    </row>
    <row r="282" spans="1:107" ht="12.75">
      <c r="A282">
        <f>ROW(Source!A125)</f>
        <v>125</v>
      </c>
      <c r="B282">
        <v>55113220</v>
      </c>
      <c r="C282">
        <v>55114556</v>
      </c>
      <c r="D282">
        <v>53791997</v>
      </c>
      <c r="E282">
        <v>1</v>
      </c>
      <c r="F282">
        <v>1</v>
      </c>
      <c r="G282">
        <v>1</v>
      </c>
      <c r="H282">
        <v>2</v>
      </c>
      <c r="I282" t="s">
        <v>399</v>
      </c>
      <c r="J282" t="s">
        <v>400</v>
      </c>
      <c r="K282" t="s">
        <v>401</v>
      </c>
      <c r="L282">
        <v>1367</v>
      </c>
      <c r="N282">
        <v>1011</v>
      </c>
      <c r="O282" t="s">
        <v>376</v>
      </c>
      <c r="P282" t="s">
        <v>376</v>
      </c>
      <c r="Q282">
        <v>1</v>
      </c>
      <c r="W282">
        <v>0</v>
      </c>
      <c r="X282">
        <v>-430484415</v>
      </c>
      <c r="Y282">
        <v>0.1625</v>
      </c>
      <c r="AA282">
        <v>0</v>
      </c>
      <c r="AB282">
        <v>115.4</v>
      </c>
      <c r="AC282">
        <v>13.5</v>
      </c>
      <c r="AD282">
        <v>0</v>
      </c>
      <c r="AE282">
        <v>0</v>
      </c>
      <c r="AF282">
        <v>115.4</v>
      </c>
      <c r="AG282">
        <v>13.5</v>
      </c>
      <c r="AH282">
        <v>0</v>
      </c>
      <c r="AI282">
        <v>1</v>
      </c>
      <c r="AJ282">
        <v>1</v>
      </c>
      <c r="AK282">
        <v>1</v>
      </c>
      <c r="AL282">
        <v>1</v>
      </c>
      <c r="AN282">
        <v>0</v>
      </c>
      <c r="AO282">
        <v>1</v>
      </c>
      <c r="AP282">
        <v>1</v>
      </c>
      <c r="AQ282">
        <v>0</v>
      </c>
      <c r="AR282">
        <v>0</v>
      </c>
      <c r="AT282">
        <v>0.13</v>
      </c>
      <c r="AU282" t="s">
        <v>128</v>
      </c>
      <c r="AV282">
        <v>0</v>
      </c>
      <c r="AW282">
        <v>2</v>
      </c>
      <c r="AX282">
        <v>55114560</v>
      </c>
      <c r="AY282">
        <v>1</v>
      </c>
      <c r="AZ282">
        <v>0</v>
      </c>
      <c r="BA282">
        <v>282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Y282*Source!I125</f>
        <v>0.0039000000000000003</v>
      </c>
      <c r="CY282">
        <f>AB282</f>
        <v>115.4</v>
      </c>
      <c r="CZ282">
        <f>AF282</f>
        <v>115.4</v>
      </c>
      <c r="DA282">
        <f>AJ282</f>
        <v>1</v>
      </c>
      <c r="DB282">
        <f>ROUND((ROUND(AT282*CZ282,2)*ROUND(1.25,7)),2)</f>
        <v>18.75</v>
      </c>
      <c r="DC282">
        <f>ROUND((ROUND(AT282*AG282,2)*ROUND(1.25,7)),2)</f>
        <v>2.2</v>
      </c>
    </row>
    <row r="283" spans="1:107" ht="12.75">
      <c r="A283">
        <f>ROW(Source!A125)</f>
        <v>125</v>
      </c>
      <c r="B283">
        <v>55113220</v>
      </c>
      <c r="C283">
        <v>55114556</v>
      </c>
      <c r="D283">
        <v>53792927</v>
      </c>
      <c r="E283">
        <v>1</v>
      </c>
      <c r="F283">
        <v>1</v>
      </c>
      <c r="G283">
        <v>1</v>
      </c>
      <c r="H283">
        <v>2</v>
      </c>
      <c r="I283" t="s">
        <v>373</v>
      </c>
      <c r="J283" t="s">
        <v>374</v>
      </c>
      <c r="K283" t="s">
        <v>375</v>
      </c>
      <c r="L283">
        <v>1367</v>
      </c>
      <c r="N283">
        <v>1011</v>
      </c>
      <c r="O283" t="s">
        <v>376</v>
      </c>
      <c r="P283" t="s">
        <v>376</v>
      </c>
      <c r="Q283">
        <v>1</v>
      </c>
      <c r="W283">
        <v>0</v>
      </c>
      <c r="X283">
        <v>509054691</v>
      </c>
      <c r="Y283">
        <v>0.25</v>
      </c>
      <c r="AA283">
        <v>0</v>
      </c>
      <c r="AB283">
        <v>65.71</v>
      </c>
      <c r="AC283">
        <v>11.6</v>
      </c>
      <c r="AD283">
        <v>0</v>
      </c>
      <c r="AE283">
        <v>0</v>
      </c>
      <c r="AF283">
        <v>65.71</v>
      </c>
      <c r="AG283">
        <v>11.6</v>
      </c>
      <c r="AH283">
        <v>0</v>
      </c>
      <c r="AI283">
        <v>1</v>
      </c>
      <c r="AJ283">
        <v>1</v>
      </c>
      <c r="AK283">
        <v>1</v>
      </c>
      <c r="AL283">
        <v>1</v>
      </c>
      <c r="AN283">
        <v>0</v>
      </c>
      <c r="AO283">
        <v>1</v>
      </c>
      <c r="AP283">
        <v>1</v>
      </c>
      <c r="AQ283">
        <v>0</v>
      </c>
      <c r="AR283">
        <v>0</v>
      </c>
      <c r="AT283">
        <v>0.2</v>
      </c>
      <c r="AU283" t="s">
        <v>128</v>
      </c>
      <c r="AV283">
        <v>0</v>
      </c>
      <c r="AW283">
        <v>2</v>
      </c>
      <c r="AX283">
        <v>55114561</v>
      </c>
      <c r="AY283">
        <v>1</v>
      </c>
      <c r="AZ283">
        <v>0</v>
      </c>
      <c r="BA283">
        <v>283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>Y283*Source!I125</f>
        <v>0.006</v>
      </c>
      <c r="CY283">
        <f>AB283</f>
        <v>65.71</v>
      </c>
      <c r="CZ283">
        <f>AF283</f>
        <v>65.71</v>
      </c>
      <c r="DA283">
        <f>AJ283</f>
        <v>1</v>
      </c>
      <c r="DB283">
        <f>ROUND((ROUND(AT283*CZ283,2)*ROUND(1.25,7)),2)</f>
        <v>16.43</v>
      </c>
      <c r="DC283">
        <f>ROUND((ROUND(AT283*AG283,2)*ROUND(1.25,7)),2)</f>
        <v>2.9</v>
      </c>
    </row>
    <row r="284" spans="1:107" ht="12.75">
      <c r="A284">
        <f>ROW(Source!A125)</f>
        <v>125</v>
      </c>
      <c r="B284">
        <v>55113220</v>
      </c>
      <c r="C284">
        <v>55114556</v>
      </c>
      <c r="D284">
        <v>53640960</v>
      </c>
      <c r="E284">
        <v>1</v>
      </c>
      <c r="F284">
        <v>1</v>
      </c>
      <c r="G284">
        <v>1</v>
      </c>
      <c r="H284">
        <v>3</v>
      </c>
      <c r="I284" t="s">
        <v>457</v>
      </c>
      <c r="J284" t="s">
        <v>458</v>
      </c>
      <c r="K284" t="s">
        <v>459</v>
      </c>
      <c r="L284">
        <v>1346</v>
      </c>
      <c r="N284">
        <v>1009</v>
      </c>
      <c r="O284" t="s">
        <v>260</v>
      </c>
      <c r="P284" t="s">
        <v>260</v>
      </c>
      <c r="Q284">
        <v>1</v>
      </c>
      <c r="W284">
        <v>0</v>
      </c>
      <c r="X284">
        <v>-2118006079</v>
      </c>
      <c r="Y284">
        <v>24.52</v>
      </c>
      <c r="AA284">
        <v>6.09</v>
      </c>
      <c r="AB284">
        <v>0</v>
      </c>
      <c r="AC284">
        <v>0</v>
      </c>
      <c r="AD284">
        <v>0</v>
      </c>
      <c r="AE284">
        <v>6.09</v>
      </c>
      <c r="AF284">
        <v>0</v>
      </c>
      <c r="AG284">
        <v>0</v>
      </c>
      <c r="AH284">
        <v>0</v>
      </c>
      <c r="AI284">
        <v>1</v>
      </c>
      <c r="AJ284">
        <v>1</v>
      </c>
      <c r="AK284">
        <v>1</v>
      </c>
      <c r="AL284">
        <v>1</v>
      </c>
      <c r="AN284">
        <v>0</v>
      </c>
      <c r="AO284">
        <v>1</v>
      </c>
      <c r="AP284">
        <v>0</v>
      </c>
      <c r="AQ284">
        <v>0</v>
      </c>
      <c r="AR284">
        <v>0</v>
      </c>
      <c r="AT284">
        <v>24.52</v>
      </c>
      <c r="AV284">
        <v>0</v>
      </c>
      <c r="AW284">
        <v>2</v>
      </c>
      <c r="AX284">
        <v>55114562</v>
      </c>
      <c r="AY284">
        <v>1</v>
      </c>
      <c r="AZ284">
        <v>0</v>
      </c>
      <c r="BA284">
        <v>284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>Y284*Source!I125</f>
        <v>0.58848</v>
      </c>
      <c r="CY284">
        <f aca="true" t="shared" si="56" ref="CY284:CY290">AA284</f>
        <v>6.09</v>
      </c>
      <c r="CZ284">
        <f aca="true" t="shared" si="57" ref="CZ284:CZ290">AE284</f>
        <v>6.09</v>
      </c>
      <c r="DA284">
        <f aca="true" t="shared" si="58" ref="DA284:DA290">AI284</f>
        <v>1</v>
      </c>
      <c r="DB284">
        <f aca="true" t="shared" si="59" ref="DB284:DB290">ROUND(ROUND(AT284*CZ284,2),2)</f>
        <v>149.33</v>
      </c>
      <c r="DC284">
        <f aca="true" t="shared" si="60" ref="DC284:DC290">ROUND(ROUND(AT284*AG284,2),2)</f>
        <v>0</v>
      </c>
    </row>
    <row r="285" spans="1:107" ht="12.75">
      <c r="A285">
        <f>ROW(Source!A125)</f>
        <v>125</v>
      </c>
      <c r="B285">
        <v>55113220</v>
      </c>
      <c r="C285">
        <v>55114556</v>
      </c>
      <c r="D285">
        <v>53643031</v>
      </c>
      <c r="E285">
        <v>1</v>
      </c>
      <c r="F285">
        <v>1</v>
      </c>
      <c r="G285">
        <v>1</v>
      </c>
      <c r="H285">
        <v>3</v>
      </c>
      <c r="I285" t="s">
        <v>534</v>
      </c>
      <c r="J285" t="s">
        <v>535</v>
      </c>
      <c r="K285" t="s">
        <v>536</v>
      </c>
      <c r="L285">
        <v>1407</v>
      </c>
      <c r="N285">
        <v>1013</v>
      </c>
      <c r="O285" t="s">
        <v>537</v>
      </c>
      <c r="P285" t="s">
        <v>537</v>
      </c>
      <c r="Q285">
        <v>1</v>
      </c>
      <c r="W285">
        <v>0</v>
      </c>
      <c r="X285">
        <v>877541443</v>
      </c>
      <c r="Y285">
        <v>0.187</v>
      </c>
      <c r="AA285">
        <v>253.8</v>
      </c>
      <c r="AB285">
        <v>0</v>
      </c>
      <c r="AC285">
        <v>0</v>
      </c>
      <c r="AD285">
        <v>0</v>
      </c>
      <c r="AE285">
        <v>253.8</v>
      </c>
      <c r="AF285">
        <v>0</v>
      </c>
      <c r="AG285">
        <v>0</v>
      </c>
      <c r="AH285">
        <v>0</v>
      </c>
      <c r="AI285">
        <v>1</v>
      </c>
      <c r="AJ285">
        <v>1</v>
      </c>
      <c r="AK285">
        <v>1</v>
      </c>
      <c r="AL285">
        <v>1</v>
      </c>
      <c r="AN285">
        <v>0</v>
      </c>
      <c r="AO285">
        <v>1</v>
      </c>
      <c r="AP285">
        <v>0</v>
      </c>
      <c r="AQ285">
        <v>0</v>
      </c>
      <c r="AR285">
        <v>0</v>
      </c>
      <c r="AT285">
        <v>0.187</v>
      </c>
      <c r="AV285">
        <v>0</v>
      </c>
      <c r="AW285">
        <v>2</v>
      </c>
      <c r="AX285">
        <v>55114563</v>
      </c>
      <c r="AY285">
        <v>1</v>
      </c>
      <c r="AZ285">
        <v>0</v>
      </c>
      <c r="BA285">
        <v>285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>Y285*Source!I125</f>
        <v>0.004488</v>
      </c>
      <c r="CY285">
        <f t="shared" si="56"/>
        <v>253.8</v>
      </c>
      <c r="CZ285">
        <f t="shared" si="57"/>
        <v>253.8</v>
      </c>
      <c r="DA285">
        <f t="shared" si="58"/>
        <v>1</v>
      </c>
      <c r="DB285">
        <f t="shared" si="59"/>
        <v>47.46</v>
      </c>
      <c r="DC285">
        <f t="shared" si="60"/>
        <v>0</v>
      </c>
    </row>
    <row r="286" spans="1:107" ht="12.75">
      <c r="A286">
        <f>ROW(Source!A125)</f>
        <v>125</v>
      </c>
      <c r="B286">
        <v>55113220</v>
      </c>
      <c r="C286">
        <v>55114556</v>
      </c>
      <c r="D286">
        <v>53644989</v>
      </c>
      <c r="E286">
        <v>1</v>
      </c>
      <c r="F286">
        <v>1</v>
      </c>
      <c r="G286">
        <v>1</v>
      </c>
      <c r="H286">
        <v>3</v>
      </c>
      <c r="I286" t="s">
        <v>538</v>
      </c>
      <c r="J286" t="s">
        <v>539</v>
      </c>
      <c r="K286" t="s">
        <v>540</v>
      </c>
      <c r="L286">
        <v>1348</v>
      </c>
      <c r="N286">
        <v>1009</v>
      </c>
      <c r="O286" t="s">
        <v>58</v>
      </c>
      <c r="P286" t="s">
        <v>58</v>
      </c>
      <c r="Q286">
        <v>1000</v>
      </c>
      <c r="W286">
        <v>0</v>
      </c>
      <c r="X286">
        <v>-863652918</v>
      </c>
      <c r="Y286">
        <v>0.00159</v>
      </c>
      <c r="AA286">
        <v>22558</v>
      </c>
      <c r="AB286">
        <v>0</v>
      </c>
      <c r="AC286">
        <v>0</v>
      </c>
      <c r="AD286">
        <v>0</v>
      </c>
      <c r="AE286">
        <v>22558</v>
      </c>
      <c r="AF286">
        <v>0</v>
      </c>
      <c r="AG286">
        <v>0</v>
      </c>
      <c r="AH286">
        <v>0</v>
      </c>
      <c r="AI286">
        <v>1</v>
      </c>
      <c r="AJ286">
        <v>1</v>
      </c>
      <c r="AK286">
        <v>1</v>
      </c>
      <c r="AL286">
        <v>1</v>
      </c>
      <c r="AN286">
        <v>0</v>
      </c>
      <c r="AO286">
        <v>1</v>
      </c>
      <c r="AP286">
        <v>0</v>
      </c>
      <c r="AQ286">
        <v>0</v>
      </c>
      <c r="AR286">
        <v>0</v>
      </c>
      <c r="AT286">
        <v>0.00159</v>
      </c>
      <c r="AV286">
        <v>0</v>
      </c>
      <c r="AW286">
        <v>2</v>
      </c>
      <c r="AX286">
        <v>55114564</v>
      </c>
      <c r="AY286">
        <v>1</v>
      </c>
      <c r="AZ286">
        <v>0</v>
      </c>
      <c r="BA286">
        <v>286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>Y286*Source!I125</f>
        <v>3.816E-05</v>
      </c>
      <c r="CY286">
        <f t="shared" si="56"/>
        <v>22558</v>
      </c>
      <c r="CZ286">
        <f t="shared" si="57"/>
        <v>22558</v>
      </c>
      <c r="DA286">
        <f t="shared" si="58"/>
        <v>1</v>
      </c>
      <c r="DB286">
        <f t="shared" si="59"/>
        <v>35.87</v>
      </c>
      <c r="DC286">
        <f t="shared" si="60"/>
        <v>0</v>
      </c>
    </row>
    <row r="287" spans="1:107" ht="12.75">
      <c r="A287">
        <f>ROW(Source!A125)</f>
        <v>125</v>
      </c>
      <c r="B287">
        <v>55113220</v>
      </c>
      <c r="C287">
        <v>55114556</v>
      </c>
      <c r="D287">
        <v>53647879</v>
      </c>
      <c r="E287">
        <v>1</v>
      </c>
      <c r="F287">
        <v>1</v>
      </c>
      <c r="G287">
        <v>1</v>
      </c>
      <c r="H287">
        <v>3</v>
      </c>
      <c r="I287" t="s">
        <v>541</v>
      </c>
      <c r="J287" t="s">
        <v>542</v>
      </c>
      <c r="K287" t="s">
        <v>543</v>
      </c>
      <c r="L287">
        <v>1339</v>
      </c>
      <c r="N287">
        <v>1007</v>
      </c>
      <c r="O287" t="s">
        <v>147</v>
      </c>
      <c r="P287" t="s">
        <v>147</v>
      </c>
      <c r="Q287">
        <v>1</v>
      </c>
      <c r="W287">
        <v>0</v>
      </c>
      <c r="X287">
        <v>461598558</v>
      </c>
      <c r="Y287">
        <v>0.51</v>
      </c>
      <c r="AA287">
        <v>519.8</v>
      </c>
      <c r="AB287">
        <v>0</v>
      </c>
      <c r="AC287">
        <v>0</v>
      </c>
      <c r="AD287">
        <v>0</v>
      </c>
      <c r="AE287">
        <v>519.8</v>
      </c>
      <c r="AF287">
        <v>0</v>
      </c>
      <c r="AG287">
        <v>0</v>
      </c>
      <c r="AH287">
        <v>0</v>
      </c>
      <c r="AI287">
        <v>1</v>
      </c>
      <c r="AJ287">
        <v>1</v>
      </c>
      <c r="AK287">
        <v>1</v>
      </c>
      <c r="AL287">
        <v>1</v>
      </c>
      <c r="AN287">
        <v>0</v>
      </c>
      <c r="AO287">
        <v>1</v>
      </c>
      <c r="AP287">
        <v>0</v>
      </c>
      <c r="AQ287">
        <v>0</v>
      </c>
      <c r="AR287">
        <v>0</v>
      </c>
      <c r="AT287">
        <v>0.51</v>
      </c>
      <c r="AV287">
        <v>0</v>
      </c>
      <c r="AW287">
        <v>2</v>
      </c>
      <c r="AX287">
        <v>55114565</v>
      </c>
      <c r="AY287">
        <v>1</v>
      </c>
      <c r="AZ287">
        <v>0</v>
      </c>
      <c r="BA287">
        <v>287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>Y287*Source!I125</f>
        <v>0.012240000000000001</v>
      </c>
      <c r="CY287">
        <f t="shared" si="56"/>
        <v>519.8</v>
      </c>
      <c r="CZ287">
        <f t="shared" si="57"/>
        <v>519.8</v>
      </c>
      <c r="DA287">
        <f t="shared" si="58"/>
        <v>1</v>
      </c>
      <c r="DB287">
        <f t="shared" si="59"/>
        <v>265.1</v>
      </c>
      <c r="DC287">
        <f t="shared" si="60"/>
        <v>0</v>
      </c>
    </row>
    <row r="288" spans="1:107" ht="12.75">
      <c r="A288">
        <f>ROW(Source!A125)</f>
        <v>125</v>
      </c>
      <c r="B288">
        <v>55113220</v>
      </c>
      <c r="C288">
        <v>55114556</v>
      </c>
      <c r="D288">
        <v>53662304</v>
      </c>
      <c r="E288">
        <v>1</v>
      </c>
      <c r="F288">
        <v>1</v>
      </c>
      <c r="G288">
        <v>1</v>
      </c>
      <c r="H288">
        <v>3</v>
      </c>
      <c r="I288" t="s">
        <v>517</v>
      </c>
      <c r="J288" t="s">
        <v>518</v>
      </c>
      <c r="K288" t="s">
        <v>519</v>
      </c>
      <c r="L288">
        <v>1348</v>
      </c>
      <c r="N288">
        <v>1009</v>
      </c>
      <c r="O288" t="s">
        <v>58</v>
      </c>
      <c r="P288" t="s">
        <v>58</v>
      </c>
      <c r="Q288">
        <v>1000</v>
      </c>
      <c r="W288">
        <v>0</v>
      </c>
      <c r="X288">
        <v>-2011931410</v>
      </c>
      <c r="Y288">
        <v>0.2</v>
      </c>
      <c r="AA288">
        <v>11200</v>
      </c>
      <c r="AB288">
        <v>0</v>
      </c>
      <c r="AC288">
        <v>0</v>
      </c>
      <c r="AD288">
        <v>0</v>
      </c>
      <c r="AE288">
        <v>11200</v>
      </c>
      <c r="AF288">
        <v>0</v>
      </c>
      <c r="AG288">
        <v>0</v>
      </c>
      <c r="AH288">
        <v>0</v>
      </c>
      <c r="AI288">
        <v>1</v>
      </c>
      <c r="AJ288">
        <v>1</v>
      </c>
      <c r="AK288">
        <v>1</v>
      </c>
      <c r="AL288">
        <v>1</v>
      </c>
      <c r="AN288">
        <v>0</v>
      </c>
      <c r="AO288">
        <v>1</v>
      </c>
      <c r="AP288">
        <v>0</v>
      </c>
      <c r="AQ288">
        <v>0</v>
      </c>
      <c r="AR288">
        <v>0</v>
      </c>
      <c r="AT288">
        <v>0.2</v>
      </c>
      <c r="AV288">
        <v>0</v>
      </c>
      <c r="AW288">
        <v>2</v>
      </c>
      <c r="AX288">
        <v>55114566</v>
      </c>
      <c r="AY288">
        <v>1</v>
      </c>
      <c r="AZ288">
        <v>0</v>
      </c>
      <c r="BA288">
        <v>288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>Y288*Source!I125</f>
        <v>0.0048000000000000004</v>
      </c>
      <c r="CY288">
        <f t="shared" si="56"/>
        <v>11200</v>
      </c>
      <c r="CZ288">
        <f t="shared" si="57"/>
        <v>11200</v>
      </c>
      <c r="DA288">
        <f t="shared" si="58"/>
        <v>1</v>
      </c>
      <c r="DB288">
        <f t="shared" si="59"/>
        <v>2240</v>
      </c>
      <c r="DC288">
        <f t="shared" si="60"/>
        <v>0</v>
      </c>
    </row>
    <row r="289" spans="1:107" ht="12.75">
      <c r="A289">
        <f>ROW(Source!A125)</f>
        <v>125</v>
      </c>
      <c r="B289">
        <v>55113220</v>
      </c>
      <c r="C289">
        <v>55114556</v>
      </c>
      <c r="D289">
        <v>53662404</v>
      </c>
      <c r="E289">
        <v>1</v>
      </c>
      <c r="F289">
        <v>1</v>
      </c>
      <c r="G289">
        <v>1</v>
      </c>
      <c r="H289">
        <v>3</v>
      </c>
      <c r="I289" t="s">
        <v>544</v>
      </c>
      <c r="J289" t="s">
        <v>545</v>
      </c>
      <c r="K289" t="s">
        <v>546</v>
      </c>
      <c r="L289">
        <v>1348</v>
      </c>
      <c r="N289">
        <v>1009</v>
      </c>
      <c r="O289" t="s">
        <v>58</v>
      </c>
      <c r="P289" t="s">
        <v>58</v>
      </c>
      <c r="Q289">
        <v>1000</v>
      </c>
      <c r="W289">
        <v>0</v>
      </c>
      <c r="X289">
        <v>-958641064</v>
      </c>
      <c r="Y289">
        <v>0.013</v>
      </c>
      <c r="AA289">
        <v>5000</v>
      </c>
      <c r="AB289">
        <v>0</v>
      </c>
      <c r="AC289">
        <v>0</v>
      </c>
      <c r="AD289">
        <v>0</v>
      </c>
      <c r="AE289">
        <v>5000</v>
      </c>
      <c r="AF289">
        <v>0</v>
      </c>
      <c r="AG289">
        <v>0</v>
      </c>
      <c r="AH289">
        <v>0</v>
      </c>
      <c r="AI289">
        <v>1</v>
      </c>
      <c r="AJ289">
        <v>1</v>
      </c>
      <c r="AK289">
        <v>1</v>
      </c>
      <c r="AL289">
        <v>1</v>
      </c>
      <c r="AN289">
        <v>0</v>
      </c>
      <c r="AO289">
        <v>1</v>
      </c>
      <c r="AP289">
        <v>0</v>
      </c>
      <c r="AQ289">
        <v>0</v>
      </c>
      <c r="AR289">
        <v>0</v>
      </c>
      <c r="AT289">
        <v>0.013</v>
      </c>
      <c r="AV289">
        <v>0</v>
      </c>
      <c r="AW289">
        <v>2</v>
      </c>
      <c r="AX289">
        <v>55114567</v>
      </c>
      <c r="AY289">
        <v>1</v>
      </c>
      <c r="AZ289">
        <v>0</v>
      </c>
      <c r="BA289">
        <v>289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>Y289*Source!I125</f>
        <v>0.000312</v>
      </c>
      <c r="CY289">
        <f t="shared" si="56"/>
        <v>5000</v>
      </c>
      <c r="CZ289">
        <f t="shared" si="57"/>
        <v>5000</v>
      </c>
      <c r="DA289">
        <f t="shared" si="58"/>
        <v>1</v>
      </c>
      <c r="DB289">
        <f t="shared" si="59"/>
        <v>65</v>
      </c>
      <c r="DC289">
        <f t="shared" si="60"/>
        <v>0</v>
      </c>
    </row>
    <row r="290" spans="1:107" ht="12.75">
      <c r="A290">
        <f>ROW(Source!A125)</f>
        <v>125</v>
      </c>
      <c r="B290">
        <v>55113220</v>
      </c>
      <c r="C290">
        <v>55114556</v>
      </c>
      <c r="D290">
        <v>53674591</v>
      </c>
      <c r="E290">
        <v>1</v>
      </c>
      <c r="F290">
        <v>1</v>
      </c>
      <c r="G290">
        <v>1</v>
      </c>
      <c r="H290">
        <v>3</v>
      </c>
      <c r="I290" t="s">
        <v>547</v>
      </c>
      <c r="J290" t="s">
        <v>548</v>
      </c>
      <c r="K290" t="s">
        <v>549</v>
      </c>
      <c r="L290">
        <v>1346</v>
      </c>
      <c r="N290">
        <v>1009</v>
      </c>
      <c r="O290" t="s">
        <v>260</v>
      </c>
      <c r="P290" t="s">
        <v>260</v>
      </c>
      <c r="Q290">
        <v>1</v>
      </c>
      <c r="W290">
        <v>0</v>
      </c>
      <c r="X290">
        <v>-956224798</v>
      </c>
      <c r="Y290">
        <v>6.7</v>
      </c>
      <c r="AA290">
        <v>74.58</v>
      </c>
      <c r="AB290">
        <v>0</v>
      </c>
      <c r="AC290">
        <v>0</v>
      </c>
      <c r="AD290">
        <v>0</v>
      </c>
      <c r="AE290">
        <v>74.58</v>
      </c>
      <c r="AF290">
        <v>0</v>
      </c>
      <c r="AG290">
        <v>0</v>
      </c>
      <c r="AH290">
        <v>0</v>
      </c>
      <c r="AI290">
        <v>1</v>
      </c>
      <c r="AJ290">
        <v>1</v>
      </c>
      <c r="AK290">
        <v>1</v>
      </c>
      <c r="AL290">
        <v>1</v>
      </c>
      <c r="AN290">
        <v>0</v>
      </c>
      <c r="AO290">
        <v>1</v>
      </c>
      <c r="AP290">
        <v>0</v>
      </c>
      <c r="AQ290">
        <v>0</v>
      </c>
      <c r="AR290">
        <v>0</v>
      </c>
      <c r="AT290">
        <v>6.7</v>
      </c>
      <c r="AV290">
        <v>0</v>
      </c>
      <c r="AW290">
        <v>2</v>
      </c>
      <c r="AX290">
        <v>55114569</v>
      </c>
      <c r="AY290">
        <v>1</v>
      </c>
      <c r="AZ290">
        <v>0</v>
      </c>
      <c r="BA290">
        <v>291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>Y290*Source!I125</f>
        <v>0.1608</v>
      </c>
      <c r="CY290">
        <f t="shared" si="56"/>
        <v>74.58</v>
      </c>
      <c r="CZ290">
        <f t="shared" si="57"/>
        <v>74.58</v>
      </c>
      <c r="DA290">
        <f t="shared" si="58"/>
        <v>1</v>
      </c>
      <c r="DB290">
        <f t="shared" si="59"/>
        <v>499.69</v>
      </c>
      <c r="DC290">
        <f t="shared" si="60"/>
        <v>0</v>
      </c>
    </row>
    <row r="291" spans="1:107" ht="12.75">
      <c r="A291">
        <f>ROW(Source!A126)</f>
        <v>126</v>
      </c>
      <c r="B291">
        <v>55113218</v>
      </c>
      <c r="C291">
        <v>55114556</v>
      </c>
      <c r="D291">
        <v>53630089</v>
      </c>
      <c r="E291">
        <v>70</v>
      </c>
      <c r="F291">
        <v>1</v>
      </c>
      <c r="G291">
        <v>1</v>
      </c>
      <c r="H291">
        <v>1</v>
      </c>
      <c r="I291" t="s">
        <v>485</v>
      </c>
      <c r="K291" t="s">
        <v>486</v>
      </c>
      <c r="L291">
        <v>1191</v>
      </c>
      <c r="N291">
        <v>1013</v>
      </c>
      <c r="O291" t="s">
        <v>370</v>
      </c>
      <c r="P291" t="s">
        <v>370</v>
      </c>
      <c r="Q291">
        <v>1</v>
      </c>
      <c r="W291">
        <v>0</v>
      </c>
      <c r="X291">
        <v>-1810713292</v>
      </c>
      <c r="Y291">
        <v>60.0415</v>
      </c>
      <c r="AA291">
        <v>0</v>
      </c>
      <c r="AB291">
        <v>0</v>
      </c>
      <c r="AC291">
        <v>0</v>
      </c>
      <c r="AD291">
        <v>9.18</v>
      </c>
      <c r="AE291">
        <v>0</v>
      </c>
      <c r="AF291">
        <v>0</v>
      </c>
      <c r="AG291">
        <v>0</v>
      </c>
      <c r="AH291">
        <v>9.18</v>
      </c>
      <c r="AI291">
        <v>1</v>
      </c>
      <c r="AJ291">
        <v>1</v>
      </c>
      <c r="AK291">
        <v>1</v>
      </c>
      <c r="AL291">
        <v>1</v>
      </c>
      <c r="AN291">
        <v>0</v>
      </c>
      <c r="AO291">
        <v>1</v>
      </c>
      <c r="AP291">
        <v>1</v>
      </c>
      <c r="AQ291">
        <v>0</v>
      </c>
      <c r="AR291">
        <v>0</v>
      </c>
      <c r="AT291">
        <v>52.21</v>
      </c>
      <c r="AU291" t="s">
        <v>129</v>
      </c>
      <c r="AV291">
        <v>1</v>
      </c>
      <c r="AW291">
        <v>2</v>
      </c>
      <c r="AX291">
        <v>55114557</v>
      </c>
      <c r="AY291">
        <v>1</v>
      </c>
      <c r="AZ291">
        <v>0</v>
      </c>
      <c r="BA291">
        <v>292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>Y291*Source!I126</f>
        <v>1.440996</v>
      </c>
      <c r="CY291">
        <f>AD291</f>
        <v>9.18</v>
      </c>
      <c r="CZ291">
        <f>AH291</f>
        <v>9.18</v>
      </c>
      <c r="DA291">
        <f>AL291</f>
        <v>1</v>
      </c>
      <c r="DB291">
        <f>ROUND((ROUND(AT291*CZ291,2)*ROUND(1.15,7)),2)</f>
        <v>551.18</v>
      </c>
      <c r="DC291">
        <f>ROUND((ROUND(AT291*AG291,2)*ROUND(1.15,7)),2)</f>
        <v>0</v>
      </c>
    </row>
    <row r="292" spans="1:107" ht="12.75">
      <c r="A292">
        <f>ROW(Source!A126)</f>
        <v>126</v>
      </c>
      <c r="B292">
        <v>55113218</v>
      </c>
      <c r="C292">
        <v>55114556</v>
      </c>
      <c r="D292">
        <v>53630257</v>
      </c>
      <c r="E292">
        <v>70</v>
      </c>
      <c r="F292">
        <v>1</v>
      </c>
      <c r="G292">
        <v>1</v>
      </c>
      <c r="H292">
        <v>1</v>
      </c>
      <c r="I292" t="s">
        <v>371</v>
      </c>
      <c r="K292" t="s">
        <v>372</v>
      </c>
      <c r="L292">
        <v>1191</v>
      </c>
      <c r="N292">
        <v>1013</v>
      </c>
      <c r="O292" t="s">
        <v>370</v>
      </c>
      <c r="P292" t="s">
        <v>370</v>
      </c>
      <c r="Q292">
        <v>1</v>
      </c>
      <c r="W292">
        <v>0</v>
      </c>
      <c r="X292">
        <v>-1417349443</v>
      </c>
      <c r="Y292">
        <v>1.0875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1</v>
      </c>
      <c r="AJ292">
        <v>1</v>
      </c>
      <c r="AK292">
        <v>1</v>
      </c>
      <c r="AL292">
        <v>1</v>
      </c>
      <c r="AN292">
        <v>0</v>
      </c>
      <c r="AO292">
        <v>1</v>
      </c>
      <c r="AP292">
        <v>1</v>
      </c>
      <c r="AQ292">
        <v>0</v>
      </c>
      <c r="AR292">
        <v>0</v>
      </c>
      <c r="AT292">
        <v>0.87</v>
      </c>
      <c r="AU292" t="s">
        <v>128</v>
      </c>
      <c r="AV292">
        <v>2</v>
      </c>
      <c r="AW292">
        <v>2</v>
      </c>
      <c r="AX292">
        <v>55114558</v>
      </c>
      <c r="AY292">
        <v>1</v>
      </c>
      <c r="AZ292">
        <v>0</v>
      </c>
      <c r="BA292">
        <v>293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>Y292*Source!I126</f>
        <v>0.026099999999999998</v>
      </c>
      <c r="CY292">
        <f>AD292</f>
        <v>0</v>
      </c>
      <c r="CZ292">
        <f>AH292</f>
        <v>0</v>
      </c>
      <c r="DA292">
        <f>AL292</f>
        <v>1</v>
      </c>
      <c r="DB292">
        <f>ROUND((ROUND(AT292*CZ292,2)*ROUND(1.25,7)),2)</f>
        <v>0</v>
      </c>
      <c r="DC292">
        <f>ROUND((ROUND(AT292*AG292,2)*ROUND(1.25,7)),2)</f>
        <v>0</v>
      </c>
    </row>
    <row r="293" spans="1:107" ht="12.75">
      <c r="A293">
        <f>ROW(Source!A126)</f>
        <v>126</v>
      </c>
      <c r="B293">
        <v>55113218</v>
      </c>
      <c r="C293">
        <v>55114556</v>
      </c>
      <c r="D293">
        <v>53791939</v>
      </c>
      <c r="E293">
        <v>1</v>
      </c>
      <c r="F293">
        <v>1</v>
      </c>
      <c r="G293">
        <v>1</v>
      </c>
      <c r="H293">
        <v>2</v>
      </c>
      <c r="I293" t="s">
        <v>388</v>
      </c>
      <c r="J293" t="s">
        <v>389</v>
      </c>
      <c r="K293" t="s">
        <v>390</v>
      </c>
      <c r="L293">
        <v>1367</v>
      </c>
      <c r="N293">
        <v>1011</v>
      </c>
      <c r="O293" t="s">
        <v>376</v>
      </c>
      <c r="P293" t="s">
        <v>376</v>
      </c>
      <c r="Q293">
        <v>1</v>
      </c>
      <c r="W293">
        <v>0</v>
      </c>
      <c r="X293">
        <v>-130837057</v>
      </c>
      <c r="Y293">
        <v>0.675</v>
      </c>
      <c r="AA293">
        <v>0</v>
      </c>
      <c r="AB293">
        <v>967.68</v>
      </c>
      <c r="AC293">
        <v>517.86</v>
      </c>
      <c r="AD293">
        <v>0</v>
      </c>
      <c r="AE293">
        <v>0</v>
      </c>
      <c r="AF293">
        <v>86.4</v>
      </c>
      <c r="AG293">
        <v>13.5</v>
      </c>
      <c r="AH293">
        <v>0</v>
      </c>
      <c r="AI293">
        <v>1</v>
      </c>
      <c r="AJ293">
        <v>11.2</v>
      </c>
      <c r="AK293">
        <v>38.36</v>
      </c>
      <c r="AL293">
        <v>1</v>
      </c>
      <c r="AN293">
        <v>0</v>
      </c>
      <c r="AO293">
        <v>1</v>
      </c>
      <c r="AP293">
        <v>1</v>
      </c>
      <c r="AQ293">
        <v>0</v>
      </c>
      <c r="AR293">
        <v>0</v>
      </c>
      <c r="AT293">
        <v>0.54</v>
      </c>
      <c r="AU293" t="s">
        <v>128</v>
      </c>
      <c r="AV293">
        <v>0</v>
      </c>
      <c r="AW293">
        <v>2</v>
      </c>
      <c r="AX293">
        <v>55114559</v>
      </c>
      <c r="AY293">
        <v>1</v>
      </c>
      <c r="AZ293">
        <v>0</v>
      </c>
      <c r="BA293">
        <v>294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>Y293*Source!I126</f>
        <v>0.016200000000000003</v>
      </c>
      <c r="CY293">
        <f>AB293</f>
        <v>967.68</v>
      </c>
      <c r="CZ293">
        <f>AF293</f>
        <v>86.4</v>
      </c>
      <c r="DA293">
        <f>AJ293</f>
        <v>11.2</v>
      </c>
      <c r="DB293">
        <f>ROUND((ROUND(AT293*CZ293,2)*ROUND(1.25,7)),2)</f>
        <v>58.33</v>
      </c>
      <c r="DC293">
        <f>ROUND((ROUND(AT293*AG293,2)*ROUND(1.25,7)),2)</f>
        <v>9.11</v>
      </c>
    </row>
    <row r="294" spans="1:107" ht="12.75">
      <c r="A294">
        <f>ROW(Source!A126)</f>
        <v>126</v>
      </c>
      <c r="B294">
        <v>55113218</v>
      </c>
      <c r="C294">
        <v>55114556</v>
      </c>
      <c r="D294">
        <v>53791997</v>
      </c>
      <c r="E294">
        <v>1</v>
      </c>
      <c r="F294">
        <v>1</v>
      </c>
      <c r="G294">
        <v>1</v>
      </c>
      <c r="H294">
        <v>2</v>
      </c>
      <c r="I294" t="s">
        <v>399</v>
      </c>
      <c r="J294" t="s">
        <v>400</v>
      </c>
      <c r="K294" t="s">
        <v>401</v>
      </c>
      <c r="L294">
        <v>1367</v>
      </c>
      <c r="N294">
        <v>1011</v>
      </c>
      <c r="O294" t="s">
        <v>376</v>
      </c>
      <c r="P294" t="s">
        <v>376</v>
      </c>
      <c r="Q294">
        <v>1</v>
      </c>
      <c r="W294">
        <v>0</v>
      </c>
      <c r="X294">
        <v>-430484415</v>
      </c>
      <c r="Y294">
        <v>0.1625</v>
      </c>
      <c r="AA294">
        <v>0</v>
      </c>
      <c r="AB294">
        <v>1350.18</v>
      </c>
      <c r="AC294">
        <v>517.86</v>
      </c>
      <c r="AD294">
        <v>0</v>
      </c>
      <c r="AE294">
        <v>0</v>
      </c>
      <c r="AF294">
        <v>115.4</v>
      </c>
      <c r="AG294">
        <v>13.5</v>
      </c>
      <c r="AH294">
        <v>0</v>
      </c>
      <c r="AI294">
        <v>1</v>
      </c>
      <c r="AJ294">
        <v>11.7</v>
      </c>
      <c r="AK294">
        <v>38.36</v>
      </c>
      <c r="AL294">
        <v>1</v>
      </c>
      <c r="AN294">
        <v>0</v>
      </c>
      <c r="AO294">
        <v>1</v>
      </c>
      <c r="AP294">
        <v>1</v>
      </c>
      <c r="AQ294">
        <v>0</v>
      </c>
      <c r="AR294">
        <v>0</v>
      </c>
      <c r="AT294">
        <v>0.13</v>
      </c>
      <c r="AU294" t="s">
        <v>128</v>
      </c>
      <c r="AV294">
        <v>0</v>
      </c>
      <c r="AW294">
        <v>2</v>
      </c>
      <c r="AX294">
        <v>55114560</v>
      </c>
      <c r="AY294">
        <v>1</v>
      </c>
      <c r="AZ294">
        <v>0</v>
      </c>
      <c r="BA294">
        <v>295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>Y294*Source!I126</f>
        <v>0.0039000000000000003</v>
      </c>
      <c r="CY294">
        <f>AB294</f>
        <v>1350.18</v>
      </c>
      <c r="CZ294">
        <f>AF294</f>
        <v>115.4</v>
      </c>
      <c r="DA294">
        <f>AJ294</f>
        <v>11.7</v>
      </c>
      <c r="DB294">
        <f>ROUND((ROUND(AT294*CZ294,2)*ROUND(1.25,7)),2)</f>
        <v>18.75</v>
      </c>
      <c r="DC294">
        <f>ROUND((ROUND(AT294*AG294,2)*ROUND(1.25,7)),2)</f>
        <v>2.2</v>
      </c>
    </row>
    <row r="295" spans="1:107" ht="12.75">
      <c r="A295">
        <f>ROW(Source!A126)</f>
        <v>126</v>
      </c>
      <c r="B295">
        <v>55113218</v>
      </c>
      <c r="C295">
        <v>55114556</v>
      </c>
      <c r="D295">
        <v>53792927</v>
      </c>
      <c r="E295">
        <v>1</v>
      </c>
      <c r="F295">
        <v>1</v>
      </c>
      <c r="G295">
        <v>1</v>
      </c>
      <c r="H295">
        <v>2</v>
      </c>
      <c r="I295" t="s">
        <v>373</v>
      </c>
      <c r="J295" t="s">
        <v>374</v>
      </c>
      <c r="K295" t="s">
        <v>375</v>
      </c>
      <c r="L295">
        <v>1367</v>
      </c>
      <c r="N295">
        <v>1011</v>
      </c>
      <c r="O295" t="s">
        <v>376</v>
      </c>
      <c r="P295" t="s">
        <v>376</v>
      </c>
      <c r="Q295">
        <v>1</v>
      </c>
      <c r="W295">
        <v>0</v>
      </c>
      <c r="X295">
        <v>509054691</v>
      </c>
      <c r="Y295">
        <v>0.25</v>
      </c>
      <c r="AA295">
        <v>0</v>
      </c>
      <c r="AB295">
        <v>833.2</v>
      </c>
      <c r="AC295">
        <v>444.98</v>
      </c>
      <c r="AD295">
        <v>0</v>
      </c>
      <c r="AE295">
        <v>0</v>
      </c>
      <c r="AF295">
        <v>65.71</v>
      </c>
      <c r="AG295">
        <v>11.6</v>
      </c>
      <c r="AH295">
        <v>0</v>
      </c>
      <c r="AI295">
        <v>1</v>
      </c>
      <c r="AJ295">
        <v>12.68</v>
      </c>
      <c r="AK295">
        <v>38.36</v>
      </c>
      <c r="AL295">
        <v>1</v>
      </c>
      <c r="AN295">
        <v>0</v>
      </c>
      <c r="AO295">
        <v>1</v>
      </c>
      <c r="AP295">
        <v>1</v>
      </c>
      <c r="AQ295">
        <v>0</v>
      </c>
      <c r="AR295">
        <v>0</v>
      </c>
      <c r="AT295">
        <v>0.2</v>
      </c>
      <c r="AU295" t="s">
        <v>128</v>
      </c>
      <c r="AV295">
        <v>0</v>
      </c>
      <c r="AW295">
        <v>2</v>
      </c>
      <c r="AX295">
        <v>55114561</v>
      </c>
      <c r="AY295">
        <v>1</v>
      </c>
      <c r="AZ295">
        <v>0</v>
      </c>
      <c r="BA295">
        <v>296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CX295">
        <f>Y295*Source!I126</f>
        <v>0.006</v>
      </c>
      <c r="CY295">
        <f>AB295</f>
        <v>833.2</v>
      </c>
      <c r="CZ295">
        <f>AF295</f>
        <v>65.71</v>
      </c>
      <c r="DA295">
        <f>AJ295</f>
        <v>12.68</v>
      </c>
      <c r="DB295">
        <f>ROUND((ROUND(AT295*CZ295,2)*ROUND(1.25,7)),2)</f>
        <v>16.43</v>
      </c>
      <c r="DC295">
        <f>ROUND((ROUND(AT295*AG295,2)*ROUND(1.25,7)),2)</f>
        <v>2.9</v>
      </c>
    </row>
    <row r="296" spans="1:107" ht="12.75">
      <c r="A296">
        <f>ROW(Source!A126)</f>
        <v>126</v>
      </c>
      <c r="B296">
        <v>55113218</v>
      </c>
      <c r="C296">
        <v>55114556</v>
      </c>
      <c r="D296">
        <v>53640960</v>
      </c>
      <c r="E296">
        <v>1</v>
      </c>
      <c r="F296">
        <v>1</v>
      </c>
      <c r="G296">
        <v>1</v>
      </c>
      <c r="H296">
        <v>3</v>
      </c>
      <c r="I296" t="s">
        <v>457</v>
      </c>
      <c r="J296" t="s">
        <v>458</v>
      </c>
      <c r="K296" t="s">
        <v>459</v>
      </c>
      <c r="L296">
        <v>1346</v>
      </c>
      <c r="N296">
        <v>1009</v>
      </c>
      <c r="O296" t="s">
        <v>260</v>
      </c>
      <c r="P296" t="s">
        <v>260</v>
      </c>
      <c r="Q296">
        <v>1</v>
      </c>
      <c r="W296">
        <v>0</v>
      </c>
      <c r="X296">
        <v>-2118006079</v>
      </c>
      <c r="Y296">
        <v>24.52</v>
      </c>
      <c r="AA296">
        <v>52.5</v>
      </c>
      <c r="AB296">
        <v>0</v>
      </c>
      <c r="AC296">
        <v>0</v>
      </c>
      <c r="AD296">
        <v>0</v>
      </c>
      <c r="AE296">
        <v>6.09</v>
      </c>
      <c r="AF296">
        <v>0</v>
      </c>
      <c r="AG296">
        <v>0</v>
      </c>
      <c r="AH296">
        <v>0</v>
      </c>
      <c r="AI296">
        <v>8.62</v>
      </c>
      <c r="AJ296">
        <v>1</v>
      </c>
      <c r="AK296">
        <v>1</v>
      </c>
      <c r="AL296">
        <v>1</v>
      </c>
      <c r="AN296">
        <v>0</v>
      </c>
      <c r="AO296">
        <v>1</v>
      </c>
      <c r="AP296">
        <v>0</v>
      </c>
      <c r="AQ296">
        <v>0</v>
      </c>
      <c r="AR296">
        <v>0</v>
      </c>
      <c r="AT296">
        <v>24.52</v>
      </c>
      <c r="AV296">
        <v>0</v>
      </c>
      <c r="AW296">
        <v>2</v>
      </c>
      <c r="AX296">
        <v>55114562</v>
      </c>
      <c r="AY296">
        <v>1</v>
      </c>
      <c r="AZ296">
        <v>0</v>
      </c>
      <c r="BA296">
        <v>297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CX296">
        <f>Y296*Source!I126</f>
        <v>0.58848</v>
      </c>
      <c r="CY296">
        <f aca="true" t="shared" si="61" ref="CY296:CY302">AA296</f>
        <v>52.5</v>
      </c>
      <c r="CZ296">
        <f aca="true" t="shared" si="62" ref="CZ296:CZ302">AE296</f>
        <v>6.09</v>
      </c>
      <c r="DA296">
        <f aca="true" t="shared" si="63" ref="DA296:DA302">AI296</f>
        <v>8.62</v>
      </c>
      <c r="DB296">
        <f aca="true" t="shared" si="64" ref="DB296:DB302">ROUND(ROUND(AT296*CZ296,2),2)</f>
        <v>149.33</v>
      </c>
      <c r="DC296">
        <f aca="true" t="shared" si="65" ref="DC296:DC302">ROUND(ROUND(AT296*AG296,2),2)</f>
        <v>0</v>
      </c>
    </row>
    <row r="297" spans="1:107" ht="12.75">
      <c r="A297">
        <f>ROW(Source!A126)</f>
        <v>126</v>
      </c>
      <c r="B297">
        <v>55113218</v>
      </c>
      <c r="C297">
        <v>55114556</v>
      </c>
      <c r="D297">
        <v>53643031</v>
      </c>
      <c r="E297">
        <v>1</v>
      </c>
      <c r="F297">
        <v>1</v>
      </c>
      <c r="G297">
        <v>1</v>
      </c>
      <c r="H297">
        <v>3</v>
      </c>
      <c r="I297" t="s">
        <v>534</v>
      </c>
      <c r="J297" t="s">
        <v>535</v>
      </c>
      <c r="K297" t="s">
        <v>536</v>
      </c>
      <c r="L297">
        <v>1407</v>
      </c>
      <c r="N297">
        <v>1013</v>
      </c>
      <c r="O297" t="s">
        <v>537</v>
      </c>
      <c r="P297" t="s">
        <v>537</v>
      </c>
      <c r="Q297">
        <v>1</v>
      </c>
      <c r="W297">
        <v>0</v>
      </c>
      <c r="X297">
        <v>877541443</v>
      </c>
      <c r="Y297">
        <v>0.187</v>
      </c>
      <c r="AA297">
        <v>3235.95</v>
      </c>
      <c r="AB297">
        <v>0</v>
      </c>
      <c r="AC297">
        <v>0</v>
      </c>
      <c r="AD297">
        <v>0</v>
      </c>
      <c r="AE297">
        <v>253.8</v>
      </c>
      <c r="AF297">
        <v>0</v>
      </c>
      <c r="AG297">
        <v>0</v>
      </c>
      <c r="AH297">
        <v>0</v>
      </c>
      <c r="AI297">
        <v>12.75</v>
      </c>
      <c r="AJ297">
        <v>1</v>
      </c>
      <c r="AK297">
        <v>1</v>
      </c>
      <c r="AL297">
        <v>1</v>
      </c>
      <c r="AN297">
        <v>0</v>
      </c>
      <c r="AO297">
        <v>1</v>
      </c>
      <c r="AP297">
        <v>0</v>
      </c>
      <c r="AQ297">
        <v>0</v>
      </c>
      <c r="AR297">
        <v>0</v>
      </c>
      <c r="AT297">
        <v>0.187</v>
      </c>
      <c r="AV297">
        <v>0</v>
      </c>
      <c r="AW297">
        <v>2</v>
      </c>
      <c r="AX297">
        <v>55114563</v>
      </c>
      <c r="AY297">
        <v>1</v>
      </c>
      <c r="AZ297">
        <v>0</v>
      </c>
      <c r="BA297">
        <v>298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CX297">
        <f>Y297*Source!I126</f>
        <v>0.004488</v>
      </c>
      <c r="CY297">
        <f t="shared" si="61"/>
        <v>3235.95</v>
      </c>
      <c r="CZ297">
        <f t="shared" si="62"/>
        <v>253.8</v>
      </c>
      <c r="DA297">
        <f t="shared" si="63"/>
        <v>12.75</v>
      </c>
      <c r="DB297">
        <f t="shared" si="64"/>
        <v>47.46</v>
      </c>
      <c r="DC297">
        <f t="shared" si="65"/>
        <v>0</v>
      </c>
    </row>
    <row r="298" spans="1:107" ht="12.75">
      <c r="A298">
        <f>ROW(Source!A126)</f>
        <v>126</v>
      </c>
      <c r="B298">
        <v>55113218</v>
      </c>
      <c r="C298">
        <v>55114556</v>
      </c>
      <c r="D298">
        <v>53644989</v>
      </c>
      <c r="E298">
        <v>1</v>
      </c>
      <c r="F298">
        <v>1</v>
      </c>
      <c r="G298">
        <v>1</v>
      </c>
      <c r="H298">
        <v>3</v>
      </c>
      <c r="I298" t="s">
        <v>538</v>
      </c>
      <c r="J298" t="s">
        <v>539</v>
      </c>
      <c r="K298" t="s">
        <v>540</v>
      </c>
      <c r="L298">
        <v>1348</v>
      </c>
      <c r="N298">
        <v>1009</v>
      </c>
      <c r="O298" t="s">
        <v>58</v>
      </c>
      <c r="P298" t="s">
        <v>58</v>
      </c>
      <c r="Q298">
        <v>1000</v>
      </c>
      <c r="W298">
        <v>0</v>
      </c>
      <c r="X298">
        <v>-863652918</v>
      </c>
      <c r="Y298">
        <v>0.00159</v>
      </c>
      <c r="AA298">
        <v>117527.18</v>
      </c>
      <c r="AB298">
        <v>0</v>
      </c>
      <c r="AC298">
        <v>0</v>
      </c>
      <c r="AD298">
        <v>0</v>
      </c>
      <c r="AE298">
        <v>22558</v>
      </c>
      <c r="AF298">
        <v>0</v>
      </c>
      <c r="AG298">
        <v>0</v>
      </c>
      <c r="AH298">
        <v>0</v>
      </c>
      <c r="AI298">
        <v>5.21</v>
      </c>
      <c r="AJ298">
        <v>1</v>
      </c>
      <c r="AK298">
        <v>1</v>
      </c>
      <c r="AL298">
        <v>1</v>
      </c>
      <c r="AN298">
        <v>0</v>
      </c>
      <c r="AO298">
        <v>1</v>
      </c>
      <c r="AP298">
        <v>0</v>
      </c>
      <c r="AQ298">
        <v>0</v>
      </c>
      <c r="AR298">
        <v>0</v>
      </c>
      <c r="AT298">
        <v>0.00159</v>
      </c>
      <c r="AV298">
        <v>0</v>
      </c>
      <c r="AW298">
        <v>2</v>
      </c>
      <c r="AX298">
        <v>55114564</v>
      </c>
      <c r="AY298">
        <v>1</v>
      </c>
      <c r="AZ298">
        <v>0</v>
      </c>
      <c r="BA298">
        <v>299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CX298">
        <f>Y298*Source!I126</f>
        <v>3.816E-05</v>
      </c>
      <c r="CY298">
        <f t="shared" si="61"/>
        <v>117527.18</v>
      </c>
      <c r="CZ298">
        <f t="shared" si="62"/>
        <v>22558</v>
      </c>
      <c r="DA298">
        <f t="shared" si="63"/>
        <v>5.21</v>
      </c>
      <c r="DB298">
        <f t="shared" si="64"/>
        <v>35.87</v>
      </c>
      <c r="DC298">
        <f t="shared" si="65"/>
        <v>0</v>
      </c>
    </row>
    <row r="299" spans="1:107" ht="12.75">
      <c r="A299">
        <f>ROW(Source!A126)</f>
        <v>126</v>
      </c>
      <c r="B299">
        <v>55113218</v>
      </c>
      <c r="C299">
        <v>55114556</v>
      </c>
      <c r="D299">
        <v>53647879</v>
      </c>
      <c r="E299">
        <v>1</v>
      </c>
      <c r="F299">
        <v>1</v>
      </c>
      <c r="G299">
        <v>1</v>
      </c>
      <c r="H299">
        <v>3</v>
      </c>
      <c r="I299" t="s">
        <v>541</v>
      </c>
      <c r="J299" t="s">
        <v>542</v>
      </c>
      <c r="K299" t="s">
        <v>543</v>
      </c>
      <c r="L299">
        <v>1339</v>
      </c>
      <c r="N299">
        <v>1007</v>
      </c>
      <c r="O299" t="s">
        <v>147</v>
      </c>
      <c r="P299" t="s">
        <v>147</v>
      </c>
      <c r="Q299">
        <v>1</v>
      </c>
      <c r="W299">
        <v>0</v>
      </c>
      <c r="X299">
        <v>461598558</v>
      </c>
      <c r="Y299">
        <v>0.51</v>
      </c>
      <c r="AA299">
        <v>3487.86</v>
      </c>
      <c r="AB299">
        <v>0</v>
      </c>
      <c r="AC299">
        <v>0</v>
      </c>
      <c r="AD299">
        <v>0</v>
      </c>
      <c r="AE299">
        <v>519.8</v>
      </c>
      <c r="AF299">
        <v>0</v>
      </c>
      <c r="AG299">
        <v>0</v>
      </c>
      <c r="AH299">
        <v>0</v>
      </c>
      <c r="AI299">
        <v>6.71</v>
      </c>
      <c r="AJ299">
        <v>1</v>
      </c>
      <c r="AK299">
        <v>1</v>
      </c>
      <c r="AL299">
        <v>1</v>
      </c>
      <c r="AN299">
        <v>0</v>
      </c>
      <c r="AO299">
        <v>1</v>
      </c>
      <c r="AP299">
        <v>0</v>
      </c>
      <c r="AQ299">
        <v>0</v>
      </c>
      <c r="AR299">
        <v>0</v>
      </c>
      <c r="AT299">
        <v>0.51</v>
      </c>
      <c r="AV299">
        <v>0</v>
      </c>
      <c r="AW299">
        <v>2</v>
      </c>
      <c r="AX299">
        <v>55114565</v>
      </c>
      <c r="AY299">
        <v>1</v>
      </c>
      <c r="AZ299">
        <v>0</v>
      </c>
      <c r="BA299">
        <v>300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CX299">
        <f>Y299*Source!I126</f>
        <v>0.012240000000000001</v>
      </c>
      <c r="CY299">
        <f t="shared" si="61"/>
        <v>3487.86</v>
      </c>
      <c r="CZ299">
        <f t="shared" si="62"/>
        <v>519.8</v>
      </c>
      <c r="DA299">
        <f t="shared" si="63"/>
        <v>6.71</v>
      </c>
      <c r="DB299">
        <f t="shared" si="64"/>
        <v>265.1</v>
      </c>
      <c r="DC299">
        <f t="shared" si="65"/>
        <v>0</v>
      </c>
    </row>
    <row r="300" spans="1:107" ht="12.75">
      <c r="A300">
        <f>ROW(Source!A126)</f>
        <v>126</v>
      </c>
      <c r="B300">
        <v>55113218</v>
      </c>
      <c r="C300">
        <v>55114556</v>
      </c>
      <c r="D300">
        <v>53662304</v>
      </c>
      <c r="E300">
        <v>1</v>
      </c>
      <c r="F300">
        <v>1</v>
      </c>
      <c r="G300">
        <v>1</v>
      </c>
      <c r="H300">
        <v>3</v>
      </c>
      <c r="I300" t="s">
        <v>517</v>
      </c>
      <c r="J300" t="s">
        <v>518</v>
      </c>
      <c r="K300" t="s">
        <v>519</v>
      </c>
      <c r="L300">
        <v>1348</v>
      </c>
      <c r="N300">
        <v>1009</v>
      </c>
      <c r="O300" t="s">
        <v>58</v>
      </c>
      <c r="P300" t="s">
        <v>58</v>
      </c>
      <c r="Q300">
        <v>1000</v>
      </c>
      <c r="W300">
        <v>0</v>
      </c>
      <c r="X300">
        <v>-2011931410</v>
      </c>
      <c r="Y300">
        <v>0.2</v>
      </c>
      <c r="AA300">
        <v>105616</v>
      </c>
      <c r="AB300">
        <v>0</v>
      </c>
      <c r="AC300">
        <v>0</v>
      </c>
      <c r="AD300">
        <v>0</v>
      </c>
      <c r="AE300">
        <v>11200</v>
      </c>
      <c r="AF300">
        <v>0</v>
      </c>
      <c r="AG300">
        <v>0</v>
      </c>
      <c r="AH300">
        <v>0</v>
      </c>
      <c r="AI300">
        <v>9.43</v>
      </c>
      <c r="AJ300">
        <v>1</v>
      </c>
      <c r="AK300">
        <v>1</v>
      </c>
      <c r="AL300">
        <v>1</v>
      </c>
      <c r="AN300">
        <v>0</v>
      </c>
      <c r="AO300">
        <v>1</v>
      </c>
      <c r="AP300">
        <v>0</v>
      </c>
      <c r="AQ300">
        <v>0</v>
      </c>
      <c r="AR300">
        <v>0</v>
      </c>
      <c r="AT300">
        <v>0.2</v>
      </c>
      <c r="AV300">
        <v>0</v>
      </c>
      <c r="AW300">
        <v>2</v>
      </c>
      <c r="AX300">
        <v>55114566</v>
      </c>
      <c r="AY300">
        <v>1</v>
      </c>
      <c r="AZ300">
        <v>0</v>
      </c>
      <c r="BA300">
        <v>301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CX300">
        <f>Y300*Source!I126</f>
        <v>0.0048000000000000004</v>
      </c>
      <c r="CY300">
        <f t="shared" si="61"/>
        <v>105616</v>
      </c>
      <c r="CZ300">
        <f t="shared" si="62"/>
        <v>11200</v>
      </c>
      <c r="DA300">
        <f t="shared" si="63"/>
        <v>9.43</v>
      </c>
      <c r="DB300">
        <f t="shared" si="64"/>
        <v>2240</v>
      </c>
      <c r="DC300">
        <f t="shared" si="65"/>
        <v>0</v>
      </c>
    </row>
    <row r="301" spans="1:107" ht="12.75">
      <c r="A301">
        <f>ROW(Source!A126)</f>
        <v>126</v>
      </c>
      <c r="B301">
        <v>55113218</v>
      </c>
      <c r="C301">
        <v>55114556</v>
      </c>
      <c r="D301">
        <v>53662404</v>
      </c>
      <c r="E301">
        <v>1</v>
      </c>
      <c r="F301">
        <v>1</v>
      </c>
      <c r="G301">
        <v>1</v>
      </c>
      <c r="H301">
        <v>3</v>
      </c>
      <c r="I301" t="s">
        <v>544</v>
      </c>
      <c r="J301" t="s">
        <v>545</v>
      </c>
      <c r="K301" t="s">
        <v>546</v>
      </c>
      <c r="L301">
        <v>1348</v>
      </c>
      <c r="N301">
        <v>1009</v>
      </c>
      <c r="O301" t="s">
        <v>58</v>
      </c>
      <c r="P301" t="s">
        <v>58</v>
      </c>
      <c r="Q301">
        <v>1000</v>
      </c>
      <c r="W301">
        <v>0</v>
      </c>
      <c r="X301">
        <v>-958641064</v>
      </c>
      <c r="Y301">
        <v>0.013</v>
      </c>
      <c r="AA301">
        <v>86650</v>
      </c>
      <c r="AB301">
        <v>0</v>
      </c>
      <c r="AC301">
        <v>0</v>
      </c>
      <c r="AD301">
        <v>0</v>
      </c>
      <c r="AE301">
        <v>5000</v>
      </c>
      <c r="AF301">
        <v>0</v>
      </c>
      <c r="AG301">
        <v>0</v>
      </c>
      <c r="AH301">
        <v>0</v>
      </c>
      <c r="AI301">
        <v>17.33</v>
      </c>
      <c r="AJ301">
        <v>1</v>
      </c>
      <c r="AK301">
        <v>1</v>
      </c>
      <c r="AL301">
        <v>1</v>
      </c>
      <c r="AN301">
        <v>0</v>
      </c>
      <c r="AO301">
        <v>1</v>
      </c>
      <c r="AP301">
        <v>0</v>
      </c>
      <c r="AQ301">
        <v>0</v>
      </c>
      <c r="AR301">
        <v>0</v>
      </c>
      <c r="AT301">
        <v>0.013</v>
      </c>
      <c r="AV301">
        <v>0</v>
      </c>
      <c r="AW301">
        <v>2</v>
      </c>
      <c r="AX301">
        <v>55114567</v>
      </c>
      <c r="AY301">
        <v>1</v>
      </c>
      <c r="AZ301">
        <v>0</v>
      </c>
      <c r="BA301">
        <v>302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CX301">
        <f>Y301*Source!I126</f>
        <v>0.000312</v>
      </c>
      <c r="CY301">
        <f t="shared" si="61"/>
        <v>86650</v>
      </c>
      <c r="CZ301">
        <f t="shared" si="62"/>
        <v>5000</v>
      </c>
      <c r="DA301">
        <f t="shared" si="63"/>
        <v>17.33</v>
      </c>
      <c r="DB301">
        <f t="shared" si="64"/>
        <v>65</v>
      </c>
      <c r="DC301">
        <f t="shared" si="65"/>
        <v>0</v>
      </c>
    </row>
    <row r="302" spans="1:107" ht="12.75">
      <c r="A302">
        <f>ROW(Source!A126)</f>
        <v>126</v>
      </c>
      <c r="B302">
        <v>55113218</v>
      </c>
      <c r="C302">
        <v>55114556</v>
      </c>
      <c r="D302">
        <v>53674591</v>
      </c>
      <c r="E302">
        <v>1</v>
      </c>
      <c r="F302">
        <v>1</v>
      </c>
      <c r="G302">
        <v>1</v>
      </c>
      <c r="H302">
        <v>3</v>
      </c>
      <c r="I302" t="s">
        <v>547</v>
      </c>
      <c r="J302" t="s">
        <v>548</v>
      </c>
      <c r="K302" t="s">
        <v>549</v>
      </c>
      <c r="L302">
        <v>1346</v>
      </c>
      <c r="N302">
        <v>1009</v>
      </c>
      <c r="O302" t="s">
        <v>260</v>
      </c>
      <c r="P302" t="s">
        <v>260</v>
      </c>
      <c r="Q302">
        <v>1</v>
      </c>
      <c r="W302">
        <v>0</v>
      </c>
      <c r="X302">
        <v>-956224798</v>
      </c>
      <c r="Y302">
        <v>6.7</v>
      </c>
      <c r="AA302">
        <v>187.94</v>
      </c>
      <c r="AB302">
        <v>0</v>
      </c>
      <c r="AC302">
        <v>0</v>
      </c>
      <c r="AD302">
        <v>0</v>
      </c>
      <c r="AE302">
        <v>74.58</v>
      </c>
      <c r="AF302">
        <v>0</v>
      </c>
      <c r="AG302">
        <v>0</v>
      </c>
      <c r="AH302">
        <v>0</v>
      </c>
      <c r="AI302">
        <v>2.52</v>
      </c>
      <c r="AJ302">
        <v>1</v>
      </c>
      <c r="AK302">
        <v>1</v>
      </c>
      <c r="AL302">
        <v>1</v>
      </c>
      <c r="AN302">
        <v>0</v>
      </c>
      <c r="AO302">
        <v>1</v>
      </c>
      <c r="AP302">
        <v>0</v>
      </c>
      <c r="AQ302">
        <v>0</v>
      </c>
      <c r="AR302">
        <v>0</v>
      </c>
      <c r="AT302">
        <v>6.7</v>
      </c>
      <c r="AV302">
        <v>0</v>
      </c>
      <c r="AW302">
        <v>2</v>
      </c>
      <c r="AX302">
        <v>55114569</v>
      </c>
      <c r="AY302">
        <v>1</v>
      </c>
      <c r="AZ302">
        <v>0</v>
      </c>
      <c r="BA302">
        <v>304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CX302">
        <f>Y302*Source!I126</f>
        <v>0.1608</v>
      </c>
      <c r="CY302">
        <f t="shared" si="61"/>
        <v>187.94</v>
      </c>
      <c r="CZ302">
        <f t="shared" si="62"/>
        <v>74.58</v>
      </c>
      <c r="DA302">
        <f t="shared" si="63"/>
        <v>2.52</v>
      </c>
      <c r="DB302">
        <f t="shared" si="64"/>
        <v>499.69</v>
      </c>
      <c r="DC302">
        <f t="shared" si="65"/>
        <v>0</v>
      </c>
    </row>
    <row r="303" spans="1:107" ht="12.75">
      <c r="A303">
        <f>ROW(Source!A127)</f>
        <v>127</v>
      </c>
      <c r="B303">
        <v>55113220</v>
      </c>
      <c r="C303">
        <v>55114587</v>
      </c>
      <c r="D303">
        <v>37822906</v>
      </c>
      <c r="E303">
        <v>70</v>
      </c>
      <c r="F303">
        <v>1</v>
      </c>
      <c r="G303">
        <v>1</v>
      </c>
      <c r="H303">
        <v>1</v>
      </c>
      <c r="I303" t="s">
        <v>506</v>
      </c>
      <c r="K303" t="s">
        <v>507</v>
      </c>
      <c r="L303">
        <v>1191</v>
      </c>
      <c r="N303">
        <v>1013</v>
      </c>
      <c r="O303" t="s">
        <v>370</v>
      </c>
      <c r="P303" t="s">
        <v>370</v>
      </c>
      <c r="Q303">
        <v>1</v>
      </c>
      <c r="W303">
        <v>0</v>
      </c>
      <c r="X303">
        <v>1893946532</v>
      </c>
      <c r="Y303">
        <v>18.285</v>
      </c>
      <c r="AA303">
        <v>0</v>
      </c>
      <c r="AB303">
        <v>0</v>
      </c>
      <c r="AC303">
        <v>0</v>
      </c>
      <c r="AD303">
        <v>9.07</v>
      </c>
      <c r="AE303">
        <v>0</v>
      </c>
      <c r="AF303">
        <v>0</v>
      </c>
      <c r="AG303">
        <v>0</v>
      </c>
      <c r="AH303">
        <v>9.07</v>
      </c>
      <c r="AI303">
        <v>1</v>
      </c>
      <c r="AJ303">
        <v>1</v>
      </c>
      <c r="AK303">
        <v>1</v>
      </c>
      <c r="AL303">
        <v>1</v>
      </c>
      <c r="AN303">
        <v>0</v>
      </c>
      <c r="AO303">
        <v>1</v>
      </c>
      <c r="AP303">
        <v>1</v>
      </c>
      <c r="AQ303">
        <v>0</v>
      </c>
      <c r="AR303">
        <v>0</v>
      </c>
      <c r="AT303">
        <v>15.9</v>
      </c>
      <c r="AU303" t="s">
        <v>129</v>
      </c>
      <c r="AV303">
        <v>1</v>
      </c>
      <c r="AW303">
        <v>2</v>
      </c>
      <c r="AX303">
        <v>55114592</v>
      </c>
      <c r="AY303">
        <v>1</v>
      </c>
      <c r="AZ303">
        <v>0</v>
      </c>
      <c r="BA303">
        <v>305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CX303">
        <f>Y303*Source!I127</f>
        <v>0.43884</v>
      </c>
      <c r="CY303">
        <f>AD303</f>
        <v>9.07</v>
      </c>
      <c r="CZ303">
        <f>AH303</f>
        <v>9.07</v>
      </c>
      <c r="DA303">
        <f>AL303</f>
        <v>1</v>
      </c>
      <c r="DB303">
        <f>ROUND((ROUND(AT303*CZ303,2)*ROUND(1.15,7)),2)</f>
        <v>165.84</v>
      </c>
      <c r="DC303">
        <f>ROUND((ROUND(AT303*AG303,2)*ROUND(1.15,7)),2)</f>
        <v>0</v>
      </c>
    </row>
    <row r="304" spans="1:107" ht="12.75">
      <c r="A304">
        <f>ROW(Source!A127)</f>
        <v>127</v>
      </c>
      <c r="B304">
        <v>55113220</v>
      </c>
      <c r="C304">
        <v>55114587</v>
      </c>
      <c r="D304">
        <v>53792222</v>
      </c>
      <c r="E304">
        <v>1</v>
      </c>
      <c r="F304">
        <v>1</v>
      </c>
      <c r="G304">
        <v>1</v>
      </c>
      <c r="H304">
        <v>2</v>
      </c>
      <c r="I304" t="s">
        <v>550</v>
      </c>
      <c r="J304" t="s">
        <v>551</v>
      </c>
      <c r="K304" t="s">
        <v>552</v>
      </c>
      <c r="L304">
        <v>1367</v>
      </c>
      <c r="N304">
        <v>1011</v>
      </c>
      <c r="O304" t="s">
        <v>376</v>
      </c>
      <c r="P304" t="s">
        <v>376</v>
      </c>
      <c r="Q304">
        <v>1</v>
      </c>
      <c r="W304">
        <v>0</v>
      </c>
      <c r="X304">
        <v>-1759410705</v>
      </c>
      <c r="Y304">
        <v>8.95</v>
      </c>
      <c r="AA304">
        <v>0</v>
      </c>
      <c r="AB304">
        <v>53.87</v>
      </c>
      <c r="AC304">
        <v>0</v>
      </c>
      <c r="AD304">
        <v>0</v>
      </c>
      <c r="AE304">
        <v>0</v>
      </c>
      <c r="AF304">
        <v>53.87</v>
      </c>
      <c r="AG304">
        <v>0</v>
      </c>
      <c r="AH304">
        <v>0</v>
      </c>
      <c r="AI304">
        <v>1</v>
      </c>
      <c r="AJ304">
        <v>1</v>
      </c>
      <c r="AK304">
        <v>1</v>
      </c>
      <c r="AL304">
        <v>1</v>
      </c>
      <c r="AN304">
        <v>0</v>
      </c>
      <c r="AO304">
        <v>1</v>
      </c>
      <c r="AP304">
        <v>1</v>
      </c>
      <c r="AQ304">
        <v>0</v>
      </c>
      <c r="AR304">
        <v>0</v>
      </c>
      <c r="AT304">
        <v>7.16</v>
      </c>
      <c r="AU304" t="s">
        <v>128</v>
      </c>
      <c r="AV304">
        <v>0</v>
      </c>
      <c r="AW304">
        <v>2</v>
      </c>
      <c r="AX304">
        <v>55114593</v>
      </c>
      <c r="AY304">
        <v>1</v>
      </c>
      <c r="AZ304">
        <v>0</v>
      </c>
      <c r="BA304">
        <v>306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CX304">
        <f>Y304*Source!I127</f>
        <v>0.2148</v>
      </c>
      <c r="CY304">
        <f>AB304</f>
        <v>53.87</v>
      </c>
      <c r="CZ304">
        <f>AF304</f>
        <v>53.87</v>
      </c>
      <c r="DA304">
        <f>AJ304</f>
        <v>1</v>
      </c>
      <c r="DB304">
        <f>ROUND((ROUND(AT304*CZ304,2)*ROUND(1.25,7)),2)</f>
        <v>482.14</v>
      </c>
      <c r="DC304">
        <f>ROUND((ROUND(AT304*AG304,2)*ROUND(1.25,7)),2)</f>
        <v>0</v>
      </c>
    </row>
    <row r="305" spans="1:107" ht="12.75">
      <c r="A305">
        <f>ROW(Source!A127)</f>
        <v>127</v>
      </c>
      <c r="B305">
        <v>55113220</v>
      </c>
      <c r="C305">
        <v>55114587</v>
      </c>
      <c r="D305">
        <v>53642783</v>
      </c>
      <c r="E305">
        <v>1</v>
      </c>
      <c r="F305">
        <v>1</v>
      </c>
      <c r="G305">
        <v>1</v>
      </c>
      <c r="H305">
        <v>3</v>
      </c>
      <c r="I305" t="s">
        <v>258</v>
      </c>
      <c r="J305" t="s">
        <v>261</v>
      </c>
      <c r="K305" t="s">
        <v>259</v>
      </c>
      <c r="L305">
        <v>1346</v>
      </c>
      <c r="N305">
        <v>1009</v>
      </c>
      <c r="O305" t="s">
        <v>260</v>
      </c>
      <c r="P305" t="s">
        <v>260</v>
      </c>
      <c r="Q305">
        <v>1</v>
      </c>
      <c r="W305">
        <v>0</v>
      </c>
      <c r="X305">
        <v>624972744</v>
      </c>
      <c r="Y305">
        <v>19.5</v>
      </c>
      <c r="AA305">
        <v>31.08</v>
      </c>
      <c r="AB305">
        <v>0</v>
      </c>
      <c r="AC305">
        <v>0</v>
      </c>
      <c r="AD305">
        <v>0</v>
      </c>
      <c r="AE305">
        <v>31.08</v>
      </c>
      <c r="AF305">
        <v>0</v>
      </c>
      <c r="AG305">
        <v>0</v>
      </c>
      <c r="AH305">
        <v>0</v>
      </c>
      <c r="AI305">
        <v>1</v>
      </c>
      <c r="AJ305">
        <v>1</v>
      </c>
      <c r="AK305">
        <v>1</v>
      </c>
      <c r="AL305">
        <v>1</v>
      </c>
      <c r="AN305">
        <v>0</v>
      </c>
      <c r="AO305">
        <v>0</v>
      </c>
      <c r="AP305">
        <v>0</v>
      </c>
      <c r="AQ305">
        <v>0</v>
      </c>
      <c r="AR305">
        <v>0</v>
      </c>
      <c r="AT305">
        <v>19.5</v>
      </c>
      <c r="AV305">
        <v>0</v>
      </c>
      <c r="AW305">
        <v>1</v>
      </c>
      <c r="AX305">
        <v>-1</v>
      </c>
      <c r="AY305">
        <v>0</v>
      </c>
      <c r="AZ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CX305">
        <f>Y305*Source!I127</f>
        <v>0.468</v>
      </c>
      <c r="CY305">
        <f>AA305</f>
        <v>31.08</v>
      </c>
      <c r="CZ305">
        <f>AE305</f>
        <v>31.08</v>
      </c>
      <c r="DA305">
        <f>AI305</f>
        <v>1</v>
      </c>
      <c r="DB305">
        <f>ROUND(ROUND(AT305*CZ305,2),2)</f>
        <v>606.06</v>
      </c>
      <c r="DC305">
        <f>ROUND(ROUND(AT305*AG305,2),2)</f>
        <v>0</v>
      </c>
    </row>
    <row r="306" spans="1:107" ht="12.75">
      <c r="A306">
        <f>ROW(Source!A127)</f>
        <v>127</v>
      </c>
      <c r="B306">
        <v>55113220</v>
      </c>
      <c r="C306">
        <v>55114587</v>
      </c>
      <c r="D306">
        <v>53674604</v>
      </c>
      <c r="E306">
        <v>1</v>
      </c>
      <c r="F306">
        <v>1</v>
      </c>
      <c r="G306">
        <v>1</v>
      </c>
      <c r="H306">
        <v>3</v>
      </c>
      <c r="I306" t="s">
        <v>263</v>
      </c>
      <c r="J306" t="s">
        <v>265</v>
      </c>
      <c r="K306" t="s">
        <v>264</v>
      </c>
      <c r="L306">
        <v>1348</v>
      </c>
      <c r="N306">
        <v>1009</v>
      </c>
      <c r="O306" t="s">
        <v>58</v>
      </c>
      <c r="P306" t="s">
        <v>58</v>
      </c>
      <c r="Q306">
        <v>1000</v>
      </c>
      <c r="W306">
        <v>1</v>
      </c>
      <c r="X306">
        <v>-1989106859</v>
      </c>
      <c r="Y306">
        <v>-0.075</v>
      </c>
      <c r="AA306">
        <v>9830</v>
      </c>
      <c r="AB306">
        <v>0</v>
      </c>
      <c r="AC306">
        <v>0</v>
      </c>
      <c r="AD306">
        <v>0</v>
      </c>
      <c r="AE306">
        <v>9830</v>
      </c>
      <c r="AF306">
        <v>0</v>
      </c>
      <c r="AG306">
        <v>0</v>
      </c>
      <c r="AH306">
        <v>0</v>
      </c>
      <c r="AI306">
        <v>1</v>
      </c>
      <c r="AJ306">
        <v>1</v>
      </c>
      <c r="AK306">
        <v>1</v>
      </c>
      <c r="AL306">
        <v>1</v>
      </c>
      <c r="AN306">
        <v>0</v>
      </c>
      <c r="AO306">
        <v>1</v>
      </c>
      <c r="AP306">
        <v>0</v>
      </c>
      <c r="AQ306">
        <v>0</v>
      </c>
      <c r="AR306">
        <v>0</v>
      </c>
      <c r="AT306">
        <v>-0.075</v>
      </c>
      <c r="AV306">
        <v>0</v>
      </c>
      <c r="AW306">
        <v>2</v>
      </c>
      <c r="AX306">
        <v>55114594</v>
      </c>
      <c r="AY306">
        <v>1</v>
      </c>
      <c r="AZ306">
        <v>6144</v>
      </c>
      <c r="BA306">
        <v>307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CX306">
        <f>Y306*Source!I127</f>
        <v>-0.0018</v>
      </c>
      <c r="CY306">
        <f>AA306</f>
        <v>9830</v>
      </c>
      <c r="CZ306">
        <f>AE306</f>
        <v>9830</v>
      </c>
      <c r="DA306">
        <f>AI306</f>
        <v>1</v>
      </c>
      <c r="DB306">
        <f>ROUND(ROUND(AT306*CZ306,2),2)</f>
        <v>-737.25</v>
      </c>
      <c r="DC306">
        <f>ROUND(ROUND(AT306*AG306,2),2)</f>
        <v>0</v>
      </c>
    </row>
    <row r="307" spans="1:107" ht="12.75">
      <c r="A307">
        <f>ROW(Source!A128)</f>
        <v>128</v>
      </c>
      <c r="B307">
        <v>55113218</v>
      </c>
      <c r="C307">
        <v>55114587</v>
      </c>
      <c r="D307">
        <v>37822906</v>
      </c>
      <c r="E307">
        <v>70</v>
      </c>
      <c r="F307">
        <v>1</v>
      </c>
      <c r="G307">
        <v>1</v>
      </c>
      <c r="H307">
        <v>1</v>
      </c>
      <c r="I307" t="s">
        <v>506</v>
      </c>
      <c r="K307" t="s">
        <v>507</v>
      </c>
      <c r="L307">
        <v>1191</v>
      </c>
      <c r="N307">
        <v>1013</v>
      </c>
      <c r="O307" t="s">
        <v>370</v>
      </c>
      <c r="P307" t="s">
        <v>370</v>
      </c>
      <c r="Q307">
        <v>1</v>
      </c>
      <c r="W307">
        <v>0</v>
      </c>
      <c r="X307">
        <v>1893946532</v>
      </c>
      <c r="Y307">
        <v>18.285</v>
      </c>
      <c r="AA307">
        <v>0</v>
      </c>
      <c r="AB307">
        <v>0</v>
      </c>
      <c r="AC307">
        <v>0</v>
      </c>
      <c r="AD307">
        <v>9.07</v>
      </c>
      <c r="AE307">
        <v>0</v>
      </c>
      <c r="AF307">
        <v>0</v>
      </c>
      <c r="AG307">
        <v>0</v>
      </c>
      <c r="AH307">
        <v>9.07</v>
      </c>
      <c r="AI307">
        <v>1</v>
      </c>
      <c r="AJ307">
        <v>1</v>
      </c>
      <c r="AK307">
        <v>1</v>
      </c>
      <c r="AL307">
        <v>1</v>
      </c>
      <c r="AN307">
        <v>0</v>
      </c>
      <c r="AO307">
        <v>1</v>
      </c>
      <c r="AP307">
        <v>1</v>
      </c>
      <c r="AQ307">
        <v>0</v>
      </c>
      <c r="AR307">
        <v>0</v>
      </c>
      <c r="AT307">
        <v>15.9</v>
      </c>
      <c r="AU307" t="s">
        <v>129</v>
      </c>
      <c r="AV307">
        <v>1</v>
      </c>
      <c r="AW307">
        <v>2</v>
      </c>
      <c r="AX307">
        <v>55114592</v>
      </c>
      <c r="AY307">
        <v>1</v>
      </c>
      <c r="AZ307">
        <v>0</v>
      </c>
      <c r="BA307">
        <v>308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CX307">
        <f>Y307*Source!I128</f>
        <v>0.43884</v>
      </c>
      <c r="CY307">
        <f>AD307</f>
        <v>9.07</v>
      </c>
      <c r="CZ307">
        <f>AH307</f>
        <v>9.07</v>
      </c>
      <c r="DA307">
        <f>AL307</f>
        <v>1</v>
      </c>
      <c r="DB307">
        <f>ROUND((ROUND(AT307*CZ307,2)*ROUND(1.15,7)),2)</f>
        <v>165.84</v>
      </c>
      <c r="DC307">
        <f>ROUND((ROUND(AT307*AG307,2)*ROUND(1.15,7)),2)</f>
        <v>0</v>
      </c>
    </row>
    <row r="308" spans="1:107" ht="12.75">
      <c r="A308">
        <f>ROW(Source!A128)</f>
        <v>128</v>
      </c>
      <c r="B308">
        <v>55113218</v>
      </c>
      <c r="C308">
        <v>55114587</v>
      </c>
      <c r="D308">
        <v>53792222</v>
      </c>
      <c r="E308">
        <v>1</v>
      </c>
      <c r="F308">
        <v>1</v>
      </c>
      <c r="G308">
        <v>1</v>
      </c>
      <c r="H308">
        <v>2</v>
      </c>
      <c r="I308" t="s">
        <v>550</v>
      </c>
      <c r="J308" t="s">
        <v>551</v>
      </c>
      <c r="K308" t="s">
        <v>552</v>
      </c>
      <c r="L308">
        <v>1367</v>
      </c>
      <c r="N308">
        <v>1011</v>
      </c>
      <c r="O308" t="s">
        <v>376</v>
      </c>
      <c r="P308" t="s">
        <v>376</v>
      </c>
      <c r="Q308">
        <v>1</v>
      </c>
      <c r="W308">
        <v>0</v>
      </c>
      <c r="X308">
        <v>-1759410705</v>
      </c>
      <c r="Y308">
        <v>8.95</v>
      </c>
      <c r="AA308">
        <v>0</v>
      </c>
      <c r="AB308">
        <v>268.81</v>
      </c>
      <c r="AC308">
        <v>0</v>
      </c>
      <c r="AD308">
        <v>0</v>
      </c>
      <c r="AE308">
        <v>0</v>
      </c>
      <c r="AF308">
        <v>53.87</v>
      </c>
      <c r="AG308">
        <v>0</v>
      </c>
      <c r="AH308">
        <v>0</v>
      </c>
      <c r="AI308">
        <v>1</v>
      </c>
      <c r="AJ308">
        <v>4.99</v>
      </c>
      <c r="AK308">
        <v>38.36</v>
      </c>
      <c r="AL308">
        <v>1</v>
      </c>
      <c r="AN308">
        <v>0</v>
      </c>
      <c r="AO308">
        <v>1</v>
      </c>
      <c r="AP308">
        <v>1</v>
      </c>
      <c r="AQ308">
        <v>0</v>
      </c>
      <c r="AR308">
        <v>0</v>
      </c>
      <c r="AT308">
        <v>7.16</v>
      </c>
      <c r="AU308" t="s">
        <v>128</v>
      </c>
      <c r="AV308">
        <v>0</v>
      </c>
      <c r="AW308">
        <v>2</v>
      </c>
      <c r="AX308">
        <v>55114593</v>
      </c>
      <c r="AY308">
        <v>1</v>
      </c>
      <c r="AZ308">
        <v>0</v>
      </c>
      <c r="BA308">
        <v>309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CX308">
        <f>Y308*Source!I128</f>
        <v>0.2148</v>
      </c>
      <c r="CY308">
        <f>AB308</f>
        <v>268.81</v>
      </c>
      <c r="CZ308">
        <f>AF308</f>
        <v>53.87</v>
      </c>
      <c r="DA308">
        <f>AJ308</f>
        <v>4.99</v>
      </c>
      <c r="DB308">
        <f>ROUND((ROUND(AT308*CZ308,2)*ROUND(1.25,7)),2)</f>
        <v>482.14</v>
      </c>
      <c r="DC308">
        <f>ROUND((ROUND(AT308*AG308,2)*ROUND(1.25,7)),2)</f>
        <v>0</v>
      </c>
    </row>
    <row r="309" spans="1:107" ht="12.75">
      <c r="A309">
        <f>ROW(Source!A128)</f>
        <v>128</v>
      </c>
      <c r="B309">
        <v>55113218</v>
      </c>
      <c r="C309">
        <v>55114587</v>
      </c>
      <c r="D309">
        <v>53642783</v>
      </c>
      <c r="E309">
        <v>1</v>
      </c>
      <c r="F309">
        <v>1</v>
      </c>
      <c r="G309">
        <v>1</v>
      </c>
      <c r="H309">
        <v>3</v>
      </c>
      <c r="I309" t="s">
        <v>258</v>
      </c>
      <c r="J309" t="s">
        <v>261</v>
      </c>
      <c r="K309" t="s">
        <v>259</v>
      </c>
      <c r="L309">
        <v>1346</v>
      </c>
      <c r="N309">
        <v>1009</v>
      </c>
      <c r="O309" t="s">
        <v>260</v>
      </c>
      <c r="P309" t="s">
        <v>260</v>
      </c>
      <c r="Q309">
        <v>1</v>
      </c>
      <c r="W309">
        <v>0</v>
      </c>
      <c r="X309">
        <v>624972744</v>
      </c>
      <c r="Y309">
        <v>19.5</v>
      </c>
      <c r="AA309">
        <v>177.47</v>
      </c>
      <c r="AB309">
        <v>0</v>
      </c>
      <c r="AC309">
        <v>0</v>
      </c>
      <c r="AD309">
        <v>0</v>
      </c>
      <c r="AE309">
        <v>31.08</v>
      </c>
      <c r="AF309">
        <v>0</v>
      </c>
      <c r="AG309">
        <v>0</v>
      </c>
      <c r="AH309">
        <v>0</v>
      </c>
      <c r="AI309">
        <v>5.71</v>
      </c>
      <c r="AJ309">
        <v>1</v>
      </c>
      <c r="AK309">
        <v>1</v>
      </c>
      <c r="AL309">
        <v>1</v>
      </c>
      <c r="AN309">
        <v>0</v>
      </c>
      <c r="AO309">
        <v>0</v>
      </c>
      <c r="AP309">
        <v>0</v>
      </c>
      <c r="AQ309">
        <v>0</v>
      </c>
      <c r="AR309">
        <v>0</v>
      </c>
      <c r="AT309">
        <v>19.5</v>
      </c>
      <c r="AV309">
        <v>0</v>
      </c>
      <c r="AW309">
        <v>1</v>
      </c>
      <c r="AX309">
        <v>-1</v>
      </c>
      <c r="AY309">
        <v>0</v>
      </c>
      <c r="AZ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CX309">
        <f>Y309*Source!I128</f>
        <v>0.468</v>
      </c>
      <c r="CY309">
        <f>AA309</f>
        <v>177.47</v>
      </c>
      <c r="CZ309">
        <f>AE309</f>
        <v>31.08</v>
      </c>
      <c r="DA309">
        <f>AI309</f>
        <v>5.71</v>
      </c>
      <c r="DB309">
        <f aca="true" t="shared" si="66" ref="DB309:DB314">ROUND(ROUND(AT309*CZ309,2),2)</f>
        <v>606.06</v>
      </c>
      <c r="DC309">
        <f aca="true" t="shared" si="67" ref="DC309:DC314">ROUND(ROUND(AT309*AG309,2),2)</f>
        <v>0</v>
      </c>
    </row>
    <row r="310" spans="1:107" ht="12.75">
      <c r="A310">
        <f>ROW(Source!A128)</f>
        <v>128</v>
      </c>
      <c r="B310">
        <v>55113218</v>
      </c>
      <c r="C310">
        <v>55114587</v>
      </c>
      <c r="D310">
        <v>53674604</v>
      </c>
      <c r="E310">
        <v>1</v>
      </c>
      <c r="F310">
        <v>1</v>
      </c>
      <c r="G310">
        <v>1</v>
      </c>
      <c r="H310">
        <v>3</v>
      </c>
      <c r="I310" t="s">
        <v>263</v>
      </c>
      <c r="J310" t="s">
        <v>265</v>
      </c>
      <c r="K310" t="s">
        <v>264</v>
      </c>
      <c r="L310">
        <v>1348</v>
      </c>
      <c r="N310">
        <v>1009</v>
      </c>
      <c r="O310" t="s">
        <v>58</v>
      </c>
      <c r="P310" t="s">
        <v>58</v>
      </c>
      <c r="Q310">
        <v>1000</v>
      </c>
      <c r="W310">
        <v>1</v>
      </c>
      <c r="X310">
        <v>-1989106859</v>
      </c>
      <c r="Y310">
        <v>-0.075</v>
      </c>
      <c r="AA310">
        <v>91615.6</v>
      </c>
      <c r="AB310">
        <v>0</v>
      </c>
      <c r="AC310">
        <v>0</v>
      </c>
      <c r="AD310">
        <v>0</v>
      </c>
      <c r="AE310">
        <v>9830</v>
      </c>
      <c r="AF310">
        <v>0</v>
      </c>
      <c r="AG310">
        <v>0</v>
      </c>
      <c r="AH310">
        <v>0</v>
      </c>
      <c r="AI310">
        <v>9.32</v>
      </c>
      <c r="AJ310">
        <v>1</v>
      </c>
      <c r="AK310">
        <v>1</v>
      </c>
      <c r="AL310">
        <v>1</v>
      </c>
      <c r="AN310">
        <v>0</v>
      </c>
      <c r="AO310">
        <v>1</v>
      </c>
      <c r="AP310">
        <v>0</v>
      </c>
      <c r="AQ310">
        <v>0</v>
      </c>
      <c r="AR310">
        <v>0</v>
      </c>
      <c r="AT310">
        <v>-0.075</v>
      </c>
      <c r="AV310">
        <v>0</v>
      </c>
      <c r="AW310">
        <v>2</v>
      </c>
      <c r="AX310">
        <v>55114594</v>
      </c>
      <c r="AY310">
        <v>1</v>
      </c>
      <c r="AZ310">
        <v>6144</v>
      </c>
      <c r="BA310">
        <v>310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CX310">
        <f>Y310*Source!I128</f>
        <v>-0.0018</v>
      </c>
      <c r="CY310">
        <f>AA310</f>
        <v>91615.6</v>
      </c>
      <c r="CZ310">
        <f>AE310</f>
        <v>9830</v>
      </c>
      <c r="DA310">
        <f>AI310</f>
        <v>9.32</v>
      </c>
      <c r="DB310">
        <f t="shared" si="66"/>
        <v>-737.25</v>
      </c>
      <c r="DC310">
        <f t="shared" si="67"/>
        <v>0</v>
      </c>
    </row>
    <row r="311" spans="1:107" ht="12.75">
      <c r="A311">
        <f>ROW(Source!A168)</f>
        <v>168</v>
      </c>
      <c r="B311">
        <v>55113220</v>
      </c>
      <c r="C311">
        <v>55114504</v>
      </c>
      <c r="D311">
        <v>37822857</v>
      </c>
      <c r="E311">
        <v>54</v>
      </c>
      <c r="F311">
        <v>1</v>
      </c>
      <c r="G311">
        <v>1</v>
      </c>
      <c r="H311">
        <v>1</v>
      </c>
      <c r="I311" t="s">
        <v>553</v>
      </c>
      <c r="K311" t="s">
        <v>554</v>
      </c>
      <c r="L311">
        <v>1191</v>
      </c>
      <c r="N311">
        <v>1013</v>
      </c>
      <c r="O311" t="s">
        <v>370</v>
      </c>
      <c r="P311" t="s">
        <v>370</v>
      </c>
      <c r="Q311">
        <v>1</v>
      </c>
      <c r="W311">
        <v>0</v>
      </c>
      <c r="X311">
        <v>-576067263</v>
      </c>
      <c r="Y311">
        <v>1.03</v>
      </c>
      <c r="AA311">
        <v>0</v>
      </c>
      <c r="AB311">
        <v>0</v>
      </c>
      <c r="AC311">
        <v>0</v>
      </c>
      <c r="AD311">
        <v>7.19</v>
      </c>
      <c r="AE311">
        <v>0</v>
      </c>
      <c r="AF311">
        <v>0</v>
      </c>
      <c r="AG311">
        <v>0</v>
      </c>
      <c r="AH311">
        <v>7.19</v>
      </c>
      <c r="AI311">
        <v>1</v>
      </c>
      <c r="AJ311">
        <v>1</v>
      </c>
      <c r="AK311">
        <v>1</v>
      </c>
      <c r="AL311">
        <v>1</v>
      </c>
      <c r="AN311">
        <v>0</v>
      </c>
      <c r="AO311">
        <v>1</v>
      </c>
      <c r="AP311">
        <v>0</v>
      </c>
      <c r="AQ311">
        <v>0</v>
      </c>
      <c r="AR311">
        <v>0</v>
      </c>
      <c r="AT311">
        <v>1.03</v>
      </c>
      <c r="AV311">
        <v>1</v>
      </c>
      <c r="AW311">
        <v>2</v>
      </c>
      <c r="AX311">
        <v>55114507</v>
      </c>
      <c r="AY311">
        <v>1</v>
      </c>
      <c r="AZ311">
        <v>0</v>
      </c>
      <c r="BA311">
        <v>311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CX311">
        <f>Y311*Source!I168</f>
        <v>0.15037999999999999</v>
      </c>
      <c r="CY311">
        <f>AD311</f>
        <v>7.19</v>
      </c>
      <c r="CZ311">
        <f>AH311</f>
        <v>7.19</v>
      </c>
      <c r="DA311">
        <f>AL311</f>
        <v>1</v>
      </c>
      <c r="DB311">
        <f t="shared" si="66"/>
        <v>7.41</v>
      </c>
      <c r="DC311">
        <f t="shared" si="67"/>
        <v>0</v>
      </c>
    </row>
    <row r="312" spans="1:107" ht="12.75">
      <c r="A312">
        <f>ROW(Source!A168)</f>
        <v>168</v>
      </c>
      <c r="B312">
        <v>55113220</v>
      </c>
      <c r="C312">
        <v>55114504</v>
      </c>
      <c r="D312">
        <v>44816375</v>
      </c>
      <c r="E312">
        <v>1</v>
      </c>
      <c r="F312">
        <v>1</v>
      </c>
      <c r="G312">
        <v>1</v>
      </c>
      <c r="H312">
        <v>3</v>
      </c>
      <c r="I312" t="s">
        <v>555</v>
      </c>
      <c r="J312" t="s">
        <v>556</v>
      </c>
      <c r="K312" t="s">
        <v>557</v>
      </c>
      <c r="L312">
        <v>1425</v>
      </c>
      <c r="N312">
        <v>1013</v>
      </c>
      <c r="O312" t="s">
        <v>558</v>
      </c>
      <c r="P312" t="s">
        <v>558</v>
      </c>
      <c r="Q312">
        <v>1</v>
      </c>
      <c r="W312">
        <v>0</v>
      </c>
      <c r="X312">
        <v>1143101474</v>
      </c>
      <c r="Y312">
        <v>0.2</v>
      </c>
      <c r="AA312">
        <v>82</v>
      </c>
      <c r="AB312">
        <v>0</v>
      </c>
      <c r="AC312">
        <v>0</v>
      </c>
      <c r="AD312">
        <v>0</v>
      </c>
      <c r="AE312">
        <v>82</v>
      </c>
      <c r="AF312">
        <v>0</v>
      </c>
      <c r="AG312">
        <v>0</v>
      </c>
      <c r="AH312">
        <v>0</v>
      </c>
      <c r="AI312">
        <v>1</v>
      </c>
      <c r="AJ312">
        <v>1</v>
      </c>
      <c r="AK312">
        <v>1</v>
      </c>
      <c r="AL312">
        <v>1</v>
      </c>
      <c r="AN312">
        <v>0</v>
      </c>
      <c r="AO312">
        <v>1</v>
      </c>
      <c r="AP312">
        <v>0</v>
      </c>
      <c r="AQ312">
        <v>0</v>
      </c>
      <c r="AR312">
        <v>0</v>
      </c>
      <c r="AT312">
        <v>0.2</v>
      </c>
      <c r="AV312">
        <v>0</v>
      </c>
      <c r="AW312">
        <v>2</v>
      </c>
      <c r="AX312">
        <v>55114508</v>
      </c>
      <c r="AY312">
        <v>1</v>
      </c>
      <c r="AZ312">
        <v>0</v>
      </c>
      <c r="BA312">
        <v>312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CX312">
        <f>Y312*Source!I168</f>
        <v>0.0292</v>
      </c>
      <c r="CY312">
        <f>AA312</f>
        <v>82</v>
      </c>
      <c r="CZ312">
        <f>AE312</f>
        <v>82</v>
      </c>
      <c r="DA312">
        <f>AI312</f>
        <v>1</v>
      </c>
      <c r="DB312">
        <f t="shared" si="66"/>
        <v>16.4</v>
      </c>
      <c r="DC312">
        <f t="shared" si="67"/>
        <v>0</v>
      </c>
    </row>
    <row r="313" spans="1:107" ht="12.75">
      <c r="A313">
        <f>ROW(Source!A169)</f>
        <v>169</v>
      </c>
      <c r="B313">
        <v>55113218</v>
      </c>
      <c r="C313">
        <v>55114504</v>
      </c>
      <c r="D313">
        <v>37822857</v>
      </c>
      <c r="E313">
        <v>54</v>
      </c>
      <c r="F313">
        <v>1</v>
      </c>
      <c r="G313">
        <v>1</v>
      </c>
      <c r="H313">
        <v>1</v>
      </c>
      <c r="I313" t="s">
        <v>553</v>
      </c>
      <c r="K313" t="s">
        <v>554</v>
      </c>
      <c r="L313">
        <v>1191</v>
      </c>
      <c r="N313">
        <v>1013</v>
      </c>
      <c r="O313" t="s">
        <v>370</v>
      </c>
      <c r="P313" t="s">
        <v>370</v>
      </c>
      <c r="Q313">
        <v>1</v>
      </c>
      <c r="W313">
        <v>0</v>
      </c>
      <c r="X313">
        <v>-576067263</v>
      </c>
      <c r="Y313">
        <v>1.03</v>
      </c>
      <c r="AA313">
        <v>0</v>
      </c>
      <c r="AB313">
        <v>0</v>
      </c>
      <c r="AC313">
        <v>0</v>
      </c>
      <c r="AD313">
        <v>7.19</v>
      </c>
      <c r="AE313">
        <v>0</v>
      </c>
      <c r="AF313">
        <v>0</v>
      </c>
      <c r="AG313">
        <v>0</v>
      </c>
      <c r="AH313">
        <v>7.19</v>
      </c>
      <c r="AI313">
        <v>1</v>
      </c>
      <c r="AJ313">
        <v>1</v>
      </c>
      <c r="AK313">
        <v>1</v>
      </c>
      <c r="AL313">
        <v>1</v>
      </c>
      <c r="AN313">
        <v>0</v>
      </c>
      <c r="AO313">
        <v>1</v>
      </c>
      <c r="AP313">
        <v>0</v>
      </c>
      <c r="AQ313">
        <v>0</v>
      </c>
      <c r="AR313">
        <v>0</v>
      </c>
      <c r="AT313">
        <v>1.03</v>
      </c>
      <c r="AV313">
        <v>1</v>
      </c>
      <c r="AW313">
        <v>2</v>
      </c>
      <c r="AX313">
        <v>55114507</v>
      </c>
      <c r="AY313">
        <v>1</v>
      </c>
      <c r="AZ313">
        <v>0</v>
      </c>
      <c r="BA313">
        <v>313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CX313">
        <f>Y313*Source!I169</f>
        <v>0.15037999999999999</v>
      </c>
      <c r="CY313">
        <f>AD313</f>
        <v>7.19</v>
      </c>
      <c r="CZ313">
        <f>AH313</f>
        <v>7.19</v>
      </c>
      <c r="DA313">
        <f>AL313</f>
        <v>1</v>
      </c>
      <c r="DB313">
        <f t="shared" si="66"/>
        <v>7.41</v>
      </c>
      <c r="DC313">
        <f t="shared" si="67"/>
        <v>0</v>
      </c>
    </row>
    <row r="314" spans="1:107" ht="12.75">
      <c r="A314">
        <f>ROW(Source!A169)</f>
        <v>169</v>
      </c>
      <c r="B314">
        <v>55113218</v>
      </c>
      <c r="C314">
        <v>55114504</v>
      </c>
      <c r="D314">
        <v>44816375</v>
      </c>
      <c r="E314">
        <v>1</v>
      </c>
      <c r="F314">
        <v>1</v>
      </c>
      <c r="G314">
        <v>1</v>
      </c>
      <c r="H314">
        <v>3</v>
      </c>
      <c r="I314" t="s">
        <v>555</v>
      </c>
      <c r="J314" t="s">
        <v>556</v>
      </c>
      <c r="K314" t="s">
        <v>557</v>
      </c>
      <c r="L314">
        <v>1425</v>
      </c>
      <c r="N314">
        <v>1013</v>
      </c>
      <c r="O314" t="s">
        <v>558</v>
      </c>
      <c r="P314" t="s">
        <v>558</v>
      </c>
      <c r="Q314">
        <v>1</v>
      </c>
      <c r="W314">
        <v>0</v>
      </c>
      <c r="X314">
        <v>1143101474</v>
      </c>
      <c r="Y314">
        <v>0.2</v>
      </c>
      <c r="AA314">
        <v>596.14</v>
      </c>
      <c r="AB314">
        <v>0</v>
      </c>
      <c r="AC314">
        <v>0</v>
      </c>
      <c r="AD314">
        <v>0</v>
      </c>
      <c r="AE314">
        <v>82</v>
      </c>
      <c r="AF314">
        <v>0</v>
      </c>
      <c r="AG314">
        <v>0</v>
      </c>
      <c r="AH314">
        <v>0</v>
      </c>
      <c r="AI314">
        <v>7.27</v>
      </c>
      <c r="AJ314">
        <v>1</v>
      </c>
      <c r="AK314">
        <v>1</v>
      </c>
      <c r="AL314">
        <v>1</v>
      </c>
      <c r="AN314">
        <v>0</v>
      </c>
      <c r="AO314">
        <v>1</v>
      </c>
      <c r="AP314">
        <v>0</v>
      </c>
      <c r="AQ314">
        <v>0</v>
      </c>
      <c r="AR314">
        <v>0</v>
      </c>
      <c r="AT314">
        <v>0.2</v>
      </c>
      <c r="AV314">
        <v>0</v>
      </c>
      <c r="AW314">
        <v>2</v>
      </c>
      <c r="AX314">
        <v>55114508</v>
      </c>
      <c r="AY314">
        <v>1</v>
      </c>
      <c r="AZ314">
        <v>0</v>
      </c>
      <c r="BA314">
        <v>314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CX314">
        <f>Y314*Source!I169</f>
        <v>0.0292</v>
      </c>
      <c r="CY314">
        <f>AA314</f>
        <v>596.14</v>
      </c>
      <c r="CZ314">
        <f>AE314</f>
        <v>82</v>
      </c>
      <c r="DA314">
        <f>AI314</f>
        <v>7.27</v>
      </c>
      <c r="DB314">
        <f t="shared" si="66"/>
        <v>16.4</v>
      </c>
      <c r="DC314">
        <f t="shared" si="67"/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3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55238727</v>
      </c>
      <c r="C1">
        <v>55238726</v>
      </c>
      <c r="D1">
        <v>53630067</v>
      </c>
      <c r="E1">
        <v>70</v>
      </c>
      <c r="F1">
        <v>1</v>
      </c>
      <c r="G1">
        <v>1</v>
      </c>
      <c r="H1">
        <v>1</v>
      </c>
      <c r="I1" t="s">
        <v>368</v>
      </c>
      <c r="K1" t="s">
        <v>369</v>
      </c>
      <c r="L1">
        <v>1191</v>
      </c>
      <c r="N1">
        <v>1013</v>
      </c>
      <c r="O1" t="s">
        <v>370</v>
      </c>
      <c r="P1" t="s">
        <v>370</v>
      </c>
      <c r="Q1">
        <v>1</v>
      </c>
      <c r="X1">
        <v>29.53</v>
      </c>
      <c r="Y1">
        <v>0</v>
      </c>
      <c r="Z1">
        <v>0</v>
      </c>
      <c r="AA1">
        <v>0</v>
      </c>
      <c r="AB1">
        <v>8.53</v>
      </c>
      <c r="AC1">
        <v>0</v>
      </c>
      <c r="AD1">
        <v>1</v>
      </c>
      <c r="AE1">
        <v>1</v>
      </c>
      <c r="AG1">
        <v>29.53</v>
      </c>
      <c r="AH1">
        <v>2</v>
      </c>
      <c r="AI1">
        <v>55238727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55238728</v>
      </c>
      <c r="C2">
        <v>55238726</v>
      </c>
      <c r="D2">
        <v>53630257</v>
      </c>
      <c r="E2">
        <v>70</v>
      </c>
      <c r="F2">
        <v>1</v>
      </c>
      <c r="G2">
        <v>1</v>
      </c>
      <c r="H2">
        <v>1</v>
      </c>
      <c r="I2" t="s">
        <v>371</v>
      </c>
      <c r="K2" t="s">
        <v>372</v>
      </c>
      <c r="L2">
        <v>1191</v>
      </c>
      <c r="N2">
        <v>1013</v>
      </c>
      <c r="O2" t="s">
        <v>370</v>
      </c>
      <c r="P2" t="s">
        <v>370</v>
      </c>
      <c r="Q2">
        <v>1</v>
      </c>
      <c r="X2">
        <v>0.3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0.3</v>
      </c>
      <c r="AH2">
        <v>2</v>
      </c>
      <c r="AI2">
        <v>55238728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55238729</v>
      </c>
      <c r="C3">
        <v>55238726</v>
      </c>
      <c r="D3">
        <v>53792927</v>
      </c>
      <c r="E3">
        <v>1</v>
      </c>
      <c r="F3">
        <v>1</v>
      </c>
      <c r="G3">
        <v>1</v>
      </c>
      <c r="H3">
        <v>2</v>
      </c>
      <c r="I3" t="s">
        <v>373</v>
      </c>
      <c r="J3" t="s">
        <v>374</v>
      </c>
      <c r="K3" t="s">
        <v>375</v>
      </c>
      <c r="L3">
        <v>1367</v>
      </c>
      <c r="N3">
        <v>1011</v>
      </c>
      <c r="O3" t="s">
        <v>376</v>
      </c>
      <c r="P3" t="s">
        <v>376</v>
      </c>
      <c r="Q3">
        <v>1</v>
      </c>
      <c r="X3">
        <v>0.3</v>
      </c>
      <c r="Y3">
        <v>0</v>
      </c>
      <c r="Z3">
        <v>65.71</v>
      </c>
      <c r="AA3">
        <v>11.6</v>
      </c>
      <c r="AB3">
        <v>0</v>
      </c>
      <c r="AC3">
        <v>0</v>
      </c>
      <c r="AD3">
        <v>1</v>
      </c>
      <c r="AE3">
        <v>0</v>
      </c>
      <c r="AG3">
        <v>0.3</v>
      </c>
      <c r="AH3">
        <v>2</v>
      </c>
      <c r="AI3">
        <v>55238729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55238730</v>
      </c>
      <c r="C4">
        <v>55238726</v>
      </c>
      <c r="D4">
        <v>53642567</v>
      </c>
      <c r="E4">
        <v>1</v>
      </c>
      <c r="F4">
        <v>1</v>
      </c>
      <c r="G4">
        <v>1</v>
      </c>
      <c r="H4">
        <v>3</v>
      </c>
      <c r="I4" t="s">
        <v>377</v>
      </c>
      <c r="J4" t="s">
        <v>378</v>
      </c>
      <c r="K4" t="s">
        <v>379</v>
      </c>
      <c r="L4">
        <v>1383</v>
      </c>
      <c r="N4">
        <v>1013</v>
      </c>
      <c r="O4" t="s">
        <v>380</v>
      </c>
      <c r="P4" t="s">
        <v>380</v>
      </c>
      <c r="Q4">
        <v>1</v>
      </c>
      <c r="X4">
        <v>3.63</v>
      </c>
      <c r="Y4">
        <v>0.4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G4">
        <v>3.63</v>
      </c>
      <c r="AH4">
        <v>2</v>
      </c>
      <c r="AI4">
        <v>55238730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55238731</v>
      </c>
      <c r="C5">
        <v>55238726</v>
      </c>
      <c r="D5">
        <v>53630728</v>
      </c>
      <c r="E5">
        <v>70</v>
      </c>
      <c r="F5">
        <v>1</v>
      </c>
      <c r="G5">
        <v>1</v>
      </c>
      <c r="H5">
        <v>3</v>
      </c>
      <c r="I5" t="s">
        <v>32</v>
      </c>
      <c r="K5" t="s">
        <v>33</v>
      </c>
      <c r="L5">
        <v>1371</v>
      </c>
      <c r="N5">
        <v>1013</v>
      </c>
      <c r="O5" t="s">
        <v>34</v>
      </c>
      <c r="P5" t="s">
        <v>34</v>
      </c>
      <c r="Q5">
        <v>1</v>
      </c>
      <c r="X5">
        <v>0</v>
      </c>
      <c r="Y5">
        <v>0</v>
      </c>
      <c r="Z5">
        <v>0</v>
      </c>
      <c r="AA5">
        <v>0</v>
      </c>
      <c r="AB5">
        <v>0</v>
      </c>
      <c r="AC5">
        <v>1</v>
      </c>
      <c r="AD5">
        <v>0</v>
      </c>
      <c r="AE5">
        <v>0</v>
      </c>
      <c r="AG5">
        <v>0</v>
      </c>
      <c r="AH5">
        <v>2</v>
      </c>
      <c r="AI5">
        <v>55238731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ROW(Source!A29)</f>
        <v>29</v>
      </c>
      <c r="B6">
        <v>55238727</v>
      </c>
      <c r="C6">
        <v>55238726</v>
      </c>
      <c r="D6">
        <v>53630067</v>
      </c>
      <c r="E6">
        <v>70</v>
      </c>
      <c r="F6">
        <v>1</v>
      </c>
      <c r="G6">
        <v>1</v>
      </c>
      <c r="H6">
        <v>1</v>
      </c>
      <c r="I6" t="s">
        <v>368</v>
      </c>
      <c r="K6" t="s">
        <v>369</v>
      </c>
      <c r="L6">
        <v>1191</v>
      </c>
      <c r="N6">
        <v>1013</v>
      </c>
      <c r="O6" t="s">
        <v>370</v>
      </c>
      <c r="P6" t="s">
        <v>370</v>
      </c>
      <c r="Q6">
        <v>1</v>
      </c>
      <c r="X6">
        <v>29.53</v>
      </c>
      <c r="Y6">
        <v>0</v>
      </c>
      <c r="Z6">
        <v>0</v>
      </c>
      <c r="AA6">
        <v>0</v>
      </c>
      <c r="AB6">
        <v>8.53</v>
      </c>
      <c r="AC6">
        <v>0</v>
      </c>
      <c r="AD6">
        <v>1</v>
      </c>
      <c r="AE6">
        <v>1</v>
      </c>
      <c r="AG6">
        <v>29.53</v>
      </c>
      <c r="AH6">
        <v>2</v>
      </c>
      <c r="AI6">
        <v>55238727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ROW(Source!A29)</f>
        <v>29</v>
      </c>
      <c r="B7">
        <v>55238728</v>
      </c>
      <c r="C7">
        <v>55238726</v>
      </c>
      <c r="D7">
        <v>53630257</v>
      </c>
      <c r="E7">
        <v>70</v>
      </c>
      <c r="F7">
        <v>1</v>
      </c>
      <c r="G7">
        <v>1</v>
      </c>
      <c r="H7">
        <v>1</v>
      </c>
      <c r="I7" t="s">
        <v>371</v>
      </c>
      <c r="K7" t="s">
        <v>372</v>
      </c>
      <c r="L7">
        <v>1191</v>
      </c>
      <c r="N7">
        <v>1013</v>
      </c>
      <c r="O7" t="s">
        <v>370</v>
      </c>
      <c r="P7" t="s">
        <v>370</v>
      </c>
      <c r="Q7">
        <v>1</v>
      </c>
      <c r="X7">
        <v>0.3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G7">
        <v>0.3</v>
      </c>
      <c r="AH7">
        <v>2</v>
      </c>
      <c r="AI7">
        <v>55238728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ROW(Source!A29)</f>
        <v>29</v>
      </c>
      <c r="B8">
        <v>55238729</v>
      </c>
      <c r="C8">
        <v>55238726</v>
      </c>
      <c r="D8">
        <v>53792927</v>
      </c>
      <c r="E8">
        <v>1</v>
      </c>
      <c r="F8">
        <v>1</v>
      </c>
      <c r="G8">
        <v>1</v>
      </c>
      <c r="H8">
        <v>2</v>
      </c>
      <c r="I8" t="s">
        <v>373</v>
      </c>
      <c r="J8" t="s">
        <v>374</v>
      </c>
      <c r="K8" t="s">
        <v>375</v>
      </c>
      <c r="L8">
        <v>1367</v>
      </c>
      <c r="N8">
        <v>1011</v>
      </c>
      <c r="O8" t="s">
        <v>376</v>
      </c>
      <c r="P8" t="s">
        <v>376</v>
      </c>
      <c r="Q8">
        <v>1</v>
      </c>
      <c r="X8">
        <v>0.3</v>
      </c>
      <c r="Y8">
        <v>0</v>
      </c>
      <c r="Z8">
        <v>65.71</v>
      </c>
      <c r="AA8">
        <v>11.6</v>
      </c>
      <c r="AB8">
        <v>0</v>
      </c>
      <c r="AC8">
        <v>0</v>
      </c>
      <c r="AD8">
        <v>1</v>
      </c>
      <c r="AE8">
        <v>0</v>
      </c>
      <c r="AG8">
        <v>0.3</v>
      </c>
      <c r="AH8">
        <v>2</v>
      </c>
      <c r="AI8">
        <v>55238729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ROW(Source!A29)</f>
        <v>29</v>
      </c>
      <c r="B9">
        <v>55238730</v>
      </c>
      <c r="C9">
        <v>55238726</v>
      </c>
      <c r="D9">
        <v>53642567</v>
      </c>
      <c r="E9">
        <v>1</v>
      </c>
      <c r="F9">
        <v>1</v>
      </c>
      <c r="G9">
        <v>1</v>
      </c>
      <c r="H9">
        <v>3</v>
      </c>
      <c r="I9" t="s">
        <v>377</v>
      </c>
      <c r="J9" t="s">
        <v>378</v>
      </c>
      <c r="K9" t="s">
        <v>379</v>
      </c>
      <c r="L9">
        <v>1383</v>
      </c>
      <c r="N9">
        <v>1013</v>
      </c>
      <c r="O9" t="s">
        <v>380</v>
      </c>
      <c r="P9" t="s">
        <v>380</v>
      </c>
      <c r="Q9">
        <v>1</v>
      </c>
      <c r="X9">
        <v>3.63</v>
      </c>
      <c r="Y9">
        <v>0.4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3.63</v>
      </c>
      <c r="AH9">
        <v>2</v>
      </c>
      <c r="AI9">
        <v>55238730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ROW(Source!A29)</f>
        <v>29</v>
      </c>
      <c r="B10">
        <v>55238731</v>
      </c>
      <c r="C10">
        <v>55238726</v>
      </c>
      <c r="D10">
        <v>53630728</v>
      </c>
      <c r="E10">
        <v>70</v>
      </c>
      <c r="F10">
        <v>1</v>
      </c>
      <c r="G10">
        <v>1</v>
      </c>
      <c r="H10">
        <v>3</v>
      </c>
      <c r="I10" t="s">
        <v>32</v>
      </c>
      <c r="K10" t="s">
        <v>33</v>
      </c>
      <c r="L10">
        <v>1371</v>
      </c>
      <c r="N10">
        <v>1013</v>
      </c>
      <c r="O10" t="s">
        <v>34</v>
      </c>
      <c r="P10" t="s">
        <v>34</v>
      </c>
      <c r="Q10">
        <v>1</v>
      </c>
      <c r="X10">
        <v>0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0</v>
      </c>
      <c r="AG10">
        <v>0</v>
      </c>
      <c r="AH10">
        <v>2</v>
      </c>
      <c r="AI10">
        <v>55238731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ROW(Source!A32)</f>
        <v>32</v>
      </c>
      <c r="B11">
        <v>55114391</v>
      </c>
      <c r="C11">
        <v>55114390</v>
      </c>
      <c r="D11">
        <v>53630033</v>
      </c>
      <c r="E11">
        <v>70</v>
      </c>
      <c r="F11">
        <v>1</v>
      </c>
      <c r="G11">
        <v>1</v>
      </c>
      <c r="H11">
        <v>1</v>
      </c>
      <c r="I11" t="s">
        <v>381</v>
      </c>
      <c r="K11" t="s">
        <v>382</v>
      </c>
      <c r="L11">
        <v>1191</v>
      </c>
      <c r="N11">
        <v>1013</v>
      </c>
      <c r="O11" t="s">
        <v>370</v>
      </c>
      <c r="P11" t="s">
        <v>370</v>
      </c>
      <c r="Q11">
        <v>1</v>
      </c>
      <c r="X11">
        <v>8.58</v>
      </c>
      <c r="Y11">
        <v>0</v>
      </c>
      <c r="Z11">
        <v>0</v>
      </c>
      <c r="AA11">
        <v>0</v>
      </c>
      <c r="AB11">
        <v>7.8</v>
      </c>
      <c r="AC11">
        <v>0</v>
      </c>
      <c r="AD11">
        <v>1</v>
      </c>
      <c r="AE11">
        <v>1</v>
      </c>
      <c r="AG11">
        <v>8.58</v>
      </c>
      <c r="AH11">
        <v>2</v>
      </c>
      <c r="AI11">
        <v>55114391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ROW(Source!A32)</f>
        <v>32</v>
      </c>
      <c r="B12">
        <v>55114392</v>
      </c>
      <c r="C12">
        <v>55114390</v>
      </c>
      <c r="D12">
        <v>53792127</v>
      </c>
      <c r="E12">
        <v>1</v>
      </c>
      <c r="F12">
        <v>1</v>
      </c>
      <c r="G12">
        <v>1</v>
      </c>
      <c r="H12">
        <v>2</v>
      </c>
      <c r="I12" t="s">
        <v>383</v>
      </c>
      <c r="J12" t="s">
        <v>384</v>
      </c>
      <c r="K12" t="s">
        <v>385</v>
      </c>
      <c r="L12">
        <v>1367</v>
      </c>
      <c r="N12">
        <v>1011</v>
      </c>
      <c r="O12" t="s">
        <v>376</v>
      </c>
      <c r="P12" t="s">
        <v>376</v>
      </c>
      <c r="Q12">
        <v>1</v>
      </c>
      <c r="X12">
        <v>1.88</v>
      </c>
      <c r="Y12">
        <v>0</v>
      </c>
      <c r="Z12">
        <v>6.66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1.88</v>
      </c>
      <c r="AH12">
        <v>2</v>
      </c>
      <c r="AI12">
        <v>55114392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ROW(Source!A33)</f>
        <v>33</v>
      </c>
      <c r="B13">
        <v>55114391</v>
      </c>
      <c r="C13">
        <v>55114390</v>
      </c>
      <c r="D13">
        <v>53630033</v>
      </c>
      <c r="E13">
        <v>70</v>
      </c>
      <c r="F13">
        <v>1</v>
      </c>
      <c r="G13">
        <v>1</v>
      </c>
      <c r="H13">
        <v>1</v>
      </c>
      <c r="I13" t="s">
        <v>381</v>
      </c>
      <c r="K13" t="s">
        <v>382</v>
      </c>
      <c r="L13">
        <v>1191</v>
      </c>
      <c r="N13">
        <v>1013</v>
      </c>
      <c r="O13" t="s">
        <v>370</v>
      </c>
      <c r="P13" t="s">
        <v>370</v>
      </c>
      <c r="Q13">
        <v>1</v>
      </c>
      <c r="X13">
        <v>8.58</v>
      </c>
      <c r="Y13">
        <v>0</v>
      </c>
      <c r="Z13">
        <v>0</v>
      </c>
      <c r="AA13">
        <v>0</v>
      </c>
      <c r="AB13">
        <v>7.8</v>
      </c>
      <c r="AC13">
        <v>0</v>
      </c>
      <c r="AD13">
        <v>1</v>
      </c>
      <c r="AE13">
        <v>1</v>
      </c>
      <c r="AG13">
        <v>8.58</v>
      </c>
      <c r="AH13">
        <v>2</v>
      </c>
      <c r="AI13">
        <v>55114391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ROW(Source!A33)</f>
        <v>33</v>
      </c>
      <c r="B14">
        <v>55114392</v>
      </c>
      <c r="C14">
        <v>55114390</v>
      </c>
      <c r="D14">
        <v>53792127</v>
      </c>
      <c r="E14">
        <v>1</v>
      </c>
      <c r="F14">
        <v>1</v>
      </c>
      <c r="G14">
        <v>1</v>
      </c>
      <c r="H14">
        <v>2</v>
      </c>
      <c r="I14" t="s">
        <v>383</v>
      </c>
      <c r="J14" t="s">
        <v>384</v>
      </c>
      <c r="K14" t="s">
        <v>385</v>
      </c>
      <c r="L14">
        <v>1367</v>
      </c>
      <c r="N14">
        <v>1011</v>
      </c>
      <c r="O14" t="s">
        <v>376</v>
      </c>
      <c r="P14" t="s">
        <v>376</v>
      </c>
      <c r="Q14">
        <v>1</v>
      </c>
      <c r="X14">
        <v>1.88</v>
      </c>
      <c r="Y14">
        <v>0</v>
      </c>
      <c r="Z14">
        <v>6.66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1.88</v>
      </c>
      <c r="AH14">
        <v>2</v>
      </c>
      <c r="AI14">
        <v>55114392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ROW(Source!A34)</f>
        <v>34</v>
      </c>
      <c r="B15">
        <v>55114394</v>
      </c>
      <c r="C15">
        <v>55114393</v>
      </c>
      <c r="D15">
        <v>53630041</v>
      </c>
      <c r="E15">
        <v>70</v>
      </c>
      <c r="F15">
        <v>1</v>
      </c>
      <c r="G15">
        <v>1</v>
      </c>
      <c r="H15">
        <v>1</v>
      </c>
      <c r="I15" t="s">
        <v>386</v>
      </c>
      <c r="K15" t="s">
        <v>387</v>
      </c>
      <c r="L15">
        <v>1191</v>
      </c>
      <c r="N15">
        <v>1013</v>
      </c>
      <c r="O15" t="s">
        <v>370</v>
      </c>
      <c r="P15" t="s">
        <v>370</v>
      </c>
      <c r="Q15">
        <v>1</v>
      </c>
      <c r="X15">
        <v>15.16</v>
      </c>
      <c r="Y15">
        <v>0</v>
      </c>
      <c r="Z15">
        <v>0</v>
      </c>
      <c r="AA15">
        <v>0</v>
      </c>
      <c r="AB15">
        <v>7.94</v>
      </c>
      <c r="AC15">
        <v>0</v>
      </c>
      <c r="AD15">
        <v>1</v>
      </c>
      <c r="AE15">
        <v>1</v>
      </c>
      <c r="AG15">
        <v>15.16</v>
      </c>
      <c r="AH15">
        <v>2</v>
      </c>
      <c r="AI15">
        <v>55114394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ROW(Source!A34)</f>
        <v>34</v>
      </c>
      <c r="B16">
        <v>55114395</v>
      </c>
      <c r="C16">
        <v>55114393</v>
      </c>
      <c r="D16">
        <v>53630257</v>
      </c>
      <c r="E16">
        <v>70</v>
      </c>
      <c r="F16">
        <v>1</v>
      </c>
      <c r="G16">
        <v>1</v>
      </c>
      <c r="H16">
        <v>1</v>
      </c>
      <c r="I16" t="s">
        <v>371</v>
      </c>
      <c r="K16" t="s">
        <v>372</v>
      </c>
      <c r="L16">
        <v>1191</v>
      </c>
      <c r="N16">
        <v>1013</v>
      </c>
      <c r="O16" t="s">
        <v>370</v>
      </c>
      <c r="P16" t="s">
        <v>370</v>
      </c>
      <c r="Q16">
        <v>1</v>
      </c>
      <c r="X16">
        <v>0.46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2</v>
      </c>
      <c r="AG16">
        <v>0.46</v>
      </c>
      <c r="AH16">
        <v>2</v>
      </c>
      <c r="AI16">
        <v>55114395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ROW(Source!A34)</f>
        <v>34</v>
      </c>
      <c r="B17">
        <v>55114396</v>
      </c>
      <c r="C17">
        <v>55114393</v>
      </c>
      <c r="D17">
        <v>53791939</v>
      </c>
      <c r="E17">
        <v>1</v>
      </c>
      <c r="F17">
        <v>1</v>
      </c>
      <c r="G17">
        <v>1</v>
      </c>
      <c r="H17">
        <v>2</v>
      </c>
      <c r="I17" t="s">
        <v>388</v>
      </c>
      <c r="J17" t="s">
        <v>389</v>
      </c>
      <c r="K17" t="s">
        <v>390</v>
      </c>
      <c r="L17">
        <v>1367</v>
      </c>
      <c r="N17">
        <v>1011</v>
      </c>
      <c r="O17" t="s">
        <v>376</v>
      </c>
      <c r="P17" t="s">
        <v>376</v>
      </c>
      <c r="Q17">
        <v>1</v>
      </c>
      <c r="X17">
        <v>0.46</v>
      </c>
      <c r="Y17">
        <v>0</v>
      </c>
      <c r="Z17">
        <v>86.4</v>
      </c>
      <c r="AA17">
        <v>13.5</v>
      </c>
      <c r="AB17">
        <v>0</v>
      </c>
      <c r="AC17">
        <v>0</v>
      </c>
      <c r="AD17">
        <v>1</v>
      </c>
      <c r="AE17">
        <v>0</v>
      </c>
      <c r="AG17">
        <v>0.46</v>
      </c>
      <c r="AH17">
        <v>2</v>
      </c>
      <c r="AI17">
        <v>55114396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ROW(Source!A34)</f>
        <v>34</v>
      </c>
      <c r="B18">
        <v>55114397</v>
      </c>
      <c r="C18">
        <v>55114393</v>
      </c>
      <c r="D18">
        <v>53634988</v>
      </c>
      <c r="E18">
        <v>70</v>
      </c>
      <c r="F18">
        <v>1</v>
      </c>
      <c r="G18">
        <v>1</v>
      </c>
      <c r="H18">
        <v>3</v>
      </c>
      <c r="I18" t="s">
        <v>56</v>
      </c>
      <c r="K18" t="s">
        <v>57</v>
      </c>
      <c r="L18">
        <v>1348</v>
      </c>
      <c r="N18">
        <v>1009</v>
      </c>
      <c r="O18" t="s">
        <v>58</v>
      </c>
      <c r="P18" t="s">
        <v>58</v>
      </c>
      <c r="Q18">
        <v>1000</v>
      </c>
      <c r="X18">
        <v>1.4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G18">
        <v>1.4</v>
      </c>
      <c r="AH18">
        <v>2</v>
      </c>
      <c r="AI18">
        <v>55114397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ROW(Source!A35)</f>
        <v>35</v>
      </c>
      <c r="B19">
        <v>55114394</v>
      </c>
      <c r="C19">
        <v>55114393</v>
      </c>
      <c r="D19">
        <v>53630041</v>
      </c>
      <c r="E19">
        <v>70</v>
      </c>
      <c r="F19">
        <v>1</v>
      </c>
      <c r="G19">
        <v>1</v>
      </c>
      <c r="H19">
        <v>1</v>
      </c>
      <c r="I19" t="s">
        <v>386</v>
      </c>
      <c r="K19" t="s">
        <v>387</v>
      </c>
      <c r="L19">
        <v>1191</v>
      </c>
      <c r="N19">
        <v>1013</v>
      </c>
      <c r="O19" t="s">
        <v>370</v>
      </c>
      <c r="P19" t="s">
        <v>370</v>
      </c>
      <c r="Q19">
        <v>1</v>
      </c>
      <c r="X19">
        <v>15.16</v>
      </c>
      <c r="Y19">
        <v>0</v>
      </c>
      <c r="Z19">
        <v>0</v>
      </c>
      <c r="AA19">
        <v>0</v>
      </c>
      <c r="AB19">
        <v>7.94</v>
      </c>
      <c r="AC19">
        <v>0</v>
      </c>
      <c r="AD19">
        <v>1</v>
      </c>
      <c r="AE19">
        <v>1</v>
      </c>
      <c r="AG19">
        <v>15.16</v>
      </c>
      <c r="AH19">
        <v>2</v>
      </c>
      <c r="AI19">
        <v>55114394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ROW(Source!A35)</f>
        <v>35</v>
      </c>
      <c r="B20">
        <v>55114395</v>
      </c>
      <c r="C20">
        <v>55114393</v>
      </c>
      <c r="D20">
        <v>53630257</v>
      </c>
      <c r="E20">
        <v>70</v>
      </c>
      <c r="F20">
        <v>1</v>
      </c>
      <c r="G20">
        <v>1</v>
      </c>
      <c r="H20">
        <v>1</v>
      </c>
      <c r="I20" t="s">
        <v>371</v>
      </c>
      <c r="K20" t="s">
        <v>372</v>
      </c>
      <c r="L20">
        <v>1191</v>
      </c>
      <c r="N20">
        <v>1013</v>
      </c>
      <c r="O20" t="s">
        <v>370</v>
      </c>
      <c r="P20" t="s">
        <v>370</v>
      </c>
      <c r="Q20">
        <v>1</v>
      </c>
      <c r="X20">
        <v>0.46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G20">
        <v>0.46</v>
      </c>
      <c r="AH20">
        <v>2</v>
      </c>
      <c r="AI20">
        <v>55114395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ROW(Source!A35)</f>
        <v>35</v>
      </c>
      <c r="B21">
        <v>55114396</v>
      </c>
      <c r="C21">
        <v>55114393</v>
      </c>
      <c r="D21">
        <v>53791939</v>
      </c>
      <c r="E21">
        <v>1</v>
      </c>
      <c r="F21">
        <v>1</v>
      </c>
      <c r="G21">
        <v>1</v>
      </c>
      <c r="H21">
        <v>2</v>
      </c>
      <c r="I21" t="s">
        <v>388</v>
      </c>
      <c r="J21" t="s">
        <v>389</v>
      </c>
      <c r="K21" t="s">
        <v>390</v>
      </c>
      <c r="L21">
        <v>1367</v>
      </c>
      <c r="N21">
        <v>1011</v>
      </c>
      <c r="O21" t="s">
        <v>376</v>
      </c>
      <c r="P21" t="s">
        <v>376</v>
      </c>
      <c r="Q21">
        <v>1</v>
      </c>
      <c r="X21">
        <v>0.46</v>
      </c>
      <c r="Y21">
        <v>0</v>
      </c>
      <c r="Z21">
        <v>86.4</v>
      </c>
      <c r="AA21">
        <v>13.5</v>
      </c>
      <c r="AB21">
        <v>0</v>
      </c>
      <c r="AC21">
        <v>0</v>
      </c>
      <c r="AD21">
        <v>1</v>
      </c>
      <c r="AE21">
        <v>0</v>
      </c>
      <c r="AG21">
        <v>0.46</v>
      </c>
      <c r="AH21">
        <v>2</v>
      </c>
      <c r="AI21">
        <v>55114396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ROW(Source!A35)</f>
        <v>35</v>
      </c>
      <c r="B22">
        <v>55114397</v>
      </c>
      <c r="C22">
        <v>55114393</v>
      </c>
      <c r="D22">
        <v>53634988</v>
      </c>
      <c r="E22">
        <v>70</v>
      </c>
      <c r="F22">
        <v>1</v>
      </c>
      <c r="G22">
        <v>1</v>
      </c>
      <c r="H22">
        <v>3</v>
      </c>
      <c r="I22" t="s">
        <v>56</v>
      </c>
      <c r="K22" t="s">
        <v>57</v>
      </c>
      <c r="L22">
        <v>1348</v>
      </c>
      <c r="N22">
        <v>1009</v>
      </c>
      <c r="O22" t="s">
        <v>58</v>
      </c>
      <c r="P22" t="s">
        <v>58</v>
      </c>
      <c r="Q22">
        <v>1000</v>
      </c>
      <c r="X22">
        <v>1.4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G22">
        <v>1.4</v>
      </c>
      <c r="AH22">
        <v>2</v>
      </c>
      <c r="AI22">
        <v>55114397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ROW(Source!A38)</f>
        <v>38</v>
      </c>
      <c r="B23">
        <v>55114400</v>
      </c>
      <c r="C23">
        <v>55114399</v>
      </c>
      <c r="D23">
        <v>53630033</v>
      </c>
      <c r="E23">
        <v>70</v>
      </c>
      <c r="F23">
        <v>1</v>
      </c>
      <c r="G23">
        <v>1</v>
      </c>
      <c r="H23">
        <v>1</v>
      </c>
      <c r="I23" t="s">
        <v>381</v>
      </c>
      <c r="K23" t="s">
        <v>382</v>
      </c>
      <c r="L23">
        <v>1191</v>
      </c>
      <c r="N23">
        <v>1013</v>
      </c>
      <c r="O23" t="s">
        <v>370</v>
      </c>
      <c r="P23" t="s">
        <v>370</v>
      </c>
      <c r="Q23">
        <v>1</v>
      </c>
      <c r="X23">
        <v>15.9</v>
      </c>
      <c r="Y23">
        <v>0</v>
      </c>
      <c r="Z23">
        <v>0</v>
      </c>
      <c r="AA23">
        <v>0</v>
      </c>
      <c r="AB23">
        <v>7.8</v>
      </c>
      <c r="AC23">
        <v>0</v>
      </c>
      <c r="AD23">
        <v>1</v>
      </c>
      <c r="AE23">
        <v>1</v>
      </c>
      <c r="AG23">
        <v>15.9</v>
      </c>
      <c r="AH23">
        <v>2</v>
      </c>
      <c r="AI23">
        <v>55114400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ROW(Source!A38)</f>
        <v>38</v>
      </c>
      <c r="B24">
        <v>55114401</v>
      </c>
      <c r="C24">
        <v>55114399</v>
      </c>
      <c r="D24">
        <v>53792127</v>
      </c>
      <c r="E24">
        <v>1</v>
      </c>
      <c r="F24">
        <v>1</v>
      </c>
      <c r="G24">
        <v>1</v>
      </c>
      <c r="H24">
        <v>2</v>
      </c>
      <c r="I24" t="s">
        <v>383</v>
      </c>
      <c r="J24" t="s">
        <v>384</v>
      </c>
      <c r="K24" t="s">
        <v>385</v>
      </c>
      <c r="L24">
        <v>1367</v>
      </c>
      <c r="N24">
        <v>1011</v>
      </c>
      <c r="O24" t="s">
        <v>376</v>
      </c>
      <c r="P24" t="s">
        <v>376</v>
      </c>
      <c r="Q24">
        <v>1</v>
      </c>
      <c r="X24">
        <v>4.6</v>
      </c>
      <c r="Y24">
        <v>0</v>
      </c>
      <c r="Z24">
        <v>6.66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4.6</v>
      </c>
      <c r="AH24">
        <v>2</v>
      </c>
      <c r="AI24">
        <v>55114401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ROW(Source!A38)</f>
        <v>38</v>
      </c>
      <c r="B25">
        <v>55114402</v>
      </c>
      <c r="C25">
        <v>55114399</v>
      </c>
      <c r="D25">
        <v>53634988</v>
      </c>
      <c r="E25">
        <v>70</v>
      </c>
      <c r="F25">
        <v>1</v>
      </c>
      <c r="G25">
        <v>1</v>
      </c>
      <c r="H25">
        <v>3</v>
      </c>
      <c r="I25" t="s">
        <v>56</v>
      </c>
      <c r="K25" t="s">
        <v>57</v>
      </c>
      <c r="L25">
        <v>1348</v>
      </c>
      <c r="N25">
        <v>1009</v>
      </c>
      <c r="O25" t="s">
        <v>58</v>
      </c>
      <c r="P25" t="s">
        <v>58</v>
      </c>
      <c r="Q25">
        <v>1000</v>
      </c>
      <c r="X25">
        <v>2.18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G25">
        <v>2.18</v>
      </c>
      <c r="AH25">
        <v>2</v>
      </c>
      <c r="AI25">
        <v>55114402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ROW(Source!A39)</f>
        <v>39</v>
      </c>
      <c r="B26">
        <v>55114400</v>
      </c>
      <c r="C26">
        <v>55114399</v>
      </c>
      <c r="D26">
        <v>53630033</v>
      </c>
      <c r="E26">
        <v>70</v>
      </c>
      <c r="F26">
        <v>1</v>
      </c>
      <c r="G26">
        <v>1</v>
      </c>
      <c r="H26">
        <v>1</v>
      </c>
      <c r="I26" t="s">
        <v>381</v>
      </c>
      <c r="K26" t="s">
        <v>382</v>
      </c>
      <c r="L26">
        <v>1191</v>
      </c>
      <c r="N26">
        <v>1013</v>
      </c>
      <c r="O26" t="s">
        <v>370</v>
      </c>
      <c r="P26" t="s">
        <v>370</v>
      </c>
      <c r="Q26">
        <v>1</v>
      </c>
      <c r="X26">
        <v>15.9</v>
      </c>
      <c r="Y26">
        <v>0</v>
      </c>
      <c r="Z26">
        <v>0</v>
      </c>
      <c r="AA26">
        <v>0</v>
      </c>
      <c r="AB26">
        <v>7.8</v>
      </c>
      <c r="AC26">
        <v>0</v>
      </c>
      <c r="AD26">
        <v>1</v>
      </c>
      <c r="AE26">
        <v>1</v>
      </c>
      <c r="AG26">
        <v>15.9</v>
      </c>
      <c r="AH26">
        <v>2</v>
      </c>
      <c r="AI26">
        <v>55114400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ROW(Source!A39)</f>
        <v>39</v>
      </c>
      <c r="B27">
        <v>55114401</v>
      </c>
      <c r="C27">
        <v>55114399</v>
      </c>
      <c r="D27">
        <v>53792127</v>
      </c>
      <c r="E27">
        <v>1</v>
      </c>
      <c r="F27">
        <v>1</v>
      </c>
      <c r="G27">
        <v>1</v>
      </c>
      <c r="H27">
        <v>2</v>
      </c>
      <c r="I27" t="s">
        <v>383</v>
      </c>
      <c r="J27" t="s">
        <v>384</v>
      </c>
      <c r="K27" t="s">
        <v>385</v>
      </c>
      <c r="L27">
        <v>1367</v>
      </c>
      <c r="N27">
        <v>1011</v>
      </c>
      <c r="O27" t="s">
        <v>376</v>
      </c>
      <c r="P27" t="s">
        <v>376</v>
      </c>
      <c r="Q27">
        <v>1</v>
      </c>
      <c r="X27">
        <v>4.6</v>
      </c>
      <c r="Y27">
        <v>0</v>
      </c>
      <c r="Z27">
        <v>6.66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4.6</v>
      </c>
      <c r="AH27">
        <v>2</v>
      </c>
      <c r="AI27">
        <v>55114401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ROW(Source!A39)</f>
        <v>39</v>
      </c>
      <c r="B28">
        <v>55114402</v>
      </c>
      <c r="C28">
        <v>55114399</v>
      </c>
      <c r="D28">
        <v>53634988</v>
      </c>
      <c r="E28">
        <v>70</v>
      </c>
      <c r="F28">
        <v>1</v>
      </c>
      <c r="G28">
        <v>1</v>
      </c>
      <c r="H28">
        <v>3</v>
      </c>
      <c r="I28" t="s">
        <v>56</v>
      </c>
      <c r="K28" t="s">
        <v>57</v>
      </c>
      <c r="L28">
        <v>1348</v>
      </c>
      <c r="N28">
        <v>1009</v>
      </c>
      <c r="O28" t="s">
        <v>58</v>
      </c>
      <c r="P28" t="s">
        <v>58</v>
      </c>
      <c r="Q28">
        <v>1000</v>
      </c>
      <c r="X28">
        <v>2.18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G28">
        <v>2.18</v>
      </c>
      <c r="AH28">
        <v>2</v>
      </c>
      <c r="AI28">
        <v>55114402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ROW(Source!A42)</f>
        <v>42</v>
      </c>
      <c r="B29">
        <v>55238734</v>
      </c>
      <c r="C29">
        <v>55238733</v>
      </c>
      <c r="D29">
        <v>53630069</v>
      </c>
      <c r="E29">
        <v>70</v>
      </c>
      <c r="F29">
        <v>1</v>
      </c>
      <c r="G29">
        <v>1</v>
      </c>
      <c r="H29">
        <v>1</v>
      </c>
      <c r="I29" t="s">
        <v>391</v>
      </c>
      <c r="K29" t="s">
        <v>392</v>
      </c>
      <c r="L29">
        <v>1191</v>
      </c>
      <c r="N29">
        <v>1013</v>
      </c>
      <c r="O29" t="s">
        <v>370</v>
      </c>
      <c r="P29" t="s">
        <v>370</v>
      </c>
      <c r="Q29">
        <v>1</v>
      </c>
      <c r="X29">
        <v>68.26</v>
      </c>
      <c r="Y29">
        <v>0</v>
      </c>
      <c r="Z29">
        <v>0</v>
      </c>
      <c r="AA29">
        <v>0</v>
      </c>
      <c r="AB29">
        <v>8.64</v>
      </c>
      <c r="AC29">
        <v>0</v>
      </c>
      <c r="AD29">
        <v>1</v>
      </c>
      <c r="AE29">
        <v>1</v>
      </c>
      <c r="AG29">
        <v>68.26</v>
      </c>
      <c r="AH29">
        <v>2</v>
      </c>
      <c r="AI29">
        <v>55238734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ROW(Source!A42)</f>
        <v>42</v>
      </c>
      <c r="B30">
        <v>55238735</v>
      </c>
      <c r="C30">
        <v>55238733</v>
      </c>
      <c r="D30">
        <v>53630257</v>
      </c>
      <c r="E30">
        <v>70</v>
      </c>
      <c r="F30">
        <v>1</v>
      </c>
      <c r="G30">
        <v>1</v>
      </c>
      <c r="H30">
        <v>1</v>
      </c>
      <c r="I30" t="s">
        <v>371</v>
      </c>
      <c r="K30" t="s">
        <v>372</v>
      </c>
      <c r="L30">
        <v>1191</v>
      </c>
      <c r="N30">
        <v>1013</v>
      </c>
      <c r="O30" t="s">
        <v>370</v>
      </c>
      <c r="P30" t="s">
        <v>370</v>
      </c>
      <c r="Q30">
        <v>1</v>
      </c>
      <c r="X30">
        <v>9.4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G30">
        <v>9.4</v>
      </c>
      <c r="AH30">
        <v>2</v>
      </c>
      <c r="AI30">
        <v>55238735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ROW(Source!A42)</f>
        <v>42</v>
      </c>
      <c r="B31">
        <v>55238736</v>
      </c>
      <c r="C31">
        <v>55238733</v>
      </c>
      <c r="D31">
        <v>53793153</v>
      </c>
      <c r="E31">
        <v>1</v>
      </c>
      <c r="F31">
        <v>1</v>
      </c>
      <c r="G31">
        <v>1</v>
      </c>
      <c r="H31">
        <v>2</v>
      </c>
      <c r="I31" t="s">
        <v>393</v>
      </c>
      <c r="J31" t="s">
        <v>394</v>
      </c>
      <c r="K31" t="s">
        <v>395</v>
      </c>
      <c r="L31">
        <v>1367</v>
      </c>
      <c r="N31">
        <v>1011</v>
      </c>
      <c r="O31" t="s">
        <v>376</v>
      </c>
      <c r="P31" t="s">
        <v>376</v>
      </c>
      <c r="Q31">
        <v>1</v>
      </c>
      <c r="X31">
        <v>9.4</v>
      </c>
      <c r="Y31">
        <v>0</v>
      </c>
      <c r="Z31">
        <v>90</v>
      </c>
      <c r="AA31">
        <v>10.06</v>
      </c>
      <c r="AB31">
        <v>0</v>
      </c>
      <c r="AC31">
        <v>0</v>
      </c>
      <c r="AD31">
        <v>1</v>
      </c>
      <c r="AE31">
        <v>0</v>
      </c>
      <c r="AG31">
        <v>9.4</v>
      </c>
      <c r="AH31">
        <v>2</v>
      </c>
      <c r="AI31">
        <v>55238736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ROW(Source!A42)</f>
        <v>42</v>
      </c>
      <c r="B32">
        <v>55238737</v>
      </c>
      <c r="C32">
        <v>55238733</v>
      </c>
      <c r="D32">
        <v>53793615</v>
      </c>
      <c r="E32">
        <v>1</v>
      </c>
      <c r="F32">
        <v>1</v>
      </c>
      <c r="G32">
        <v>1</v>
      </c>
      <c r="H32">
        <v>2</v>
      </c>
      <c r="I32" t="s">
        <v>396</v>
      </c>
      <c r="J32" t="s">
        <v>397</v>
      </c>
      <c r="K32" t="s">
        <v>398</v>
      </c>
      <c r="L32">
        <v>1367</v>
      </c>
      <c r="N32">
        <v>1011</v>
      </c>
      <c r="O32" t="s">
        <v>376</v>
      </c>
      <c r="P32" t="s">
        <v>376</v>
      </c>
      <c r="Q32">
        <v>1</v>
      </c>
      <c r="X32">
        <v>28.2</v>
      </c>
      <c r="Y32">
        <v>0</v>
      </c>
      <c r="Z32">
        <v>1.53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28.2</v>
      </c>
      <c r="AH32">
        <v>2</v>
      </c>
      <c r="AI32">
        <v>55238737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ROW(Source!A43)</f>
        <v>43</v>
      </c>
      <c r="B33">
        <v>55238734</v>
      </c>
      <c r="C33">
        <v>55238733</v>
      </c>
      <c r="D33">
        <v>53630069</v>
      </c>
      <c r="E33">
        <v>70</v>
      </c>
      <c r="F33">
        <v>1</v>
      </c>
      <c r="G33">
        <v>1</v>
      </c>
      <c r="H33">
        <v>1</v>
      </c>
      <c r="I33" t="s">
        <v>391</v>
      </c>
      <c r="K33" t="s">
        <v>392</v>
      </c>
      <c r="L33">
        <v>1191</v>
      </c>
      <c r="N33">
        <v>1013</v>
      </c>
      <c r="O33" t="s">
        <v>370</v>
      </c>
      <c r="P33" t="s">
        <v>370</v>
      </c>
      <c r="Q33">
        <v>1</v>
      </c>
      <c r="X33">
        <v>68.26</v>
      </c>
      <c r="Y33">
        <v>0</v>
      </c>
      <c r="Z33">
        <v>0</v>
      </c>
      <c r="AA33">
        <v>0</v>
      </c>
      <c r="AB33">
        <v>8.64</v>
      </c>
      <c r="AC33">
        <v>0</v>
      </c>
      <c r="AD33">
        <v>1</v>
      </c>
      <c r="AE33">
        <v>1</v>
      </c>
      <c r="AG33">
        <v>68.26</v>
      </c>
      <c r="AH33">
        <v>2</v>
      </c>
      <c r="AI33">
        <v>55238734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ROW(Source!A43)</f>
        <v>43</v>
      </c>
      <c r="B34">
        <v>55238735</v>
      </c>
      <c r="C34">
        <v>55238733</v>
      </c>
      <c r="D34">
        <v>53630257</v>
      </c>
      <c r="E34">
        <v>70</v>
      </c>
      <c r="F34">
        <v>1</v>
      </c>
      <c r="G34">
        <v>1</v>
      </c>
      <c r="H34">
        <v>1</v>
      </c>
      <c r="I34" t="s">
        <v>371</v>
      </c>
      <c r="K34" t="s">
        <v>372</v>
      </c>
      <c r="L34">
        <v>1191</v>
      </c>
      <c r="N34">
        <v>1013</v>
      </c>
      <c r="O34" t="s">
        <v>370</v>
      </c>
      <c r="P34" t="s">
        <v>370</v>
      </c>
      <c r="Q34">
        <v>1</v>
      </c>
      <c r="X34">
        <v>9.4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G34">
        <v>9.4</v>
      </c>
      <c r="AH34">
        <v>2</v>
      </c>
      <c r="AI34">
        <v>55238735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ROW(Source!A43)</f>
        <v>43</v>
      </c>
      <c r="B35">
        <v>55238736</v>
      </c>
      <c r="C35">
        <v>55238733</v>
      </c>
      <c r="D35">
        <v>53793153</v>
      </c>
      <c r="E35">
        <v>1</v>
      </c>
      <c r="F35">
        <v>1</v>
      </c>
      <c r="G35">
        <v>1</v>
      </c>
      <c r="H35">
        <v>2</v>
      </c>
      <c r="I35" t="s">
        <v>393</v>
      </c>
      <c r="J35" t="s">
        <v>394</v>
      </c>
      <c r="K35" t="s">
        <v>395</v>
      </c>
      <c r="L35">
        <v>1367</v>
      </c>
      <c r="N35">
        <v>1011</v>
      </c>
      <c r="O35" t="s">
        <v>376</v>
      </c>
      <c r="P35" t="s">
        <v>376</v>
      </c>
      <c r="Q35">
        <v>1</v>
      </c>
      <c r="X35">
        <v>9.4</v>
      </c>
      <c r="Y35">
        <v>0</v>
      </c>
      <c r="Z35">
        <v>90</v>
      </c>
      <c r="AA35">
        <v>10.06</v>
      </c>
      <c r="AB35">
        <v>0</v>
      </c>
      <c r="AC35">
        <v>0</v>
      </c>
      <c r="AD35">
        <v>1</v>
      </c>
      <c r="AE35">
        <v>0</v>
      </c>
      <c r="AG35">
        <v>9.4</v>
      </c>
      <c r="AH35">
        <v>2</v>
      </c>
      <c r="AI35">
        <v>55238736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ROW(Source!A43)</f>
        <v>43</v>
      </c>
      <c r="B36">
        <v>55238737</v>
      </c>
      <c r="C36">
        <v>55238733</v>
      </c>
      <c r="D36">
        <v>53793615</v>
      </c>
      <c r="E36">
        <v>1</v>
      </c>
      <c r="F36">
        <v>1</v>
      </c>
      <c r="G36">
        <v>1</v>
      </c>
      <c r="H36">
        <v>2</v>
      </c>
      <c r="I36" t="s">
        <v>396</v>
      </c>
      <c r="J36" t="s">
        <v>397</v>
      </c>
      <c r="K36" t="s">
        <v>398</v>
      </c>
      <c r="L36">
        <v>1367</v>
      </c>
      <c r="N36">
        <v>1011</v>
      </c>
      <c r="O36" t="s">
        <v>376</v>
      </c>
      <c r="P36" t="s">
        <v>376</v>
      </c>
      <c r="Q36">
        <v>1</v>
      </c>
      <c r="X36">
        <v>28.2</v>
      </c>
      <c r="Y36">
        <v>0</v>
      </c>
      <c r="Z36">
        <v>1.53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28.2</v>
      </c>
      <c r="AH36">
        <v>2</v>
      </c>
      <c r="AI36">
        <v>55238737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ROW(Source!A79)</f>
        <v>79</v>
      </c>
      <c r="B37">
        <v>55238744</v>
      </c>
      <c r="C37">
        <v>55238742</v>
      </c>
      <c r="D37">
        <v>37822877</v>
      </c>
      <c r="E37">
        <v>70</v>
      </c>
      <c r="F37">
        <v>1</v>
      </c>
      <c r="G37">
        <v>1</v>
      </c>
      <c r="H37">
        <v>1</v>
      </c>
      <c r="I37" t="s">
        <v>381</v>
      </c>
      <c r="K37" t="s">
        <v>382</v>
      </c>
      <c r="L37">
        <v>1191</v>
      </c>
      <c r="N37">
        <v>1013</v>
      </c>
      <c r="O37" t="s">
        <v>370</v>
      </c>
      <c r="P37" t="s">
        <v>370</v>
      </c>
      <c r="Q37">
        <v>1</v>
      </c>
      <c r="X37">
        <v>280</v>
      </c>
      <c r="Y37">
        <v>0</v>
      </c>
      <c r="Z37">
        <v>0</v>
      </c>
      <c r="AA37">
        <v>0</v>
      </c>
      <c r="AB37">
        <v>7.8</v>
      </c>
      <c r="AC37">
        <v>0</v>
      </c>
      <c r="AD37">
        <v>1</v>
      </c>
      <c r="AE37">
        <v>1</v>
      </c>
      <c r="AF37" t="s">
        <v>129</v>
      </c>
      <c r="AG37">
        <v>322</v>
      </c>
      <c r="AH37">
        <v>2</v>
      </c>
      <c r="AI37">
        <v>55238743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ROW(Source!A80)</f>
        <v>80</v>
      </c>
      <c r="B38">
        <v>55238744</v>
      </c>
      <c r="C38">
        <v>55238742</v>
      </c>
      <c r="D38">
        <v>37822877</v>
      </c>
      <c r="E38">
        <v>70</v>
      </c>
      <c r="F38">
        <v>1</v>
      </c>
      <c r="G38">
        <v>1</v>
      </c>
      <c r="H38">
        <v>1</v>
      </c>
      <c r="I38" t="s">
        <v>381</v>
      </c>
      <c r="K38" t="s">
        <v>382</v>
      </c>
      <c r="L38">
        <v>1191</v>
      </c>
      <c r="N38">
        <v>1013</v>
      </c>
      <c r="O38" t="s">
        <v>370</v>
      </c>
      <c r="P38" t="s">
        <v>370</v>
      </c>
      <c r="Q38">
        <v>1</v>
      </c>
      <c r="X38">
        <v>280</v>
      </c>
      <c r="Y38">
        <v>0</v>
      </c>
      <c r="Z38">
        <v>0</v>
      </c>
      <c r="AA38">
        <v>0</v>
      </c>
      <c r="AB38">
        <v>7.8</v>
      </c>
      <c r="AC38">
        <v>0</v>
      </c>
      <c r="AD38">
        <v>1</v>
      </c>
      <c r="AE38">
        <v>1</v>
      </c>
      <c r="AF38" t="s">
        <v>129</v>
      </c>
      <c r="AG38">
        <v>322</v>
      </c>
      <c r="AH38">
        <v>2</v>
      </c>
      <c r="AI38">
        <v>55238743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ROW(Source!A81)</f>
        <v>81</v>
      </c>
      <c r="B39">
        <v>55114232</v>
      </c>
      <c r="C39">
        <v>55114231</v>
      </c>
      <c r="D39">
        <v>53630069</v>
      </c>
      <c r="E39">
        <v>70</v>
      </c>
      <c r="F39">
        <v>1</v>
      </c>
      <c r="G39">
        <v>1</v>
      </c>
      <c r="H39">
        <v>1</v>
      </c>
      <c r="I39" t="s">
        <v>391</v>
      </c>
      <c r="K39" t="s">
        <v>392</v>
      </c>
      <c r="L39">
        <v>1191</v>
      </c>
      <c r="N39">
        <v>1013</v>
      </c>
      <c r="O39" t="s">
        <v>370</v>
      </c>
      <c r="P39" t="s">
        <v>370</v>
      </c>
      <c r="Q39">
        <v>1</v>
      </c>
      <c r="X39">
        <v>282</v>
      </c>
      <c r="Y39">
        <v>0</v>
      </c>
      <c r="Z39">
        <v>0</v>
      </c>
      <c r="AA39">
        <v>0</v>
      </c>
      <c r="AB39">
        <v>8.64</v>
      </c>
      <c r="AC39">
        <v>0</v>
      </c>
      <c r="AD39">
        <v>1</v>
      </c>
      <c r="AE39">
        <v>1</v>
      </c>
      <c r="AF39" t="s">
        <v>129</v>
      </c>
      <c r="AG39">
        <v>324.29999999999995</v>
      </c>
      <c r="AH39">
        <v>2</v>
      </c>
      <c r="AI39">
        <v>55114232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ROW(Source!A81)</f>
        <v>81</v>
      </c>
      <c r="B40">
        <v>55114233</v>
      </c>
      <c r="C40">
        <v>55114231</v>
      </c>
      <c r="D40">
        <v>53630257</v>
      </c>
      <c r="E40">
        <v>70</v>
      </c>
      <c r="F40">
        <v>1</v>
      </c>
      <c r="G40">
        <v>1</v>
      </c>
      <c r="H40">
        <v>1</v>
      </c>
      <c r="I40" t="s">
        <v>371</v>
      </c>
      <c r="K40" t="s">
        <v>372</v>
      </c>
      <c r="L40">
        <v>1191</v>
      </c>
      <c r="N40">
        <v>1013</v>
      </c>
      <c r="O40" t="s">
        <v>370</v>
      </c>
      <c r="P40" t="s">
        <v>370</v>
      </c>
      <c r="Q40">
        <v>1</v>
      </c>
      <c r="X40">
        <v>22.51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2</v>
      </c>
      <c r="AF40" t="s">
        <v>128</v>
      </c>
      <c r="AG40">
        <v>28.137500000000003</v>
      </c>
      <c r="AH40">
        <v>2</v>
      </c>
      <c r="AI40">
        <v>55114233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ROW(Source!A81)</f>
        <v>81</v>
      </c>
      <c r="B41">
        <v>55114234</v>
      </c>
      <c r="C41">
        <v>55114231</v>
      </c>
      <c r="D41">
        <v>53791939</v>
      </c>
      <c r="E41">
        <v>1</v>
      </c>
      <c r="F41">
        <v>1</v>
      </c>
      <c r="G41">
        <v>1</v>
      </c>
      <c r="H41">
        <v>2</v>
      </c>
      <c r="I41" t="s">
        <v>388</v>
      </c>
      <c r="J41" t="s">
        <v>389</v>
      </c>
      <c r="K41" t="s">
        <v>390</v>
      </c>
      <c r="L41">
        <v>1367</v>
      </c>
      <c r="N41">
        <v>1011</v>
      </c>
      <c r="O41" t="s">
        <v>376</v>
      </c>
      <c r="P41" t="s">
        <v>376</v>
      </c>
      <c r="Q41">
        <v>1</v>
      </c>
      <c r="X41">
        <v>21.3</v>
      </c>
      <c r="Y41">
        <v>0</v>
      </c>
      <c r="Z41">
        <v>86.4</v>
      </c>
      <c r="AA41">
        <v>13.5</v>
      </c>
      <c r="AB41">
        <v>0</v>
      </c>
      <c r="AC41">
        <v>0</v>
      </c>
      <c r="AD41">
        <v>1</v>
      </c>
      <c r="AE41">
        <v>0</v>
      </c>
      <c r="AF41" t="s">
        <v>128</v>
      </c>
      <c r="AG41">
        <v>26.625</v>
      </c>
      <c r="AH41">
        <v>2</v>
      </c>
      <c r="AI41">
        <v>55114234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ROW(Source!A81)</f>
        <v>81</v>
      </c>
      <c r="B42">
        <v>55114235</v>
      </c>
      <c r="C42">
        <v>55114231</v>
      </c>
      <c r="D42">
        <v>53791997</v>
      </c>
      <c r="E42">
        <v>1</v>
      </c>
      <c r="F42">
        <v>1</v>
      </c>
      <c r="G42">
        <v>1</v>
      </c>
      <c r="H42">
        <v>2</v>
      </c>
      <c r="I42" t="s">
        <v>399</v>
      </c>
      <c r="J42" t="s">
        <v>400</v>
      </c>
      <c r="K42" t="s">
        <v>401</v>
      </c>
      <c r="L42">
        <v>1367</v>
      </c>
      <c r="N42">
        <v>1011</v>
      </c>
      <c r="O42" t="s">
        <v>376</v>
      </c>
      <c r="P42" t="s">
        <v>376</v>
      </c>
      <c r="Q42">
        <v>1</v>
      </c>
      <c r="X42">
        <v>0.36</v>
      </c>
      <c r="Y42">
        <v>0</v>
      </c>
      <c r="Z42">
        <v>115.4</v>
      </c>
      <c r="AA42">
        <v>13.5</v>
      </c>
      <c r="AB42">
        <v>0</v>
      </c>
      <c r="AC42">
        <v>0</v>
      </c>
      <c r="AD42">
        <v>1</v>
      </c>
      <c r="AE42">
        <v>0</v>
      </c>
      <c r="AF42" t="s">
        <v>128</v>
      </c>
      <c r="AG42">
        <v>0.44999999999999996</v>
      </c>
      <c r="AH42">
        <v>2</v>
      </c>
      <c r="AI42">
        <v>55114235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ROW(Source!A81)</f>
        <v>81</v>
      </c>
      <c r="B43">
        <v>55114236</v>
      </c>
      <c r="C43">
        <v>55114231</v>
      </c>
      <c r="D43">
        <v>53792151</v>
      </c>
      <c r="E43">
        <v>1</v>
      </c>
      <c r="F43">
        <v>1</v>
      </c>
      <c r="G43">
        <v>1</v>
      </c>
      <c r="H43">
        <v>2</v>
      </c>
      <c r="I43" t="s">
        <v>402</v>
      </c>
      <c r="J43" t="s">
        <v>403</v>
      </c>
      <c r="K43" t="s">
        <v>404</v>
      </c>
      <c r="L43">
        <v>1367</v>
      </c>
      <c r="N43">
        <v>1011</v>
      </c>
      <c r="O43" t="s">
        <v>376</v>
      </c>
      <c r="P43" t="s">
        <v>376</v>
      </c>
      <c r="Q43">
        <v>1</v>
      </c>
      <c r="X43">
        <v>0.25</v>
      </c>
      <c r="Y43">
        <v>0</v>
      </c>
      <c r="Z43">
        <v>89.99</v>
      </c>
      <c r="AA43">
        <v>10.06</v>
      </c>
      <c r="AB43">
        <v>0</v>
      </c>
      <c r="AC43">
        <v>0</v>
      </c>
      <c r="AD43">
        <v>1</v>
      </c>
      <c r="AE43">
        <v>0</v>
      </c>
      <c r="AF43" t="s">
        <v>128</v>
      </c>
      <c r="AG43">
        <v>0.3125</v>
      </c>
      <c r="AH43">
        <v>2</v>
      </c>
      <c r="AI43">
        <v>55114236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ROW(Source!A81)</f>
        <v>81</v>
      </c>
      <c r="B44">
        <v>55114237</v>
      </c>
      <c r="C44">
        <v>55114231</v>
      </c>
      <c r="D44">
        <v>53792274</v>
      </c>
      <c r="E44">
        <v>1</v>
      </c>
      <c r="F44">
        <v>1</v>
      </c>
      <c r="G44">
        <v>1</v>
      </c>
      <c r="H44">
        <v>2</v>
      </c>
      <c r="I44" t="s">
        <v>405</v>
      </c>
      <c r="J44" t="s">
        <v>406</v>
      </c>
      <c r="K44" t="s">
        <v>407</v>
      </c>
      <c r="L44">
        <v>1367</v>
      </c>
      <c r="N44">
        <v>1011</v>
      </c>
      <c r="O44" t="s">
        <v>376</v>
      </c>
      <c r="P44" t="s">
        <v>376</v>
      </c>
      <c r="Q44">
        <v>1</v>
      </c>
      <c r="X44">
        <v>14.1</v>
      </c>
      <c r="Y44">
        <v>0</v>
      </c>
      <c r="Z44">
        <v>1.9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128</v>
      </c>
      <c r="AG44">
        <v>17.625</v>
      </c>
      <c r="AH44">
        <v>2</v>
      </c>
      <c r="AI44">
        <v>55114237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ROW(Source!A81)</f>
        <v>81</v>
      </c>
      <c r="B45">
        <v>55114238</v>
      </c>
      <c r="C45">
        <v>55114231</v>
      </c>
      <c r="D45">
        <v>53792927</v>
      </c>
      <c r="E45">
        <v>1</v>
      </c>
      <c r="F45">
        <v>1</v>
      </c>
      <c r="G45">
        <v>1</v>
      </c>
      <c r="H45">
        <v>2</v>
      </c>
      <c r="I45" t="s">
        <v>373</v>
      </c>
      <c r="J45" t="s">
        <v>374</v>
      </c>
      <c r="K45" t="s">
        <v>375</v>
      </c>
      <c r="L45">
        <v>1367</v>
      </c>
      <c r="N45">
        <v>1011</v>
      </c>
      <c r="O45" t="s">
        <v>376</v>
      </c>
      <c r="P45" t="s">
        <v>376</v>
      </c>
      <c r="Q45">
        <v>1</v>
      </c>
      <c r="X45">
        <v>0.6</v>
      </c>
      <c r="Y45">
        <v>0</v>
      </c>
      <c r="Z45">
        <v>65.71</v>
      </c>
      <c r="AA45">
        <v>11.6</v>
      </c>
      <c r="AB45">
        <v>0</v>
      </c>
      <c r="AC45">
        <v>0</v>
      </c>
      <c r="AD45">
        <v>1</v>
      </c>
      <c r="AE45">
        <v>0</v>
      </c>
      <c r="AF45" t="s">
        <v>128</v>
      </c>
      <c r="AG45">
        <v>0.75</v>
      </c>
      <c r="AH45">
        <v>2</v>
      </c>
      <c r="AI45">
        <v>55114238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ROW(Source!A81)</f>
        <v>81</v>
      </c>
      <c r="B46">
        <v>55114239</v>
      </c>
      <c r="C46">
        <v>55114231</v>
      </c>
      <c r="D46">
        <v>53642555</v>
      </c>
      <c r="E46">
        <v>1</v>
      </c>
      <c r="F46">
        <v>1</v>
      </c>
      <c r="G46">
        <v>1</v>
      </c>
      <c r="H46">
        <v>3</v>
      </c>
      <c r="I46" t="s">
        <v>408</v>
      </c>
      <c r="J46" t="s">
        <v>409</v>
      </c>
      <c r="K46" t="s">
        <v>410</v>
      </c>
      <c r="L46">
        <v>1339</v>
      </c>
      <c r="N46">
        <v>1007</v>
      </c>
      <c r="O46" t="s">
        <v>147</v>
      </c>
      <c r="P46" t="s">
        <v>147</v>
      </c>
      <c r="Q46">
        <v>1</v>
      </c>
      <c r="X46">
        <v>0.283</v>
      </c>
      <c r="Y46">
        <v>2.44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0.283</v>
      </c>
      <c r="AH46">
        <v>2</v>
      </c>
      <c r="AI46">
        <v>55114239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ROW(Source!A81)</f>
        <v>81</v>
      </c>
      <c r="B47">
        <v>55114240</v>
      </c>
      <c r="C47">
        <v>55114231</v>
      </c>
      <c r="D47">
        <v>53643038</v>
      </c>
      <c r="E47">
        <v>1</v>
      </c>
      <c r="F47">
        <v>1</v>
      </c>
      <c r="G47">
        <v>1</v>
      </c>
      <c r="H47">
        <v>3</v>
      </c>
      <c r="I47" t="s">
        <v>411</v>
      </c>
      <c r="J47" t="s">
        <v>412</v>
      </c>
      <c r="K47" t="s">
        <v>413</v>
      </c>
      <c r="L47">
        <v>1327</v>
      </c>
      <c r="N47">
        <v>1005</v>
      </c>
      <c r="O47" t="s">
        <v>189</v>
      </c>
      <c r="P47" t="s">
        <v>189</v>
      </c>
      <c r="Q47">
        <v>1</v>
      </c>
      <c r="X47">
        <v>88.2</v>
      </c>
      <c r="Y47">
        <v>3.62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88.2</v>
      </c>
      <c r="AH47">
        <v>2</v>
      </c>
      <c r="AI47">
        <v>55114240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ROW(Source!A81)</f>
        <v>81</v>
      </c>
      <c r="B48">
        <v>55114241</v>
      </c>
      <c r="C48">
        <v>55114231</v>
      </c>
      <c r="D48">
        <v>53644939</v>
      </c>
      <c r="E48">
        <v>1</v>
      </c>
      <c r="F48">
        <v>1</v>
      </c>
      <c r="G48">
        <v>1</v>
      </c>
      <c r="H48">
        <v>3</v>
      </c>
      <c r="I48" t="s">
        <v>414</v>
      </c>
      <c r="J48" t="s">
        <v>415</v>
      </c>
      <c r="K48" t="s">
        <v>416</v>
      </c>
      <c r="L48">
        <v>1348</v>
      </c>
      <c r="N48">
        <v>1009</v>
      </c>
      <c r="O48" t="s">
        <v>58</v>
      </c>
      <c r="P48" t="s">
        <v>58</v>
      </c>
      <c r="Q48">
        <v>1000</v>
      </c>
      <c r="X48">
        <v>0.018</v>
      </c>
      <c r="Y48">
        <v>11978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0.018</v>
      </c>
      <c r="AH48">
        <v>2</v>
      </c>
      <c r="AI48">
        <v>55114241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ROW(Source!A81)</f>
        <v>81</v>
      </c>
      <c r="B49">
        <v>55114242</v>
      </c>
      <c r="C49">
        <v>55114231</v>
      </c>
      <c r="D49">
        <v>53647078</v>
      </c>
      <c r="E49">
        <v>1</v>
      </c>
      <c r="F49">
        <v>1</v>
      </c>
      <c r="G49">
        <v>1</v>
      </c>
      <c r="H49">
        <v>3</v>
      </c>
      <c r="I49" t="s">
        <v>417</v>
      </c>
      <c r="J49" t="s">
        <v>418</v>
      </c>
      <c r="K49" t="s">
        <v>419</v>
      </c>
      <c r="L49">
        <v>1348</v>
      </c>
      <c r="N49">
        <v>1009</v>
      </c>
      <c r="O49" t="s">
        <v>58</v>
      </c>
      <c r="P49" t="s">
        <v>58</v>
      </c>
      <c r="Q49">
        <v>1000</v>
      </c>
      <c r="X49">
        <v>0.025</v>
      </c>
      <c r="Y49">
        <v>734.5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0.025</v>
      </c>
      <c r="AH49">
        <v>2</v>
      </c>
      <c r="AI49">
        <v>55114242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ROW(Source!A81)</f>
        <v>81</v>
      </c>
      <c r="B50">
        <v>55114243</v>
      </c>
      <c r="C50">
        <v>55114231</v>
      </c>
      <c r="D50">
        <v>53631071</v>
      </c>
      <c r="E50">
        <v>70</v>
      </c>
      <c r="F50">
        <v>1</v>
      </c>
      <c r="G50">
        <v>1</v>
      </c>
      <c r="H50">
        <v>3</v>
      </c>
      <c r="I50" t="s">
        <v>559</v>
      </c>
      <c r="K50" t="s">
        <v>560</v>
      </c>
      <c r="L50">
        <v>1339</v>
      </c>
      <c r="N50">
        <v>1007</v>
      </c>
      <c r="O50" t="s">
        <v>147</v>
      </c>
      <c r="P50" t="s">
        <v>147</v>
      </c>
      <c r="Q50">
        <v>1</v>
      </c>
      <c r="X50">
        <v>102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G50">
        <v>102</v>
      </c>
      <c r="AH50">
        <v>3</v>
      </c>
      <c r="AI50">
        <v>-1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ROW(Source!A81)</f>
        <v>81</v>
      </c>
      <c r="B51">
        <v>55114244</v>
      </c>
      <c r="C51">
        <v>55114231</v>
      </c>
      <c r="D51">
        <v>53662071</v>
      </c>
      <c r="E51">
        <v>1</v>
      </c>
      <c r="F51">
        <v>1</v>
      </c>
      <c r="G51">
        <v>1</v>
      </c>
      <c r="H51">
        <v>3</v>
      </c>
      <c r="I51" t="s">
        <v>420</v>
      </c>
      <c r="J51" t="s">
        <v>421</v>
      </c>
      <c r="K51" t="s">
        <v>422</v>
      </c>
      <c r="L51">
        <v>1348</v>
      </c>
      <c r="N51">
        <v>1009</v>
      </c>
      <c r="O51" t="s">
        <v>58</v>
      </c>
      <c r="P51" t="s">
        <v>58</v>
      </c>
      <c r="Q51">
        <v>1000</v>
      </c>
      <c r="X51">
        <v>0.028</v>
      </c>
      <c r="Y51">
        <v>4455.2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0.028</v>
      </c>
      <c r="AH51">
        <v>2</v>
      </c>
      <c r="AI51">
        <v>55114244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ROW(Source!A81)</f>
        <v>81</v>
      </c>
      <c r="B52">
        <v>55114245</v>
      </c>
      <c r="C52">
        <v>55114231</v>
      </c>
      <c r="D52">
        <v>53666245</v>
      </c>
      <c r="E52">
        <v>1</v>
      </c>
      <c r="F52">
        <v>1</v>
      </c>
      <c r="G52">
        <v>1</v>
      </c>
      <c r="H52">
        <v>3</v>
      </c>
      <c r="I52" t="s">
        <v>423</v>
      </c>
      <c r="J52" t="s">
        <v>424</v>
      </c>
      <c r="K52" t="s">
        <v>425</v>
      </c>
      <c r="L52">
        <v>1339</v>
      </c>
      <c r="N52">
        <v>1007</v>
      </c>
      <c r="O52" t="s">
        <v>147</v>
      </c>
      <c r="P52" t="s">
        <v>147</v>
      </c>
      <c r="Q52">
        <v>1</v>
      </c>
      <c r="X52">
        <v>0.22</v>
      </c>
      <c r="Y52">
        <v>1056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0.22</v>
      </c>
      <c r="AH52">
        <v>2</v>
      </c>
      <c r="AI52">
        <v>55114245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ROW(Source!A81)</f>
        <v>81</v>
      </c>
      <c r="B53">
        <v>55114246</v>
      </c>
      <c r="C53">
        <v>55114231</v>
      </c>
      <c r="D53">
        <v>53667434</v>
      </c>
      <c r="E53">
        <v>1</v>
      </c>
      <c r="F53">
        <v>1</v>
      </c>
      <c r="G53">
        <v>1</v>
      </c>
      <c r="H53">
        <v>3</v>
      </c>
      <c r="I53" t="s">
        <v>426</v>
      </c>
      <c r="J53" t="s">
        <v>427</v>
      </c>
      <c r="K53" t="s">
        <v>428</v>
      </c>
      <c r="L53">
        <v>1327</v>
      </c>
      <c r="N53">
        <v>1005</v>
      </c>
      <c r="O53" t="s">
        <v>189</v>
      </c>
      <c r="P53" t="s">
        <v>189</v>
      </c>
      <c r="Q53">
        <v>1</v>
      </c>
      <c r="X53">
        <v>44.8</v>
      </c>
      <c r="Y53">
        <v>35.53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44.8</v>
      </c>
      <c r="AH53">
        <v>2</v>
      </c>
      <c r="AI53">
        <v>55114246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ROW(Source!A82)</f>
        <v>82</v>
      </c>
      <c r="B54">
        <v>55114232</v>
      </c>
      <c r="C54">
        <v>55114231</v>
      </c>
      <c r="D54">
        <v>53630069</v>
      </c>
      <c r="E54">
        <v>70</v>
      </c>
      <c r="F54">
        <v>1</v>
      </c>
      <c r="G54">
        <v>1</v>
      </c>
      <c r="H54">
        <v>1</v>
      </c>
      <c r="I54" t="s">
        <v>391</v>
      </c>
      <c r="K54" t="s">
        <v>392</v>
      </c>
      <c r="L54">
        <v>1191</v>
      </c>
      <c r="N54">
        <v>1013</v>
      </c>
      <c r="O54" t="s">
        <v>370</v>
      </c>
      <c r="P54" t="s">
        <v>370</v>
      </c>
      <c r="Q54">
        <v>1</v>
      </c>
      <c r="X54">
        <v>282</v>
      </c>
      <c r="Y54">
        <v>0</v>
      </c>
      <c r="Z54">
        <v>0</v>
      </c>
      <c r="AA54">
        <v>0</v>
      </c>
      <c r="AB54">
        <v>8.64</v>
      </c>
      <c r="AC54">
        <v>0</v>
      </c>
      <c r="AD54">
        <v>1</v>
      </c>
      <c r="AE54">
        <v>1</v>
      </c>
      <c r="AF54" t="s">
        <v>129</v>
      </c>
      <c r="AG54">
        <v>324.29999999999995</v>
      </c>
      <c r="AH54">
        <v>2</v>
      </c>
      <c r="AI54">
        <v>55114232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ROW(Source!A82)</f>
        <v>82</v>
      </c>
      <c r="B55">
        <v>55114233</v>
      </c>
      <c r="C55">
        <v>55114231</v>
      </c>
      <c r="D55">
        <v>53630257</v>
      </c>
      <c r="E55">
        <v>70</v>
      </c>
      <c r="F55">
        <v>1</v>
      </c>
      <c r="G55">
        <v>1</v>
      </c>
      <c r="H55">
        <v>1</v>
      </c>
      <c r="I55" t="s">
        <v>371</v>
      </c>
      <c r="K55" t="s">
        <v>372</v>
      </c>
      <c r="L55">
        <v>1191</v>
      </c>
      <c r="N55">
        <v>1013</v>
      </c>
      <c r="O55" t="s">
        <v>370</v>
      </c>
      <c r="P55" t="s">
        <v>370</v>
      </c>
      <c r="Q55">
        <v>1</v>
      </c>
      <c r="X55">
        <v>22.51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2</v>
      </c>
      <c r="AF55" t="s">
        <v>128</v>
      </c>
      <c r="AG55">
        <v>28.137500000000003</v>
      </c>
      <c r="AH55">
        <v>2</v>
      </c>
      <c r="AI55">
        <v>55114233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ROW(Source!A82)</f>
        <v>82</v>
      </c>
      <c r="B56">
        <v>55114234</v>
      </c>
      <c r="C56">
        <v>55114231</v>
      </c>
      <c r="D56">
        <v>53791939</v>
      </c>
      <c r="E56">
        <v>1</v>
      </c>
      <c r="F56">
        <v>1</v>
      </c>
      <c r="G56">
        <v>1</v>
      </c>
      <c r="H56">
        <v>2</v>
      </c>
      <c r="I56" t="s">
        <v>388</v>
      </c>
      <c r="J56" t="s">
        <v>389</v>
      </c>
      <c r="K56" t="s">
        <v>390</v>
      </c>
      <c r="L56">
        <v>1367</v>
      </c>
      <c r="N56">
        <v>1011</v>
      </c>
      <c r="O56" t="s">
        <v>376</v>
      </c>
      <c r="P56" t="s">
        <v>376</v>
      </c>
      <c r="Q56">
        <v>1</v>
      </c>
      <c r="X56">
        <v>21.3</v>
      </c>
      <c r="Y56">
        <v>0</v>
      </c>
      <c r="Z56">
        <v>86.4</v>
      </c>
      <c r="AA56">
        <v>13.5</v>
      </c>
      <c r="AB56">
        <v>0</v>
      </c>
      <c r="AC56">
        <v>0</v>
      </c>
      <c r="AD56">
        <v>1</v>
      </c>
      <c r="AE56">
        <v>0</v>
      </c>
      <c r="AF56" t="s">
        <v>128</v>
      </c>
      <c r="AG56">
        <v>26.625</v>
      </c>
      <c r="AH56">
        <v>2</v>
      </c>
      <c r="AI56">
        <v>55114234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ROW(Source!A82)</f>
        <v>82</v>
      </c>
      <c r="B57">
        <v>55114235</v>
      </c>
      <c r="C57">
        <v>55114231</v>
      </c>
      <c r="D57">
        <v>53791997</v>
      </c>
      <c r="E57">
        <v>1</v>
      </c>
      <c r="F57">
        <v>1</v>
      </c>
      <c r="G57">
        <v>1</v>
      </c>
      <c r="H57">
        <v>2</v>
      </c>
      <c r="I57" t="s">
        <v>399</v>
      </c>
      <c r="J57" t="s">
        <v>400</v>
      </c>
      <c r="K57" t="s">
        <v>401</v>
      </c>
      <c r="L57">
        <v>1367</v>
      </c>
      <c r="N57">
        <v>1011</v>
      </c>
      <c r="O57" t="s">
        <v>376</v>
      </c>
      <c r="P57" t="s">
        <v>376</v>
      </c>
      <c r="Q57">
        <v>1</v>
      </c>
      <c r="X57">
        <v>0.36</v>
      </c>
      <c r="Y57">
        <v>0</v>
      </c>
      <c r="Z57">
        <v>115.4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128</v>
      </c>
      <c r="AG57">
        <v>0.44999999999999996</v>
      </c>
      <c r="AH57">
        <v>2</v>
      </c>
      <c r="AI57">
        <v>55114235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ROW(Source!A82)</f>
        <v>82</v>
      </c>
      <c r="B58">
        <v>55114236</v>
      </c>
      <c r="C58">
        <v>55114231</v>
      </c>
      <c r="D58">
        <v>53792151</v>
      </c>
      <c r="E58">
        <v>1</v>
      </c>
      <c r="F58">
        <v>1</v>
      </c>
      <c r="G58">
        <v>1</v>
      </c>
      <c r="H58">
        <v>2</v>
      </c>
      <c r="I58" t="s">
        <v>402</v>
      </c>
      <c r="J58" t="s">
        <v>403</v>
      </c>
      <c r="K58" t="s">
        <v>404</v>
      </c>
      <c r="L58">
        <v>1367</v>
      </c>
      <c r="N58">
        <v>1011</v>
      </c>
      <c r="O58" t="s">
        <v>376</v>
      </c>
      <c r="P58" t="s">
        <v>376</v>
      </c>
      <c r="Q58">
        <v>1</v>
      </c>
      <c r="X58">
        <v>0.25</v>
      </c>
      <c r="Y58">
        <v>0</v>
      </c>
      <c r="Z58">
        <v>89.99</v>
      </c>
      <c r="AA58">
        <v>10.06</v>
      </c>
      <c r="AB58">
        <v>0</v>
      </c>
      <c r="AC58">
        <v>0</v>
      </c>
      <c r="AD58">
        <v>1</v>
      </c>
      <c r="AE58">
        <v>0</v>
      </c>
      <c r="AF58" t="s">
        <v>128</v>
      </c>
      <c r="AG58">
        <v>0.3125</v>
      </c>
      <c r="AH58">
        <v>2</v>
      </c>
      <c r="AI58">
        <v>55114236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ROW(Source!A82)</f>
        <v>82</v>
      </c>
      <c r="B59">
        <v>55114237</v>
      </c>
      <c r="C59">
        <v>55114231</v>
      </c>
      <c r="D59">
        <v>53792274</v>
      </c>
      <c r="E59">
        <v>1</v>
      </c>
      <c r="F59">
        <v>1</v>
      </c>
      <c r="G59">
        <v>1</v>
      </c>
      <c r="H59">
        <v>2</v>
      </c>
      <c r="I59" t="s">
        <v>405</v>
      </c>
      <c r="J59" t="s">
        <v>406</v>
      </c>
      <c r="K59" t="s">
        <v>407</v>
      </c>
      <c r="L59">
        <v>1367</v>
      </c>
      <c r="N59">
        <v>1011</v>
      </c>
      <c r="O59" t="s">
        <v>376</v>
      </c>
      <c r="P59" t="s">
        <v>376</v>
      </c>
      <c r="Q59">
        <v>1</v>
      </c>
      <c r="X59">
        <v>14.1</v>
      </c>
      <c r="Y59">
        <v>0</v>
      </c>
      <c r="Z59">
        <v>1.9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128</v>
      </c>
      <c r="AG59">
        <v>17.625</v>
      </c>
      <c r="AH59">
        <v>2</v>
      </c>
      <c r="AI59">
        <v>55114237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ROW(Source!A82)</f>
        <v>82</v>
      </c>
      <c r="B60">
        <v>55114238</v>
      </c>
      <c r="C60">
        <v>55114231</v>
      </c>
      <c r="D60">
        <v>53792927</v>
      </c>
      <c r="E60">
        <v>1</v>
      </c>
      <c r="F60">
        <v>1</v>
      </c>
      <c r="G60">
        <v>1</v>
      </c>
      <c r="H60">
        <v>2</v>
      </c>
      <c r="I60" t="s">
        <v>373</v>
      </c>
      <c r="J60" t="s">
        <v>374</v>
      </c>
      <c r="K60" t="s">
        <v>375</v>
      </c>
      <c r="L60">
        <v>1367</v>
      </c>
      <c r="N60">
        <v>1011</v>
      </c>
      <c r="O60" t="s">
        <v>376</v>
      </c>
      <c r="P60" t="s">
        <v>376</v>
      </c>
      <c r="Q60">
        <v>1</v>
      </c>
      <c r="X60">
        <v>0.6</v>
      </c>
      <c r="Y60">
        <v>0</v>
      </c>
      <c r="Z60">
        <v>65.71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128</v>
      </c>
      <c r="AG60">
        <v>0.75</v>
      </c>
      <c r="AH60">
        <v>2</v>
      </c>
      <c r="AI60">
        <v>55114238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ROW(Source!A82)</f>
        <v>82</v>
      </c>
      <c r="B61">
        <v>55114239</v>
      </c>
      <c r="C61">
        <v>55114231</v>
      </c>
      <c r="D61">
        <v>53642555</v>
      </c>
      <c r="E61">
        <v>1</v>
      </c>
      <c r="F61">
        <v>1</v>
      </c>
      <c r="G61">
        <v>1</v>
      </c>
      <c r="H61">
        <v>3</v>
      </c>
      <c r="I61" t="s">
        <v>408</v>
      </c>
      <c r="J61" t="s">
        <v>409</v>
      </c>
      <c r="K61" t="s">
        <v>410</v>
      </c>
      <c r="L61">
        <v>1339</v>
      </c>
      <c r="N61">
        <v>1007</v>
      </c>
      <c r="O61" t="s">
        <v>147</v>
      </c>
      <c r="P61" t="s">
        <v>147</v>
      </c>
      <c r="Q61">
        <v>1</v>
      </c>
      <c r="X61">
        <v>0.283</v>
      </c>
      <c r="Y61">
        <v>2.44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0.283</v>
      </c>
      <c r="AH61">
        <v>2</v>
      </c>
      <c r="AI61">
        <v>55114239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ROW(Source!A82)</f>
        <v>82</v>
      </c>
      <c r="B62">
        <v>55114240</v>
      </c>
      <c r="C62">
        <v>55114231</v>
      </c>
      <c r="D62">
        <v>53643038</v>
      </c>
      <c r="E62">
        <v>1</v>
      </c>
      <c r="F62">
        <v>1</v>
      </c>
      <c r="G62">
        <v>1</v>
      </c>
      <c r="H62">
        <v>3</v>
      </c>
      <c r="I62" t="s">
        <v>411</v>
      </c>
      <c r="J62" t="s">
        <v>412</v>
      </c>
      <c r="K62" t="s">
        <v>413</v>
      </c>
      <c r="L62">
        <v>1327</v>
      </c>
      <c r="N62">
        <v>1005</v>
      </c>
      <c r="O62" t="s">
        <v>189</v>
      </c>
      <c r="P62" t="s">
        <v>189</v>
      </c>
      <c r="Q62">
        <v>1</v>
      </c>
      <c r="X62">
        <v>88.2</v>
      </c>
      <c r="Y62">
        <v>3.62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88.2</v>
      </c>
      <c r="AH62">
        <v>2</v>
      </c>
      <c r="AI62">
        <v>55114240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ROW(Source!A82)</f>
        <v>82</v>
      </c>
      <c r="B63">
        <v>55114241</v>
      </c>
      <c r="C63">
        <v>55114231</v>
      </c>
      <c r="D63">
        <v>53644939</v>
      </c>
      <c r="E63">
        <v>1</v>
      </c>
      <c r="F63">
        <v>1</v>
      </c>
      <c r="G63">
        <v>1</v>
      </c>
      <c r="H63">
        <v>3</v>
      </c>
      <c r="I63" t="s">
        <v>414</v>
      </c>
      <c r="J63" t="s">
        <v>415</v>
      </c>
      <c r="K63" t="s">
        <v>416</v>
      </c>
      <c r="L63">
        <v>1348</v>
      </c>
      <c r="N63">
        <v>1009</v>
      </c>
      <c r="O63" t="s">
        <v>58</v>
      </c>
      <c r="P63" t="s">
        <v>58</v>
      </c>
      <c r="Q63">
        <v>1000</v>
      </c>
      <c r="X63">
        <v>0.018</v>
      </c>
      <c r="Y63">
        <v>11978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0.018</v>
      </c>
      <c r="AH63">
        <v>2</v>
      </c>
      <c r="AI63">
        <v>55114241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ROW(Source!A82)</f>
        <v>82</v>
      </c>
      <c r="B64">
        <v>55114242</v>
      </c>
      <c r="C64">
        <v>55114231</v>
      </c>
      <c r="D64">
        <v>53647078</v>
      </c>
      <c r="E64">
        <v>1</v>
      </c>
      <c r="F64">
        <v>1</v>
      </c>
      <c r="G64">
        <v>1</v>
      </c>
      <c r="H64">
        <v>3</v>
      </c>
      <c r="I64" t="s">
        <v>417</v>
      </c>
      <c r="J64" t="s">
        <v>418</v>
      </c>
      <c r="K64" t="s">
        <v>419</v>
      </c>
      <c r="L64">
        <v>1348</v>
      </c>
      <c r="N64">
        <v>1009</v>
      </c>
      <c r="O64" t="s">
        <v>58</v>
      </c>
      <c r="P64" t="s">
        <v>58</v>
      </c>
      <c r="Q64">
        <v>1000</v>
      </c>
      <c r="X64">
        <v>0.025</v>
      </c>
      <c r="Y64">
        <v>734.5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0.025</v>
      </c>
      <c r="AH64">
        <v>2</v>
      </c>
      <c r="AI64">
        <v>55114242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ROW(Source!A82)</f>
        <v>82</v>
      </c>
      <c r="B65">
        <v>55114243</v>
      </c>
      <c r="C65">
        <v>55114231</v>
      </c>
      <c r="D65">
        <v>53631071</v>
      </c>
      <c r="E65">
        <v>70</v>
      </c>
      <c r="F65">
        <v>1</v>
      </c>
      <c r="G65">
        <v>1</v>
      </c>
      <c r="H65">
        <v>3</v>
      </c>
      <c r="I65" t="s">
        <v>559</v>
      </c>
      <c r="K65" t="s">
        <v>560</v>
      </c>
      <c r="L65">
        <v>1339</v>
      </c>
      <c r="N65">
        <v>1007</v>
      </c>
      <c r="O65" t="s">
        <v>147</v>
      </c>
      <c r="P65" t="s">
        <v>147</v>
      </c>
      <c r="Q65">
        <v>1</v>
      </c>
      <c r="X65">
        <v>102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G65">
        <v>102</v>
      </c>
      <c r="AH65">
        <v>3</v>
      </c>
      <c r="AI65">
        <v>-1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ROW(Source!A82)</f>
        <v>82</v>
      </c>
      <c r="B66">
        <v>55114244</v>
      </c>
      <c r="C66">
        <v>55114231</v>
      </c>
      <c r="D66">
        <v>53662071</v>
      </c>
      <c r="E66">
        <v>1</v>
      </c>
      <c r="F66">
        <v>1</v>
      </c>
      <c r="G66">
        <v>1</v>
      </c>
      <c r="H66">
        <v>3</v>
      </c>
      <c r="I66" t="s">
        <v>420</v>
      </c>
      <c r="J66" t="s">
        <v>421</v>
      </c>
      <c r="K66" t="s">
        <v>422</v>
      </c>
      <c r="L66">
        <v>1348</v>
      </c>
      <c r="N66">
        <v>1009</v>
      </c>
      <c r="O66" t="s">
        <v>58</v>
      </c>
      <c r="P66" t="s">
        <v>58</v>
      </c>
      <c r="Q66">
        <v>1000</v>
      </c>
      <c r="X66">
        <v>0.028</v>
      </c>
      <c r="Y66">
        <v>4455.2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0.028</v>
      </c>
      <c r="AH66">
        <v>2</v>
      </c>
      <c r="AI66">
        <v>55114244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ROW(Source!A82)</f>
        <v>82</v>
      </c>
      <c r="B67">
        <v>55114245</v>
      </c>
      <c r="C67">
        <v>55114231</v>
      </c>
      <c r="D67">
        <v>53666245</v>
      </c>
      <c r="E67">
        <v>1</v>
      </c>
      <c r="F67">
        <v>1</v>
      </c>
      <c r="G67">
        <v>1</v>
      </c>
      <c r="H67">
        <v>3</v>
      </c>
      <c r="I67" t="s">
        <v>423</v>
      </c>
      <c r="J67" t="s">
        <v>424</v>
      </c>
      <c r="K67" t="s">
        <v>425</v>
      </c>
      <c r="L67">
        <v>1339</v>
      </c>
      <c r="N67">
        <v>1007</v>
      </c>
      <c r="O67" t="s">
        <v>147</v>
      </c>
      <c r="P67" t="s">
        <v>147</v>
      </c>
      <c r="Q67">
        <v>1</v>
      </c>
      <c r="X67">
        <v>0.22</v>
      </c>
      <c r="Y67">
        <v>1056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0.22</v>
      </c>
      <c r="AH67">
        <v>2</v>
      </c>
      <c r="AI67">
        <v>55114245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ROW(Source!A82)</f>
        <v>82</v>
      </c>
      <c r="B68">
        <v>55114246</v>
      </c>
      <c r="C68">
        <v>55114231</v>
      </c>
      <c r="D68">
        <v>53667434</v>
      </c>
      <c r="E68">
        <v>1</v>
      </c>
      <c r="F68">
        <v>1</v>
      </c>
      <c r="G68">
        <v>1</v>
      </c>
      <c r="H68">
        <v>3</v>
      </c>
      <c r="I68" t="s">
        <v>426</v>
      </c>
      <c r="J68" t="s">
        <v>427</v>
      </c>
      <c r="K68" t="s">
        <v>428</v>
      </c>
      <c r="L68">
        <v>1327</v>
      </c>
      <c r="N68">
        <v>1005</v>
      </c>
      <c r="O68" t="s">
        <v>189</v>
      </c>
      <c r="P68" t="s">
        <v>189</v>
      </c>
      <c r="Q68">
        <v>1</v>
      </c>
      <c r="X68">
        <v>44.8</v>
      </c>
      <c r="Y68">
        <v>35.53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44.8</v>
      </c>
      <c r="AH68">
        <v>2</v>
      </c>
      <c r="AI68">
        <v>55114246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ROW(Source!A85)</f>
        <v>85</v>
      </c>
      <c r="B69">
        <v>55114262</v>
      </c>
      <c r="C69">
        <v>55114261</v>
      </c>
      <c r="D69">
        <v>51126788</v>
      </c>
      <c r="E69">
        <v>68</v>
      </c>
      <c r="F69">
        <v>1</v>
      </c>
      <c r="G69">
        <v>1</v>
      </c>
      <c r="H69">
        <v>1</v>
      </c>
      <c r="I69" t="s">
        <v>368</v>
      </c>
      <c r="K69" t="s">
        <v>369</v>
      </c>
      <c r="L69">
        <v>1191</v>
      </c>
      <c r="N69">
        <v>1013</v>
      </c>
      <c r="O69" t="s">
        <v>370</v>
      </c>
      <c r="P69" t="s">
        <v>370</v>
      </c>
      <c r="Q69">
        <v>1</v>
      </c>
      <c r="X69">
        <v>5</v>
      </c>
      <c r="Y69">
        <v>0</v>
      </c>
      <c r="Z69">
        <v>0</v>
      </c>
      <c r="AA69">
        <v>0</v>
      </c>
      <c r="AB69">
        <v>8.53</v>
      </c>
      <c r="AC69">
        <v>0</v>
      </c>
      <c r="AD69">
        <v>1</v>
      </c>
      <c r="AE69">
        <v>1</v>
      </c>
      <c r="AG69">
        <v>5</v>
      </c>
      <c r="AH69">
        <v>2</v>
      </c>
      <c r="AI69">
        <v>55114262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ROW(Source!A85)</f>
        <v>85</v>
      </c>
      <c r="B70">
        <v>55114263</v>
      </c>
      <c r="C70">
        <v>55114261</v>
      </c>
      <c r="D70">
        <v>51139463</v>
      </c>
      <c r="E70">
        <v>1</v>
      </c>
      <c r="F70">
        <v>1</v>
      </c>
      <c r="G70">
        <v>1</v>
      </c>
      <c r="H70">
        <v>3</v>
      </c>
      <c r="I70" t="s">
        <v>158</v>
      </c>
      <c r="J70" t="s">
        <v>161</v>
      </c>
      <c r="K70" t="s">
        <v>159</v>
      </c>
      <c r="L70">
        <v>1374</v>
      </c>
      <c r="N70">
        <v>1013</v>
      </c>
      <c r="O70" t="s">
        <v>160</v>
      </c>
      <c r="P70" t="s">
        <v>160</v>
      </c>
      <c r="Q70">
        <v>1</v>
      </c>
      <c r="X70">
        <v>0.85</v>
      </c>
      <c r="Y70">
        <v>1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G70">
        <v>0.85</v>
      </c>
      <c r="AH70">
        <v>2</v>
      </c>
      <c r="AI70">
        <v>55114263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ROW(Source!A85)</f>
        <v>85</v>
      </c>
      <c r="B71">
        <v>55114264</v>
      </c>
      <c r="C71">
        <v>55114261</v>
      </c>
      <c r="D71">
        <v>51127536</v>
      </c>
      <c r="E71">
        <v>68</v>
      </c>
      <c r="F71">
        <v>1</v>
      </c>
      <c r="G71">
        <v>1</v>
      </c>
      <c r="H71">
        <v>3</v>
      </c>
      <c r="I71" t="s">
        <v>561</v>
      </c>
      <c r="K71" t="s">
        <v>562</v>
      </c>
      <c r="L71">
        <v>1371</v>
      </c>
      <c r="N71">
        <v>1013</v>
      </c>
      <c r="O71" t="s">
        <v>34</v>
      </c>
      <c r="P71" t="s">
        <v>34</v>
      </c>
      <c r="Q71">
        <v>1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G71">
        <v>0</v>
      </c>
      <c r="AH71">
        <v>3</v>
      </c>
      <c r="AI71">
        <v>-1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ROW(Source!A86)</f>
        <v>86</v>
      </c>
      <c r="B72">
        <v>55114262</v>
      </c>
      <c r="C72">
        <v>55114261</v>
      </c>
      <c r="D72">
        <v>51126788</v>
      </c>
      <c r="E72">
        <v>68</v>
      </c>
      <c r="F72">
        <v>1</v>
      </c>
      <c r="G72">
        <v>1</v>
      </c>
      <c r="H72">
        <v>1</v>
      </c>
      <c r="I72" t="s">
        <v>368</v>
      </c>
      <c r="K72" t="s">
        <v>369</v>
      </c>
      <c r="L72">
        <v>1191</v>
      </c>
      <c r="N72">
        <v>1013</v>
      </c>
      <c r="O72" t="s">
        <v>370</v>
      </c>
      <c r="P72" t="s">
        <v>370</v>
      </c>
      <c r="Q72">
        <v>1</v>
      </c>
      <c r="X72">
        <v>5</v>
      </c>
      <c r="Y72">
        <v>0</v>
      </c>
      <c r="Z72">
        <v>0</v>
      </c>
      <c r="AA72">
        <v>0</v>
      </c>
      <c r="AB72">
        <v>8.53</v>
      </c>
      <c r="AC72">
        <v>0</v>
      </c>
      <c r="AD72">
        <v>1</v>
      </c>
      <c r="AE72">
        <v>1</v>
      </c>
      <c r="AG72">
        <v>5</v>
      </c>
      <c r="AH72">
        <v>2</v>
      </c>
      <c r="AI72">
        <v>55114262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ROW(Source!A86)</f>
        <v>86</v>
      </c>
      <c r="B73">
        <v>55114263</v>
      </c>
      <c r="C73">
        <v>55114261</v>
      </c>
      <c r="D73">
        <v>51139463</v>
      </c>
      <c r="E73">
        <v>1</v>
      </c>
      <c r="F73">
        <v>1</v>
      </c>
      <c r="G73">
        <v>1</v>
      </c>
      <c r="H73">
        <v>3</v>
      </c>
      <c r="I73" t="s">
        <v>158</v>
      </c>
      <c r="J73" t="s">
        <v>161</v>
      </c>
      <c r="K73" t="s">
        <v>159</v>
      </c>
      <c r="L73">
        <v>1374</v>
      </c>
      <c r="N73">
        <v>1013</v>
      </c>
      <c r="O73" t="s">
        <v>160</v>
      </c>
      <c r="P73" t="s">
        <v>160</v>
      </c>
      <c r="Q73">
        <v>1</v>
      </c>
      <c r="X73">
        <v>0.85</v>
      </c>
      <c r="Y73">
        <v>1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G73">
        <v>0.85</v>
      </c>
      <c r="AH73">
        <v>2</v>
      </c>
      <c r="AI73">
        <v>55114263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ROW(Source!A86)</f>
        <v>86</v>
      </c>
      <c r="B74">
        <v>55114264</v>
      </c>
      <c r="C74">
        <v>55114261</v>
      </c>
      <c r="D74">
        <v>51127536</v>
      </c>
      <c r="E74">
        <v>68</v>
      </c>
      <c r="F74">
        <v>1</v>
      </c>
      <c r="G74">
        <v>1</v>
      </c>
      <c r="H74">
        <v>3</v>
      </c>
      <c r="I74" t="s">
        <v>561</v>
      </c>
      <c r="K74" t="s">
        <v>562</v>
      </c>
      <c r="L74">
        <v>1371</v>
      </c>
      <c r="N74">
        <v>1013</v>
      </c>
      <c r="O74" t="s">
        <v>34</v>
      </c>
      <c r="P74" t="s">
        <v>34</v>
      </c>
      <c r="Q74">
        <v>1</v>
      </c>
      <c r="X74">
        <v>0</v>
      </c>
      <c r="Y74">
        <v>0</v>
      </c>
      <c r="Z74">
        <v>0</v>
      </c>
      <c r="AA74">
        <v>0</v>
      </c>
      <c r="AB74">
        <v>0</v>
      </c>
      <c r="AC74">
        <v>1</v>
      </c>
      <c r="AD74">
        <v>0</v>
      </c>
      <c r="AE74">
        <v>0</v>
      </c>
      <c r="AG74">
        <v>0</v>
      </c>
      <c r="AH74">
        <v>3</v>
      </c>
      <c r="AI74">
        <v>-1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ROW(Source!A91)</f>
        <v>91</v>
      </c>
      <c r="B75">
        <v>55114268</v>
      </c>
      <c r="C75">
        <v>55114267</v>
      </c>
      <c r="D75">
        <v>51126797</v>
      </c>
      <c r="E75">
        <v>68</v>
      </c>
      <c r="F75">
        <v>1</v>
      </c>
      <c r="G75">
        <v>1</v>
      </c>
      <c r="H75">
        <v>1</v>
      </c>
      <c r="I75" t="s">
        <v>429</v>
      </c>
      <c r="K75" t="s">
        <v>430</v>
      </c>
      <c r="L75">
        <v>1191</v>
      </c>
      <c r="N75">
        <v>1013</v>
      </c>
      <c r="O75" t="s">
        <v>370</v>
      </c>
      <c r="P75" t="s">
        <v>370</v>
      </c>
      <c r="Q75">
        <v>1</v>
      </c>
      <c r="X75">
        <v>289</v>
      </c>
      <c r="Y75">
        <v>0</v>
      </c>
      <c r="Z75">
        <v>0</v>
      </c>
      <c r="AA75">
        <v>0</v>
      </c>
      <c r="AB75">
        <v>8.86</v>
      </c>
      <c r="AC75">
        <v>0</v>
      </c>
      <c r="AD75">
        <v>1</v>
      </c>
      <c r="AE75">
        <v>1</v>
      </c>
      <c r="AF75" t="s">
        <v>129</v>
      </c>
      <c r="AG75">
        <v>332.34999999999997</v>
      </c>
      <c r="AH75">
        <v>2</v>
      </c>
      <c r="AI75">
        <v>55114268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ROW(Source!A91)</f>
        <v>91</v>
      </c>
      <c r="B76">
        <v>55114269</v>
      </c>
      <c r="C76">
        <v>55114267</v>
      </c>
      <c r="D76">
        <v>51127040</v>
      </c>
      <c r="E76">
        <v>68</v>
      </c>
      <c r="F76">
        <v>1</v>
      </c>
      <c r="G76">
        <v>1</v>
      </c>
      <c r="H76">
        <v>1</v>
      </c>
      <c r="I76" t="s">
        <v>371</v>
      </c>
      <c r="K76" t="s">
        <v>372</v>
      </c>
      <c r="L76">
        <v>1191</v>
      </c>
      <c r="N76">
        <v>1013</v>
      </c>
      <c r="O76" t="s">
        <v>370</v>
      </c>
      <c r="P76" t="s">
        <v>370</v>
      </c>
      <c r="Q76">
        <v>1</v>
      </c>
      <c r="X76">
        <v>0.59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128</v>
      </c>
      <c r="AG76">
        <v>0.7374999999999999</v>
      </c>
      <c r="AH76">
        <v>2</v>
      </c>
      <c r="AI76">
        <v>55114269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ROW(Source!A91)</f>
        <v>91</v>
      </c>
      <c r="B77">
        <v>55114270</v>
      </c>
      <c r="C77">
        <v>55114267</v>
      </c>
      <c r="D77">
        <v>51289176</v>
      </c>
      <c r="E77">
        <v>1</v>
      </c>
      <c r="F77">
        <v>1</v>
      </c>
      <c r="G77">
        <v>1</v>
      </c>
      <c r="H77">
        <v>2</v>
      </c>
      <c r="I77" t="s">
        <v>399</v>
      </c>
      <c r="J77" t="s">
        <v>400</v>
      </c>
      <c r="K77" t="s">
        <v>401</v>
      </c>
      <c r="L77">
        <v>1367</v>
      </c>
      <c r="N77">
        <v>1011</v>
      </c>
      <c r="O77" t="s">
        <v>376</v>
      </c>
      <c r="P77" t="s">
        <v>376</v>
      </c>
      <c r="Q77">
        <v>1</v>
      </c>
      <c r="X77">
        <v>0.25</v>
      </c>
      <c r="Y77">
        <v>0</v>
      </c>
      <c r="Z77">
        <v>115.4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128</v>
      </c>
      <c r="AG77">
        <v>0.3125</v>
      </c>
      <c r="AH77">
        <v>2</v>
      </c>
      <c r="AI77">
        <v>55114270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ROW(Source!A91)</f>
        <v>91</v>
      </c>
      <c r="B78">
        <v>55114271</v>
      </c>
      <c r="C78">
        <v>55114267</v>
      </c>
      <c r="D78">
        <v>51290110</v>
      </c>
      <c r="E78">
        <v>1</v>
      </c>
      <c r="F78">
        <v>1</v>
      </c>
      <c r="G78">
        <v>1</v>
      </c>
      <c r="H78">
        <v>2</v>
      </c>
      <c r="I78" t="s">
        <v>373</v>
      </c>
      <c r="J78" t="s">
        <v>374</v>
      </c>
      <c r="K78" t="s">
        <v>375</v>
      </c>
      <c r="L78">
        <v>1367</v>
      </c>
      <c r="N78">
        <v>1011</v>
      </c>
      <c r="O78" t="s">
        <v>376</v>
      </c>
      <c r="P78" t="s">
        <v>376</v>
      </c>
      <c r="Q78">
        <v>1</v>
      </c>
      <c r="X78">
        <v>0.34</v>
      </c>
      <c r="Y78">
        <v>0</v>
      </c>
      <c r="Z78">
        <v>65.71</v>
      </c>
      <c r="AA78">
        <v>11.6</v>
      </c>
      <c r="AB78">
        <v>0</v>
      </c>
      <c r="AC78">
        <v>0</v>
      </c>
      <c r="AD78">
        <v>1</v>
      </c>
      <c r="AE78">
        <v>0</v>
      </c>
      <c r="AF78" t="s">
        <v>128</v>
      </c>
      <c r="AG78">
        <v>0.42500000000000004</v>
      </c>
      <c r="AH78">
        <v>2</v>
      </c>
      <c r="AI78">
        <v>55114271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ROW(Source!A91)</f>
        <v>91</v>
      </c>
      <c r="B79">
        <v>55114272</v>
      </c>
      <c r="C79">
        <v>55114267</v>
      </c>
      <c r="D79">
        <v>51156403</v>
      </c>
      <c r="E79">
        <v>1</v>
      </c>
      <c r="F79">
        <v>1</v>
      </c>
      <c r="G79">
        <v>1</v>
      </c>
      <c r="H79">
        <v>3</v>
      </c>
      <c r="I79" t="s">
        <v>431</v>
      </c>
      <c r="J79" t="s">
        <v>432</v>
      </c>
      <c r="K79" t="s">
        <v>433</v>
      </c>
      <c r="L79">
        <v>1371</v>
      </c>
      <c r="N79">
        <v>1013</v>
      </c>
      <c r="O79" t="s">
        <v>34</v>
      </c>
      <c r="P79" t="s">
        <v>34</v>
      </c>
      <c r="Q79">
        <v>1</v>
      </c>
      <c r="X79">
        <v>0.01</v>
      </c>
      <c r="Y79">
        <v>346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0.01</v>
      </c>
      <c r="AH79">
        <v>2</v>
      </c>
      <c r="AI79">
        <v>55114272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ROW(Source!A91)</f>
        <v>91</v>
      </c>
      <c r="B80">
        <v>55114273</v>
      </c>
      <c r="C80">
        <v>55114267</v>
      </c>
      <c r="D80">
        <v>51159774</v>
      </c>
      <c r="E80">
        <v>1</v>
      </c>
      <c r="F80">
        <v>1</v>
      </c>
      <c r="G80">
        <v>1</v>
      </c>
      <c r="H80">
        <v>3</v>
      </c>
      <c r="I80" t="s">
        <v>434</v>
      </c>
      <c r="J80" t="s">
        <v>435</v>
      </c>
      <c r="K80" t="s">
        <v>436</v>
      </c>
      <c r="L80">
        <v>1348</v>
      </c>
      <c r="N80">
        <v>1009</v>
      </c>
      <c r="O80" t="s">
        <v>58</v>
      </c>
      <c r="P80" t="s">
        <v>58</v>
      </c>
      <c r="Q80">
        <v>1000</v>
      </c>
      <c r="X80">
        <v>1</v>
      </c>
      <c r="Y80">
        <v>10100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1</v>
      </c>
      <c r="AH80">
        <v>2</v>
      </c>
      <c r="AI80">
        <v>55114273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ROW(Source!A92)</f>
        <v>92</v>
      </c>
      <c r="B81">
        <v>55114268</v>
      </c>
      <c r="C81">
        <v>55114267</v>
      </c>
      <c r="D81">
        <v>51126797</v>
      </c>
      <c r="E81">
        <v>68</v>
      </c>
      <c r="F81">
        <v>1</v>
      </c>
      <c r="G81">
        <v>1</v>
      </c>
      <c r="H81">
        <v>1</v>
      </c>
      <c r="I81" t="s">
        <v>429</v>
      </c>
      <c r="K81" t="s">
        <v>430</v>
      </c>
      <c r="L81">
        <v>1191</v>
      </c>
      <c r="N81">
        <v>1013</v>
      </c>
      <c r="O81" t="s">
        <v>370</v>
      </c>
      <c r="P81" t="s">
        <v>370</v>
      </c>
      <c r="Q81">
        <v>1</v>
      </c>
      <c r="X81">
        <v>289</v>
      </c>
      <c r="Y81">
        <v>0</v>
      </c>
      <c r="Z81">
        <v>0</v>
      </c>
      <c r="AA81">
        <v>0</v>
      </c>
      <c r="AB81">
        <v>8.86</v>
      </c>
      <c r="AC81">
        <v>0</v>
      </c>
      <c r="AD81">
        <v>1</v>
      </c>
      <c r="AE81">
        <v>1</v>
      </c>
      <c r="AF81" t="s">
        <v>129</v>
      </c>
      <c r="AG81">
        <v>332.34999999999997</v>
      </c>
      <c r="AH81">
        <v>2</v>
      </c>
      <c r="AI81">
        <v>55114268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ROW(Source!A92)</f>
        <v>92</v>
      </c>
      <c r="B82">
        <v>55114269</v>
      </c>
      <c r="C82">
        <v>55114267</v>
      </c>
      <c r="D82">
        <v>51127040</v>
      </c>
      <c r="E82">
        <v>68</v>
      </c>
      <c r="F82">
        <v>1</v>
      </c>
      <c r="G82">
        <v>1</v>
      </c>
      <c r="H82">
        <v>1</v>
      </c>
      <c r="I82" t="s">
        <v>371</v>
      </c>
      <c r="K82" t="s">
        <v>372</v>
      </c>
      <c r="L82">
        <v>1191</v>
      </c>
      <c r="N82">
        <v>1013</v>
      </c>
      <c r="O82" t="s">
        <v>370</v>
      </c>
      <c r="P82" t="s">
        <v>370</v>
      </c>
      <c r="Q82">
        <v>1</v>
      </c>
      <c r="X82">
        <v>0.59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2</v>
      </c>
      <c r="AF82" t="s">
        <v>128</v>
      </c>
      <c r="AG82">
        <v>0.7374999999999999</v>
      </c>
      <c r="AH82">
        <v>2</v>
      </c>
      <c r="AI82">
        <v>55114269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ROW(Source!A92)</f>
        <v>92</v>
      </c>
      <c r="B83">
        <v>55114270</v>
      </c>
      <c r="C83">
        <v>55114267</v>
      </c>
      <c r="D83">
        <v>51289176</v>
      </c>
      <c r="E83">
        <v>1</v>
      </c>
      <c r="F83">
        <v>1</v>
      </c>
      <c r="G83">
        <v>1</v>
      </c>
      <c r="H83">
        <v>2</v>
      </c>
      <c r="I83" t="s">
        <v>399</v>
      </c>
      <c r="J83" t="s">
        <v>400</v>
      </c>
      <c r="K83" t="s">
        <v>401</v>
      </c>
      <c r="L83">
        <v>1367</v>
      </c>
      <c r="N83">
        <v>1011</v>
      </c>
      <c r="O83" t="s">
        <v>376</v>
      </c>
      <c r="P83" t="s">
        <v>376</v>
      </c>
      <c r="Q83">
        <v>1</v>
      </c>
      <c r="X83">
        <v>0.25</v>
      </c>
      <c r="Y83">
        <v>0</v>
      </c>
      <c r="Z83">
        <v>115.4</v>
      </c>
      <c r="AA83">
        <v>13.5</v>
      </c>
      <c r="AB83">
        <v>0</v>
      </c>
      <c r="AC83">
        <v>0</v>
      </c>
      <c r="AD83">
        <v>1</v>
      </c>
      <c r="AE83">
        <v>0</v>
      </c>
      <c r="AF83" t="s">
        <v>128</v>
      </c>
      <c r="AG83">
        <v>0.3125</v>
      </c>
      <c r="AH83">
        <v>2</v>
      </c>
      <c r="AI83">
        <v>55114270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ROW(Source!A92)</f>
        <v>92</v>
      </c>
      <c r="B84">
        <v>55114271</v>
      </c>
      <c r="C84">
        <v>55114267</v>
      </c>
      <c r="D84">
        <v>51290110</v>
      </c>
      <c r="E84">
        <v>1</v>
      </c>
      <c r="F84">
        <v>1</v>
      </c>
      <c r="G84">
        <v>1</v>
      </c>
      <c r="H84">
        <v>2</v>
      </c>
      <c r="I84" t="s">
        <v>373</v>
      </c>
      <c r="J84" t="s">
        <v>374</v>
      </c>
      <c r="K84" t="s">
        <v>375</v>
      </c>
      <c r="L84">
        <v>1367</v>
      </c>
      <c r="N84">
        <v>1011</v>
      </c>
      <c r="O84" t="s">
        <v>376</v>
      </c>
      <c r="P84" t="s">
        <v>376</v>
      </c>
      <c r="Q84">
        <v>1</v>
      </c>
      <c r="X84">
        <v>0.34</v>
      </c>
      <c r="Y84">
        <v>0</v>
      </c>
      <c r="Z84">
        <v>65.71</v>
      </c>
      <c r="AA84">
        <v>11.6</v>
      </c>
      <c r="AB84">
        <v>0</v>
      </c>
      <c r="AC84">
        <v>0</v>
      </c>
      <c r="AD84">
        <v>1</v>
      </c>
      <c r="AE84">
        <v>0</v>
      </c>
      <c r="AF84" t="s">
        <v>128</v>
      </c>
      <c r="AG84">
        <v>0.42500000000000004</v>
      </c>
      <c r="AH84">
        <v>2</v>
      </c>
      <c r="AI84">
        <v>55114271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ROW(Source!A92)</f>
        <v>92</v>
      </c>
      <c r="B85">
        <v>55114272</v>
      </c>
      <c r="C85">
        <v>55114267</v>
      </c>
      <c r="D85">
        <v>51156403</v>
      </c>
      <c r="E85">
        <v>1</v>
      </c>
      <c r="F85">
        <v>1</v>
      </c>
      <c r="G85">
        <v>1</v>
      </c>
      <c r="H85">
        <v>3</v>
      </c>
      <c r="I85" t="s">
        <v>431</v>
      </c>
      <c r="J85" t="s">
        <v>432</v>
      </c>
      <c r="K85" t="s">
        <v>433</v>
      </c>
      <c r="L85">
        <v>1371</v>
      </c>
      <c r="N85">
        <v>1013</v>
      </c>
      <c r="O85" t="s">
        <v>34</v>
      </c>
      <c r="P85" t="s">
        <v>34</v>
      </c>
      <c r="Q85">
        <v>1</v>
      </c>
      <c r="X85">
        <v>0.01</v>
      </c>
      <c r="Y85">
        <v>346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0.01</v>
      </c>
      <c r="AH85">
        <v>2</v>
      </c>
      <c r="AI85">
        <v>55114272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ROW(Source!A92)</f>
        <v>92</v>
      </c>
      <c r="B86">
        <v>55114273</v>
      </c>
      <c r="C86">
        <v>55114267</v>
      </c>
      <c r="D86">
        <v>51159774</v>
      </c>
      <c r="E86">
        <v>1</v>
      </c>
      <c r="F86">
        <v>1</v>
      </c>
      <c r="G86">
        <v>1</v>
      </c>
      <c r="H86">
        <v>3</v>
      </c>
      <c r="I86" t="s">
        <v>434</v>
      </c>
      <c r="J86" t="s">
        <v>435</v>
      </c>
      <c r="K86" t="s">
        <v>436</v>
      </c>
      <c r="L86">
        <v>1348</v>
      </c>
      <c r="N86">
        <v>1009</v>
      </c>
      <c r="O86" t="s">
        <v>58</v>
      </c>
      <c r="P86" t="s">
        <v>58</v>
      </c>
      <c r="Q86">
        <v>1000</v>
      </c>
      <c r="X86">
        <v>1</v>
      </c>
      <c r="Y86">
        <v>10100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1</v>
      </c>
      <c r="AH86">
        <v>2</v>
      </c>
      <c r="AI86">
        <v>55114273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ROW(Source!A93)</f>
        <v>93</v>
      </c>
      <c r="B87">
        <v>55113438</v>
      </c>
      <c r="C87">
        <v>55113437</v>
      </c>
      <c r="D87">
        <v>53630101</v>
      </c>
      <c r="E87">
        <v>70</v>
      </c>
      <c r="F87">
        <v>1</v>
      </c>
      <c r="G87">
        <v>1</v>
      </c>
      <c r="H87">
        <v>1</v>
      </c>
      <c r="I87" t="s">
        <v>437</v>
      </c>
      <c r="K87" t="s">
        <v>438</v>
      </c>
      <c r="L87">
        <v>1191</v>
      </c>
      <c r="N87">
        <v>1013</v>
      </c>
      <c r="O87" t="s">
        <v>370</v>
      </c>
      <c r="P87" t="s">
        <v>370</v>
      </c>
      <c r="Q87">
        <v>1</v>
      </c>
      <c r="X87">
        <v>28.9</v>
      </c>
      <c r="Y87">
        <v>0</v>
      </c>
      <c r="Z87">
        <v>0</v>
      </c>
      <c r="AA87">
        <v>0</v>
      </c>
      <c r="AB87">
        <v>9.4</v>
      </c>
      <c r="AC87">
        <v>0</v>
      </c>
      <c r="AD87">
        <v>1</v>
      </c>
      <c r="AE87">
        <v>1</v>
      </c>
      <c r="AF87" t="s">
        <v>129</v>
      </c>
      <c r="AG87">
        <v>33.23499999999999</v>
      </c>
      <c r="AH87">
        <v>2</v>
      </c>
      <c r="AI87">
        <v>55113438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ROW(Source!A93)</f>
        <v>93</v>
      </c>
      <c r="B88">
        <v>55113439</v>
      </c>
      <c r="C88">
        <v>55113437</v>
      </c>
      <c r="D88">
        <v>53630257</v>
      </c>
      <c r="E88">
        <v>70</v>
      </c>
      <c r="F88">
        <v>1</v>
      </c>
      <c r="G88">
        <v>1</v>
      </c>
      <c r="H88">
        <v>1</v>
      </c>
      <c r="I88" t="s">
        <v>371</v>
      </c>
      <c r="K88" t="s">
        <v>372</v>
      </c>
      <c r="L88">
        <v>1191</v>
      </c>
      <c r="N88">
        <v>1013</v>
      </c>
      <c r="O88" t="s">
        <v>370</v>
      </c>
      <c r="P88" t="s">
        <v>370</v>
      </c>
      <c r="Q88">
        <v>1</v>
      </c>
      <c r="X88">
        <v>5.83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128</v>
      </c>
      <c r="AG88">
        <v>7.2875</v>
      </c>
      <c r="AH88">
        <v>2</v>
      </c>
      <c r="AI88">
        <v>55113439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ROW(Source!A93)</f>
        <v>93</v>
      </c>
      <c r="B89">
        <v>55113440</v>
      </c>
      <c r="C89">
        <v>55113437</v>
      </c>
      <c r="D89">
        <v>53791952</v>
      </c>
      <c r="E89">
        <v>1</v>
      </c>
      <c r="F89">
        <v>1</v>
      </c>
      <c r="G89">
        <v>1</v>
      </c>
      <c r="H89">
        <v>2</v>
      </c>
      <c r="I89" t="s">
        <v>439</v>
      </c>
      <c r="J89" t="s">
        <v>440</v>
      </c>
      <c r="K89" t="s">
        <v>441</v>
      </c>
      <c r="L89">
        <v>1367</v>
      </c>
      <c r="N89">
        <v>1011</v>
      </c>
      <c r="O89" t="s">
        <v>376</v>
      </c>
      <c r="P89" t="s">
        <v>376</v>
      </c>
      <c r="Q89">
        <v>1</v>
      </c>
      <c r="X89">
        <v>0.07</v>
      </c>
      <c r="Y89">
        <v>0</v>
      </c>
      <c r="Z89">
        <v>120.24</v>
      </c>
      <c r="AA89">
        <v>15.42</v>
      </c>
      <c r="AB89">
        <v>0</v>
      </c>
      <c r="AC89">
        <v>0</v>
      </c>
      <c r="AD89">
        <v>1</v>
      </c>
      <c r="AE89">
        <v>0</v>
      </c>
      <c r="AF89" t="s">
        <v>128</v>
      </c>
      <c r="AG89">
        <v>0.08750000000000001</v>
      </c>
      <c r="AH89">
        <v>2</v>
      </c>
      <c r="AI89">
        <v>55113440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ROW(Source!A93)</f>
        <v>93</v>
      </c>
      <c r="B90">
        <v>55113441</v>
      </c>
      <c r="C90">
        <v>55113437</v>
      </c>
      <c r="D90">
        <v>53791997</v>
      </c>
      <c r="E90">
        <v>1</v>
      </c>
      <c r="F90">
        <v>1</v>
      </c>
      <c r="G90">
        <v>1</v>
      </c>
      <c r="H90">
        <v>2</v>
      </c>
      <c r="I90" t="s">
        <v>399</v>
      </c>
      <c r="J90" t="s">
        <v>400</v>
      </c>
      <c r="K90" t="s">
        <v>401</v>
      </c>
      <c r="L90">
        <v>1367</v>
      </c>
      <c r="N90">
        <v>1011</v>
      </c>
      <c r="O90" t="s">
        <v>376</v>
      </c>
      <c r="P90" t="s">
        <v>376</v>
      </c>
      <c r="Q90">
        <v>1</v>
      </c>
      <c r="X90">
        <v>0.12</v>
      </c>
      <c r="Y90">
        <v>0</v>
      </c>
      <c r="Z90">
        <v>115.4</v>
      </c>
      <c r="AA90">
        <v>13.5</v>
      </c>
      <c r="AB90">
        <v>0</v>
      </c>
      <c r="AC90">
        <v>0</v>
      </c>
      <c r="AD90">
        <v>1</v>
      </c>
      <c r="AE90">
        <v>0</v>
      </c>
      <c r="AF90" t="s">
        <v>128</v>
      </c>
      <c r="AG90">
        <v>0.15</v>
      </c>
      <c r="AH90">
        <v>2</v>
      </c>
      <c r="AI90">
        <v>55113441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ROW(Source!A93)</f>
        <v>93</v>
      </c>
      <c r="B91">
        <v>55113442</v>
      </c>
      <c r="C91">
        <v>55113437</v>
      </c>
      <c r="D91">
        <v>53792008</v>
      </c>
      <c r="E91">
        <v>1</v>
      </c>
      <c r="F91">
        <v>1</v>
      </c>
      <c r="G91">
        <v>1</v>
      </c>
      <c r="H91">
        <v>2</v>
      </c>
      <c r="I91" t="s">
        <v>442</v>
      </c>
      <c r="J91" t="s">
        <v>443</v>
      </c>
      <c r="K91" t="s">
        <v>444</v>
      </c>
      <c r="L91">
        <v>1367</v>
      </c>
      <c r="N91">
        <v>1011</v>
      </c>
      <c r="O91" t="s">
        <v>376</v>
      </c>
      <c r="P91" t="s">
        <v>376</v>
      </c>
      <c r="Q91">
        <v>1</v>
      </c>
      <c r="X91">
        <v>5.45</v>
      </c>
      <c r="Y91">
        <v>0</v>
      </c>
      <c r="Z91">
        <v>96.89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128</v>
      </c>
      <c r="AG91">
        <v>6.8125</v>
      </c>
      <c r="AH91">
        <v>2</v>
      </c>
      <c r="AI91">
        <v>55113442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ROW(Source!A93)</f>
        <v>93</v>
      </c>
      <c r="B92">
        <v>55113443</v>
      </c>
      <c r="C92">
        <v>55113437</v>
      </c>
      <c r="D92">
        <v>53792078</v>
      </c>
      <c r="E92">
        <v>1</v>
      </c>
      <c r="F92">
        <v>1</v>
      </c>
      <c r="G92">
        <v>1</v>
      </c>
      <c r="H92">
        <v>2</v>
      </c>
      <c r="I92" t="s">
        <v>445</v>
      </c>
      <c r="J92" t="s">
        <v>446</v>
      </c>
      <c r="K92" t="s">
        <v>447</v>
      </c>
      <c r="L92">
        <v>1367</v>
      </c>
      <c r="N92">
        <v>1011</v>
      </c>
      <c r="O92" t="s">
        <v>376</v>
      </c>
      <c r="P92" t="s">
        <v>376</v>
      </c>
      <c r="Q92">
        <v>1</v>
      </c>
      <c r="X92">
        <v>0.86</v>
      </c>
      <c r="Y92">
        <v>0</v>
      </c>
      <c r="Z92">
        <v>0.9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128</v>
      </c>
      <c r="AG92">
        <v>1.075</v>
      </c>
      <c r="AH92">
        <v>2</v>
      </c>
      <c r="AI92">
        <v>55113443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ROW(Source!A93)</f>
        <v>93</v>
      </c>
      <c r="B93">
        <v>55113444</v>
      </c>
      <c r="C93">
        <v>55113437</v>
      </c>
      <c r="D93">
        <v>53792927</v>
      </c>
      <c r="E93">
        <v>1</v>
      </c>
      <c r="F93">
        <v>1</v>
      </c>
      <c r="G93">
        <v>1</v>
      </c>
      <c r="H93">
        <v>2</v>
      </c>
      <c r="I93" t="s">
        <v>373</v>
      </c>
      <c r="J93" t="s">
        <v>374</v>
      </c>
      <c r="K93" t="s">
        <v>375</v>
      </c>
      <c r="L93">
        <v>1367</v>
      </c>
      <c r="N93">
        <v>1011</v>
      </c>
      <c r="O93" t="s">
        <v>376</v>
      </c>
      <c r="P93" t="s">
        <v>376</v>
      </c>
      <c r="Q93">
        <v>1</v>
      </c>
      <c r="X93">
        <v>0.19</v>
      </c>
      <c r="Y93">
        <v>0</v>
      </c>
      <c r="Z93">
        <v>65.71</v>
      </c>
      <c r="AA93">
        <v>11.6</v>
      </c>
      <c r="AB93">
        <v>0</v>
      </c>
      <c r="AC93">
        <v>0</v>
      </c>
      <c r="AD93">
        <v>1</v>
      </c>
      <c r="AE93">
        <v>0</v>
      </c>
      <c r="AF93" t="s">
        <v>128</v>
      </c>
      <c r="AG93">
        <v>0.2375</v>
      </c>
      <c r="AH93">
        <v>2</v>
      </c>
      <c r="AI93">
        <v>55113444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ROW(Source!A93)</f>
        <v>93</v>
      </c>
      <c r="B94">
        <v>55113445</v>
      </c>
      <c r="C94">
        <v>55113437</v>
      </c>
      <c r="D94">
        <v>53793082</v>
      </c>
      <c r="E94">
        <v>1</v>
      </c>
      <c r="F94">
        <v>1</v>
      </c>
      <c r="G94">
        <v>1</v>
      </c>
      <c r="H94">
        <v>2</v>
      </c>
      <c r="I94" t="s">
        <v>448</v>
      </c>
      <c r="J94" t="s">
        <v>449</v>
      </c>
      <c r="K94" t="s">
        <v>450</v>
      </c>
      <c r="L94">
        <v>1367</v>
      </c>
      <c r="N94">
        <v>1011</v>
      </c>
      <c r="O94" t="s">
        <v>376</v>
      </c>
      <c r="P94" t="s">
        <v>376</v>
      </c>
      <c r="Q94">
        <v>1</v>
      </c>
      <c r="X94">
        <v>1.68</v>
      </c>
      <c r="Y94">
        <v>0</v>
      </c>
      <c r="Z94">
        <v>1.2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128</v>
      </c>
      <c r="AG94">
        <v>2.1</v>
      </c>
      <c r="AH94">
        <v>2</v>
      </c>
      <c r="AI94">
        <v>55113445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ROW(Source!A93)</f>
        <v>93</v>
      </c>
      <c r="B95">
        <v>55113446</v>
      </c>
      <c r="C95">
        <v>55113437</v>
      </c>
      <c r="D95">
        <v>53793125</v>
      </c>
      <c r="E95">
        <v>1</v>
      </c>
      <c r="F95">
        <v>1</v>
      </c>
      <c r="G95">
        <v>1</v>
      </c>
      <c r="H95">
        <v>2</v>
      </c>
      <c r="I95" t="s">
        <v>451</v>
      </c>
      <c r="J95" t="s">
        <v>452</v>
      </c>
      <c r="K95" t="s">
        <v>453</v>
      </c>
      <c r="L95">
        <v>1367</v>
      </c>
      <c r="N95">
        <v>1011</v>
      </c>
      <c r="O95" t="s">
        <v>376</v>
      </c>
      <c r="P95" t="s">
        <v>376</v>
      </c>
      <c r="Q95">
        <v>1</v>
      </c>
      <c r="X95">
        <v>8.59</v>
      </c>
      <c r="Y95">
        <v>0</v>
      </c>
      <c r="Z95">
        <v>12.31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128</v>
      </c>
      <c r="AG95">
        <v>10.7375</v>
      </c>
      <c r="AH95">
        <v>2</v>
      </c>
      <c r="AI95">
        <v>55113446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ROW(Source!A93)</f>
        <v>93</v>
      </c>
      <c r="B96">
        <v>55113447</v>
      </c>
      <c r="C96">
        <v>55113437</v>
      </c>
      <c r="D96">
        <v>53640954</v>
      </c>
      <c r="E96">
        <v>1</v>
      </c>
      <c r="F96">
        <v>1</v>
      </c>
      <c r="G96">
        <v>1</v>
      </c>
      <c r="H96">
        <v>3</v>
      </c>
      <c r="I96" t="s">
        <v>454</v>
      </c>
      <c r="J96" t="s">
        <v>455</v>
      </c>
      <c r="K96" t="s">
        <v>456</v>
      </c>
      <c r="L96">
        <v>1339</v>
      </c>
      <c r="N96">
        <v>1007</v>
      </c>
      <c r="O96" t="s">
        <v>147</v>
      </c>
      <c r="P96" t="s">
        <v>147</v>
      </c>
      <c r="Q96">
        <v>1</v>
      </c>
      <c r="X96">
        <v>1.37</v>
      </c>
      <c r="Y96">
        <v>6.22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1.37</v>
      </c>
      <c r="AH96">
        <v>2</v>
      </c>
      <c r="AI96">
        <v>55113447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ROW(Source!A93)</f>
        <v>93</v>
      </c>
      <c r="B97">
        <v>55113448</v>
      </c>
      <c r="C97">
        <v>55113437</v>
      </c>
      <c r="D97">
        <v>53640960</v>
      </c>
      <c r="E97">
        <v>1</v>
      </c>
      <c r="F97">
        <v>1</v>
      </c>
      <c r="G97">
        <v>1</v>
      </c>
      <c r="H97">
        <v>3</v>
      </c>
      <c r="I97" t="s">
        <v>457</v>
      </c>
      <c r="J97" t="s">
        <v>458</v>
      </c>
      <c r="K97" t="s">
        <v>459</v>
      </c>
      <c r="L97">
        <v>1346</v>
      </c>
      <c r="N97">
        <v>1009</v>
      </c>
      <c r="O97" t="s">
        <v>260</v>
      </c>
      <c r="P97" t="s">
        <v>260</v>
      </c>
      <c r="Q97">
        <v>1</v>
      </c>
      <c r="X97">
        <v>0.41</v>
      </c>
      <c r="Y97">
        <v>6.09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0.41</v>
      </c>
      <c r="AH97">
        <v>2</v>
      </c>
      <c r="AI97">
        <v>55113448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ROW(Source!A93)</f>
        <v>93</v>
      </c>
      <c r="B98">
        <v>55113449</v>
      </c>
      <c r="C98">
        <v>55113437</v>
      </c>
      <c r="D98">
        <v>53643644</v>
      </c>
      <c r="E98">
        <v>1</v>
      </c>
      <c r="F98">
        <v>1</v>
      </c>
      <c r="G98">
        <v>1</v>
      </c>
      <c r="H98">
        <v>3</v>
      </c>
      <c r="I98" t="s">
        <v>460</v>
      </c>
      <c r="J98" t="s">
        <v>461</v>
      </c>
      <c r="K98" t="s">
        <v>462</v>
      </c>
      <c r="L98">
        <v>1346</v>
      </c>
      <c r="N98">
        <v>1009</v>
      </c>
      <c r="O98" t="s">
        <v>260</v>
      </c>
      <c r="P98" t="s">
        <v>260</v>
      </c>
      <c r="Q98">
        <v>1</v>
      </c>
      <c r="X98">
        <v>4</v>
      </c>
      <c r="Y98">
        <v>10.75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4</v>
      </c>
      <c r="AH98">
        <v>2</v>
      </c>
      <c r="AI98">
        <v>55113449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ROW(Source!A93)</f>
        <v>93</v>
      </c>
      <c r="B99">
        <v>55113450</v>
      </c>
      <c r="C99">
        <v>55113437</v>
      </c>
      <c r="D99">
        <v>53644840</v>
      </c>
      <c r="E99">
        <v>1</v>
      </c>
      <c r="F99">
        <v>1</v>
      </c>
      <c r="G99">
        <v>1</v>
      </c>
      <c r="H99">
        <v>3</v>
      </c>
      <c r="I99" t="s">
        <v>563</v>
      </c>
      <c r="J99" t="s">
        <v>564</v>
      </c>
      <c r="K99" t="s">
        <v>565</v>
      </c>
      <c r="L99">
        <v>1346</v>
      </c>
      <c r="N99">
        <v>1009</v>
      </c>
      <c r="O99" t="s">
        <v>260</v>
      </c>
      <c r="P99" t="s">
        <v>260</v>
      </c>
      <c r="Q99">
        <v>1</v>
      </c>
      <c r="X99">
        <v>0</v>
      </c>
      <c r="Y99">
        <v>9.04</v>
      </c>
      <c r="Z99">
        <v>0</v>
      </c>
      <c r="AA99">
        <v>0</v>
      </c>
      <c r="AB99">
        <v>0</v>
      </c>
      <c r="AC99">
        <v>1</v>
      </c>
      <c r="AD99">
        <v>0</v>
      </c>
      <c r="AE99">
        <v>0</v>
      </c>
      <c r="AG99">
        <v>0</v>
      </c>
      <c r="AH99">
        <v>3</v>
      </c>
      <c r="AI99">
        <v>-1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ROW(Source!A93)</f>
        <v>93</v>
      </c>
      <c r="B100">
        <v>55113451</v>
      </c>
      <c r="C100">
        <v>55113437</v>
      </c>
      <c r="D100">
        <v>53644939</v>
      </c>
      <c r="E100">
        <v>1</v>
      </c>
      <c r="F100">
        <v>1</v>
      </c>
      <c r="G100">
        <v>1</v>
      </c>
      <c r="H100">
        <v>3</v>
      </c>
      <c r="I100" t="s">
        <v>414</v>
      </c>
      <c r="J100" t="s">
        <v>415</v>
      </c>
      <c r="K100" t="s">
        <v>416</v>
      </c>
      <c r="L100">
        <v>1348</v>
      </c>
      <c r="N100">
        <v>1009</v>
      </c>
      <c r="O100" t="s">
        <v>58</v>
      </c>
      <c r="P100" t="s">
        <v>58</v>
      </c>
      <c r="Q100">
        <v>1000</v>
      </c>
      <c r="X100">
        <v>1E-05</v>
      </c>
      <c r="Y100">
        <v>11978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1E-05</v>
      </c>
      <c r="AH100">
        <v>2</v>
      </c>
      <c r="AI100">
        <v>55113451</v>
      </c>
      <c r="AJ100">
        <v>99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ROW(Source!A93)</f>
        <v>93</v>
      </c>
      <c r="B101">
        <v>55113452</v>
      </c>
      <c r="C101">
        <v>55113437</v>
      </c>
      <c r="D101">
        <v>53646035</v>
      </c>
      <c r="E101">
        <v>1</v>
      </c>
      <c r="F101">
        <v>1</v>
      </c>
      <c r="G101">
        <v>1</v>
      </c>
      <c r="H101">
        <v>3</v>
      </c>
      <c r="I101" t="s">
        <v>463</v>
      </c>
      <c r="J101" t="s">
        <v>464</v>
      </c>
      <c r="K101" t="s">
        <v>465</v>
      </c>
      <c r="L101">
        <v>1348</v>
      </c>
      <c r="N101">
        <v>1009</v>
      </c>
      <c r="O101" t="s">
        <v>58</v>
      </c>
      <c r="P101" t="s">
        <v>58</v>
      </c>
      <c r="Q101">
        <v>1000</v>
      </c>
      <c r="X101">
        <v>0.0001</v>
      </c>
      <c r="Y101">
        <v>37900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0.0001</v>
      </c>
      <c r="AH101">
        <v>2</v>
      </c>
      <c r="AI101">
        <v>55113452</v>
      </c>
      <c r="AJ101">
        <v>100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ROW(Source!A93)</f>
        <v>93</v>
      </c>
      <c r="B102">
        <v>55113453</v>
      </c>
      <c r="C102">
        <v>55113437</v>
      </c>
      <c r="D102">
        <v>53631945</v>
      </c>
      <c r="E102">
        <v>70</v>
      </c>
      <c r="F102">
        <v>1</v>
      </c>
      <c r="G102">
        <v>1</v>
      </c>
      <c r="H102">
        <v>3</v>
      </c>
      <c r="I102" t="s">
        <v>566</v>
      </c>
      <c r="K102" t="s">
        <v>567</v>
      </c>
      <c r="L102">
        <v>1348</v>
      </c>
      <c r="N102">
        <v>1009</v>
      </c>
      <c r="O102" t="s">
        <v>58</v>
      </c>
      <c r="P102" t="s">
        <v>58</v>
      </c>
      <c r="Q102">
        <v>1000</v>
      </c>
      <c r="X102">
        <v>1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G102">
        <v>1</v>
      </c>
      <c r="AH102">
        <v>3</v>
      </c>
      <c r="AI102">
        <v>-1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ROW(Source!A93)</f>
        <v>93</v>
      </c>
      <c r="B103">
        <v>55113454</v>
      </c>
      <c r="C103">
        <v>55113437</v>
      </c>
      <c r="D103">
        <v>53659617</v>
      </c>
      <c r="E103">
        <v>1</v>
      </c>
      <c r="F103">
        <v>1</v>
      </c>
      <c r="G103">
        <v>1</v>
      </c>
      <c r="H103">
        <v>3</v>
      </c>
      <c r="I103" t="s">
        <v>466</v>
      </c>
      <c r="J103" t="s">
        <v>467</v>
      </c>
      <c r="K103" t="s">
        <v>468</v>
      </c>
      <c r="L103">
        <v>1348</v>
      </c>
      <c r="N103">
        <v>1009</v>
      </c>
      <c r="O103" t="s">
        <v>58</v>
      </c>
      <c r="P103" t="s">
        <v>58</v>
      </c>
      <c r="Q103">
        <v>1000</v>
      </c>
      <c r="X103">
        <v>0.001</v>
      </c>
      <c r="Y103">
        <v>7712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0.001</v>
      </c>
      <c r="AH103">
        <v>2</v>
      </c>
      <c r="AI103">
        <v>55113454</v>
      </c>
      <c r="AJ103">
        <v>102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ROW(Source!A93)</f>
        <v>93</v>
      </c>
      <c r="B104">
        <v>55113455</v>
      </c>
      <c r="C104">
        <v>55113437</v>
      </c>
      <c r="D104">
        <v>53661716</v>
      </c>
      <c r="E104">
        <v>1</v>
      </c>
      <c r="F104">
        <v>1</v>
      </c>
      <c r="G104">
        <v>1</v>
      </c>
      <c r="H104">
        <v>3</v>
      </c>
      <c r="I104" t="s">
        <v>469</v>
      </c>
      <c r="J104" t="s">
        <v>470</v>
      </c>
      <c r="K104" t="s">
        <v>471</v>
      </c>
      <c r="L104">
        <v>1302</v>
      </c>
      <c r="N104">
        <v>1003</v>
      </c>
      <c r="O104" t="s">
        <v>472</v>
      </c>
      <c r="P104" t="s">
        <v>472</v>
      </c>
      <c r="Q104">
        <v>10</v>
      </c>
      <c r="X104">
        <v>0.0187</v>
      </c>
      <c r="Y104">
        <v>50.24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0.0187</v>
      </c>
      <c r="AH104">
        <v>2</v>
      </c>
      <c r="AI104">
        <v>55113455</v>
      </c>
      <c r="AJ104">
        <v>103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ROW(Source!A93)</f>
        <v>93</v>
      </c>
      <c r="B105">
        <v>55113456</v>
      </c>
      <c r="C105">
        <v>55113437</v>
      </c>
      <c r="D105">
        <v>53662071</v>
      </c>
      <c r="E105">
        <v>1</v>
      </c>
      <c r="F105">
        <v>1</v>
      </c>
      <c r="G105">
        <v>1</v>
      </c>
      <c r="H105">
        <v>3</v>
      </c>
      <c r="I105" t="s">
        <v>420</v>
      </c>
      <c r="J105" t="s">
        <v>421</v>
      </c>
      <c r="K105" t="s">
        <v>422</v>
      </c>
      <c r="L105">
        <v>1348</v>
      </c>
      <c r="N105">
        <v>1009</v>
      </c>
      <c r="O105" t="s">
        <v>58</v>
      </c>
      <c r="P105" t="s">
        <v>58</v>
      </c>
      <c r="Q105">
        <v>1000</v>
      </c>
      <c r="X105">
        <v>3E-05</v>
      </c>
      <c r="Y105">
        <v>4455.2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3E-05</v>
      </c>
      <c r="AH105">
        <v>2</v>
      </c>
      <c r="AI105">
        <v>55113456</v>
      </c>
      <c r="AJ105">
        <v>104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ROW(Source!A93)</f>
        <v>93</v>
      </c>
      <c r="B106">
        <v>55113457</v>
      </c>
      <c r="C106">
        <v>55113437</v>
      </c>
      <c r="D106">
        <v>53662794</v>
      </c>
      <c r="E106">
        <v>1</v>
      </c>
      <c r="F106">
        <v>1</v>
      </c>
      <c r="G106">
        <v>1</v>
      </c>
      <c r="H106">
        <v>3</v>
      </c>
      <c r="I106" t="s">
        <v>473</v>
      </c>
      <c r="J106" t="s">
        <v>474</v>
      </c>
      <c r="K106" t="s">
        <v>475</v>
      </c>
      <c r="L106">
        <v>1348</v>
      </c>
      <c r="N106">
        <v>1009</v>
      </c>
      <c r="O106" t="s">
        <v>58</v>
      </c>
      <c r="P106" t="s">
        <v>58</v>
      </c>
      <c r="Q106">
        <v>1000</v>
      </c>
      <c r="X106">
        <v>0.00194</v>
      </c>
      <c r="Y106">
        <v>4920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0.00194</v>
      </c>
      <c r="AH106">
        <v>2</v>
      </c>
      <c r="AI106">
        <v>55113457</v>
      </c>
      <c r="AJ106">
        <v>105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ROW(Source!A93)</f>
        <v>93</v>
      </c>
      <c r="B107">
        <v>55113458</v>
      </c>
      <c r="C107">
        <v>55113437</v>
      </c>
      <c r="D107">
        <v>53666055</v>
      </c>
      <c r="E107">
        <v>1</v>
      </c>
      <c r="F107">
        <v>1</v>
      </c>
      <c r="G107">
        <v>1</v>
      </c>
      <c r="H107">
        <v>3</v>
      </c>
      <c r="I107" t="s">
        <v>476</v>
      </c>
      <c r="J107" t="s">
        <v>477</v>
      </c>
      <c r="K107" t="s">
        <v>478</v>
      </c>
      <c r="L107">
        <v>1339</v>
      </c>
      <c r="N107">
        <v>1007</v>
      </c>
      <c r="O107" t="s">
        <v>147</v>
      </c>
      <c r="P107" t="s">
        <v>147</v>
      </c>
      <c r="Q107">
        <v>1</v>
      </c>
      <c r="X107">
        <v>0.00103</v>
      </c>
      <c r="Y107">
        <v>1700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0.00103</v>
      </c>
      <c r="AH107">
        <v>2</v>
      </c>
      <c r="AI107">
        <v>55113458</v>
      </c>
      <c r="AJ107">
        <v>106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ROW(Source!A93)</f>
        <v>93</v>
      </c>
      <c r="B108">
        <v>55113459</v>
      </c>
      <c r="C108">
        <v>55113437</v>
      </c>
      <c r="D108">
        <v>53673673</v>
      </c>
      <c r="E108">
        <v>1</v>
      </c>
      <c r="F108">
        <v>1</v>
      </c>
      <c r="G108">
        <v>1</v>
      </c>
      <c r="H108">
        <v>3</v>
      </c>
      <c r="I108" t="s">
        <v>479</v>
      </c>
      <c r="J108" t="s">
        <v>480</v>
      </c>
      <c r="K108" t="s">
        <v>481</v>
      </c>
      <c r="L108">
        <v>1348</v>
      </c>
      <c r="N108">
        <v>1009</v>
      </c>
      <c r="O108" t="s">
        <v>58</v>
      </c>
      <c r="P108" t="s">
        <v>58</v>
      </c>
      <c r="Q108">
        <v>1000</v>
      </c>
      <c r="X108">
        <v>0.00031</v>
      </c>
      <c r="Y108">
        <v>15620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0.00031</v>
      </c>
      <c r="AH108">
        <v>2</v>
      </c>
      <c r="AI108">
        <v>55113459</v>
      </c>
      <c r="AJ108">
        <v>107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ROW(Source!A93)</f>
        <v>93</v>
      </c>
      <c r="B109">
        <v>55113460</v>
      </c>
      <c r="C109">
        <v>55113437</v>
      </c>
      <c r="D109">
        <v>53674786</v>
      </c>
      <c r="E109">
        <v>1</v>
      </c>
      <c r="F109">
        <v>1</v>
      </c>
      <c r="G109">
        <v>1</v>
      </c>
      <c r="H109">
        <v>3</v>
      </c>
      <c r="I109" t="s">
        <v>482</v>
      </c>
      <c r="J109" t="s">
        <v>483</v>
      </c>
      <c r="K109" t="s">
        <v>484</v>
      </c>
      <c r="L109">
        <v>1346</v>
      </c>
      <c r="N109">
        <v>1009</v>
      </c>
      <c r="O109" t="s">
        <v>260</v>
      </c>
      <c r="P109" t="s">
        <v>260</v>
      </c>
      <c r="Q109">
        <v>1</v>
      </c>
      <c r="X109">
        <v>0.6</v>
      </c>
      <c r="Y109">
        <v>9.42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0.6</v>
      </c>
      <c r="AH109">
        <v>2</v>
      </c>
      <c r="AI109">
        <v>55113460</v>
      </c>
      <c r="AJ109">
        <v>108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ROW(Source!A94)</f>
        <v>94</v>
      </c>
      <c r="B110">
        <v>55113438</v>
      </c>
      <c r="C110">
        <v>55113437</v>
      </c>
      <c r="D110">
        <v>53630101</v>
      </c>
      <c r="E110">
        <v>70</v>
      </c>
      <c r="F110">
        <v>1</v>
      </c>
      <c r="G110">
        <v>1</v>
      </c>
      <c r="H110">
        <v>1</v>
      </c>
      <c r="I110" t="s">
        <v>437</v>
      </c>
      <c r="K110" t="s">
        <v>438</v>
      </c>
      <c r="L110">
        <v>1191</v>
      </c>
      <c r="N110">
        <v>1013</v>
      </c>
      <c r="O110" t="s">
        <v>370</v>
      </c>
      <c r="P110" t="s">
        <v>370</v>
      </c>
      <c r="Q110">
        <v>1</v>
      </c>
      <c r="X110">
        <v>28.9</v>
      </c>
      <c r="Y110">
        <v>0</v>
      </c>
      <c r="Z110">
        <v>0</v>
      </c>
      <c r="AA110">
        <v>0</v>
      </c>
      <c r="AB110">
        <v>9.4</v>
      </c>
      <c r="AC110">
        <v>0</v>
      </c>
      <c r="AD110">
        <v>1</v>
      </c>
      <c r="AE110">
        <v>1</v>
      </c>
      <c r="AF110" t="s">
        <v>129</v>
      </c>
      <c r="AG110">
        <v>33.23499999999999</v>
      </c>
      <c r="AH110">
        <v>2</v>
      </c>
      <c r="AI110">
        <v>55113438</v>
      </c>
      <c r="AJ110">
        <v>109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ROW(Source!A94)</f>
        <v>94</v>
      </c>
      <c r="B111">
        <v>55113439</v>
      </c>
      <c r="C111">
        <v>55113437</v>
      </c>
      <c r="D111">
        <v>53630257</v>
      </c>
      <c r="E111">
        <v>70</v>
      </c>
      <c r="F111">
        <v>1</v>
      </c>
      <c r="G111">
        <v>1</v>
      </c>
      <c r="H111">
        <v>1</v>
      </c>
      <c r="I111" t="s">
        <v>371</v>
      </c>
      <c r="K111" t="s">
        <v>372</v>
      </c>
      <c r="L111">
        <v>1191</v>
      </c>
      <c r="N111">
        <v>1013</v>
      </c>
      <c r="O111" t="s">
        <v>370</v>
      </c>
      <c r="P111" t="s">
        <v>370</v>
      </c>
      <c r="Q111">
        <v>1</v>
      </c>
      <c r="X111">
        <v>5.83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2</v>
      </c>
      <c r="AF111" t="s">
        <v>128</v>
      </c>
      <c r="AG111">
        <v>7.2875</v>
      </c>
      <c r="AH111">
        <v>2</v>
      </c>
      <c r="AI111">
        <v>55113439</v>
      </c>
      <c r="AJ111">
        <v>110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ROW(Source!A94)</f>
        <v>94</v>
      </c>
      <c r="B112">
        <v>55113440</v>
      </c>
      <c r="C112">
        <v>55113437</v>
      </c>
      <c r="D112">
        <v>53791952</v>
      </c>
      <c r="E112">
        <v>1</v>
      </c>
      <c r="F112">
        <v>1</v>
      </c>
      <c r="G112">
        <v>1</v>
      </c>
      <c r="H112">
        <v>2</v>
      </c>
      <c r="I112" t="s">
        <v>439</v>
      </c>
      <c r="J112" t="s">
        <v>440</v>
      </c>
      <c r="K112" t="s">
        <v>441</v>
      </c>
      <c r="L112">
        <v>1367</v>
      </c>
      <c r="N112">
        <v>1011</v>
      </c>
      <c r="O112" t="s">
        <v>376</v>
      </c>
      <c r="P112" t="s">
        <v>376</v>
      </c>
      <c r="Q112">
        <v>1</v>
      </c>
      <c r="X112">
        <v>0.07</v>
      </c>
      <c r="Y112">
        <v>0</v>
      </c>
      <c r="Z112">
        <v>120.24</v>
      </c>
      <c r="AA112">
        <v>15.42</v>
      </c>
      <c r="AB112">
        <v>0</v>
      </c>
      <c r="AC112">
        <v>0</v>
      </c>
      <c r="AD112">
        <v>1</v>
      </c>
      <c r="AE112">
        <v>0</v>
      </c>
      <c r="AF112" t="s">
        <v>128</v>
      </c>
      <c r="AG112">
        <v>0.08750000000000001</v>
      </c>
      <c r="AH112">
        <v>2</v>
      </c>
      <c r="AI112">
        <v>55113440</v>
      </c>
      <c r="AJ112">
        <v>111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ROW(Source!A94)</f>
        <v>94</v>
      </c>
      <c r="B113">
        <v>55113441</v>
      </c>
      <c r="C113">
        <v>55113437</v>
      </c>
      <c r="D113">
        <v>53791997</v>
      </c>
      <c r="E113">
        <v>1</v>
      </c>
      <c r="F113">
        <v>1</v>
      </c>
      <c r="G113">
        <v>1</v>
      </c>
      <c r="H113">
        <v>2</v>
      </c>
      <c r="I113" t="s">
        <v>399</v>
      </c>
      <c r="J113" t="s">
        <v>400</v>
      </c>
      <c r="K113" t="s">
        <v>401</v>
      </c>
      <c r="L113">
        <v>1367</v>
      </c>
      <c r="N113">
        <v>1011</v>
      </c>
      <c r="O113" t="s">
        <v>376</v>
      </c>
      <c r="P113" t="s">
        <v>376</v>
      </c>
      <c r="Q113">
        <v>1</v>
      </c>
      <c r="X113">
        <v>0.12</v>
      </c>
      <c r="Y113">
        <v>0</v>
      </c>
      <c r="Z113">
        <v>115.4</v>
      </c>
      <c r="AA113">
        <v>13.5</v>
      </c>
      <c r="AB113">
        <v>0</v>
      </c>
      <c r="AC113">
        <v>0</v>
      </c>
      <c r="AD113">
        <v>1</v>
      </c>
      <c r="AE113">
        <v>0</v>
      </c>
      <c r="AF113" t="s">
        <v>128</v>
      </c>
      <c r="AG113">
        <v>0.15</v>
      </c>
      <c r="AH113">
        <v>2</v>
      </c>
      <c r="AI113">
        <v>55113441</v>
      </c>
      <c r="AJ113">
        <v>112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ROW(Source!A94)</f>
        <v>94</v>
      </c>
      <c r="B114">
        <v>55113442</v>
      </c>
      <c r="C114">
        <v>55113437</v>
      </c>
      <c r="D114">
        <v>53792008</v>
      </c>
      <c r="E114">
        <v>1</v>
      </c>
      <c r="F114">
        <v>1</v>
      </c>
      <c r="G114">
        <v>1</v>
      </c>
      <c r="H114">
        <v>2</v>
      </c>
      <c r="I114" t="s">
        <v>442</v>
      </c>
      <c r="J114" t="s">
        <v>443</v>
      </c>
      <c r="K114" t="s">
        <v>444</v>
      </c>
      <c r="L114">
        <v>1367</v>
      </c>
      <c r="N114">
        <v>1011</v>
      </c>
      <c r="O114" t="s">
        <v>376</v>
      </c>
      <c r="P114" t="s">
        <v>376</v>
      </c>
      <c r="Q114">
        <v>1</v>
      </c>
      <c r="X114">
        <v>5.45</v>
      </c>
      <c r="Y114">
        <v>0</v>
      </c>
      <c r="Z114">
        <v>96.89</v>
      </c>
      <c r="AA114">
        <v>13.5</v>
      </c>
      <c r="AB114">
        <v>0</v>
      </c>
      <c r="AC114">
        <v>0</v>
      </c>
      <c r="AD114">
        <v>1</v>
      </c>
      <c r="AE114">
        <v>0</v>
      </c>
      <c r="AF114" t="s">
        <v>128</v>
      </c>
      <c r="AG114">
        <v>6.8125</v>
      </c>
      <c r="AH114">
        <v>2</v>
      </c>
      <c r="AI114">
        <v>55113442</v>
      </c>
      <c r="AJ114">
        <v>113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ROW(Source!A94)</f>
        <v>94</v>
      </c>
      <c r="B115">
        <v>55113443</v>
      </c>
      <c r="C115">
        <v>55113437</v>
      </c>
      <c r="D115">
        <v>53792078</v>
      </c>
      <c r="E115">
        <v>1</v>
      </c>
      <c r="F115">
        <v>1</v>
      </c>
      <c r="G115">
        <v>1</v>
      </c>
      <c r="H115">
        <v>2</v>
      </c>
      <c r="I115" t="s">
        <v>445</v>
      </c>
      <c r="J115" t="s">
        <v>446</v>
      </c>
      <c r="K115" t="s">
        <v>447</v>
      </c>
      <c r="L115">
        <v>1367</v>
      </c>
      <c r="N115">
        <v>1011</v>
      </c>
      <c r="O115" t="s">
        <v>376</v>
      </c>
      <c r="P115" t="s">
        <v>376</v>
      </c>
      <c r="Q115">
        <v>1</v>
      </c>
      <c r="X115">
        <v>0.86</v>
      </c>
      <c r="Y115">
        <v>0</v>
      </c>
      <c r="Z115">
        <v>0.9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128</v>
      </c>
      <c r="AG115">
        <v>1.075</v>
      </c>
      <c r="AH115">
        <v>2</v>
      </c>
      <c r="AI115">
        <v>55113443</v>
      </c>
      <c r="AJ115">
        <v>114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ROW(Source!A94)</f>
        <v>94</v>
      </c>
      <c r="B116">
        <v>55113444</v>
      </c>
      <c r="C116">
        <v>55113437</v>
      </c>
      <c r="D116">
        <v>53792927</v>
      </c>
      <c r="E116">
        <v>1</v>
      </c>
      <c r="F116">
        <v>1</v>
      </c>
      <c r="G116">
        <v>1</v>
      </c>
      <c r="H116">
        <v>2</v>
      </c>
      <c r="I116" t="s">
        <v>373</v>
      </c>
      <c r="J116" t="s">
        <v>374</v>
      </c>
      <c r="K116" t="s">
        <v>375</v>
      </c>
      <c r="L116">
        <v>1367</v>
      </c>
      <c r="N116">
        <v>1011</v>
      </c>
      <c r="O116" t="s">
        <v>376</v>
      </c>
      <c r="P116" t="s">
        <v>376</v>
      </c>
      <c r="Q116">
        <v>1</v>
      </c>
      <c r="X116">
        <v>0.19</v>
      </c>
      <c r="Y116">
        <v>0</v>
      </c>
      <c r="Z116">
        <v>65.71</v>
      </c>
      <c r="AA116">
        <v>11.6</v>
      </c>
      <c r="AB116">
        <v>0</v>
      </c>
      <c r="AC116">
        <v>0</v>
      </c>
      <c r="AD116">
        <v>1</v>
      </c>
      <c r="AE116">
        <v>0</v>
      </c>
      <c r="AF116" t="s">
        <v>128</v>
      </c>
      <c r="AG116">
        <v>0.2375</v>
      </c>
      <c r="AH116">
        <v>2</v>
      </c>
      <c r="AI116">
        <v>55113444</v>
      </c>
      <c r="AJ116">
        <v>115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ROW(Source!A94)</f>
        <v>94</v>
      </c>
      <c r="B117">
        <v>55113445</v>
      </c>
      <c r="C117">
        <v>55113437</v>
      </c>
      <c r="D117">
        <v>53793082</v>
      </c>
      <c r="E117">
        <v>1</v>
      </c>
      <c r="F117">
        <v>1</v>
      </c>
      <c r="G117">
        <v>1</v>
      </c>
      <c r="H117">
        <v>2</v>
      </c>
      <c r="I117" t="s">
        <v>448</v>
      </c>
      <c r="J117" t="s">
        <v>449</v>
      </c>
      <c r="K117" t="s">
        <v>450</v>
      </c>
      <c r="L117">
        <v>1367</v>
      </c>
      <c r="N117">
        <v>1011</v>
      </c>
      <c r="O117" t="s">
        <v>376</v>
      </c>
      <c r="P117" t="s">
        <v>376</v>
      </c>
      <c r="Q117">
        <v>1</v>
      </c>
      <c r="X117">
        <v>1.68</v>
      </c>
      <c r="Y117">
        <v>0</v>
      </c>
      <c r="Z117">
        <v>1.2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128</v>
      </c>
      <c r="AG117">
        <v>2.1</v>
      </c>
      <c r="AH117">
        <v>2</v>
      </c>
      <c r="AI117">
        <v>55113445</v>
      </c>
      <c r="AJ117">
        <v>116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ROW(Source!A94)</f>
        <v>94</v>
      </c>
      <c r="B118">
        <v>55113446</v>
      </c>
      <c r="C118">
        <v>55113437</v>
      </c>
      <c r="D118">
        <v>53793125</v>
      </c>
      <c r="E118">
        <v>1</v>
      </c>
      <c r="F118">
        <v>1</v>
      </c>
      <c r="G118">
        <v>1</v>
      </c>
      <c r="H118">
        <v>2</v>
      </c>
      <c r="I118" t="s">
        <v>451</v>
      </c>
      <c r="J118" t="s">
        <v>452</v>
      </c>
      <c r="K118" t="s">
        <v>453</v>
      </c>
      <c r="L118">
        <v>1367</v>
      </c>
      <c r="N118">
        <v>1011</v>
      </c>
      <c r="O118" t="s">
        <v>376</v>
      </c>
      <c r="P118" t="s">
        <v>376</v>
      </c>
      <c r="Q118">
        <v>1</v>
      </c>
      <c r="X118">
        <v>8.59</v>
      </c>
      <c r="Y118">
        <v>0</v>
      </c>
      <c r="Z118">
        <v>12.31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128</v>
      </c>
      <c r="AG118">
        <v>10.7375</v>
      </c>
      <c r="AH118">
        <v>2</v>
      </c>
      <c r="AI118">
        <v>55113446</v>
      </c>
      <c r="AJ118">
        <v>117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ROW(Source!A94)</f>
        <v>94</v>
      </c>
      <c r="B119">
        <v>55113447</v>
      </c>
      <c r="C119">
        <v>55113437</v>
      </c>
      <c r="D119">
        <v>53640954</v>
      </c>
      <c r="E119">
        <v>1</v>
      </c>
      <c r="F119">
        <v>1</v>
      </c>
      <c r="G119">
        <v>1</v>
      </c>
      <c r="H119">
        <v>3</v>
      </c>
      <c r="I119" t="s">
        <v>454</v>
      </c>
      <c r="J119" t="s">
        <v>455</v>
      </c>
      <c r="K119" t="s">
        <v>456</v>
      </c>
      <c r="L119">
        <v>1339</v>
      </c>
      <c r="N119">
        <v>1007</v>
      </c>
      <c r="O119" t="s">
        <v>147</v>
      </c>
      <c r="P119" t="s">
        <v>147</v>
      </c>
      <c r="Q119">
        <v>1</v>
      </c>
      <c r="X119">
        <v>1.37</v>
      </c>
      <c r="Y119">
        <v>6.22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G119">
        <v>1.37</v>
      </c>
      <c r="AH119">
        <v>2</v>
      </c>
      <c r="AI119">
        <v>55113447</v>
      </c>
      <c r="AJ119">
        <v>118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ROW(Source!A94)</f>
        <v>94</v>
      </c>
      <c r="B120">
        <v>55113448</v>
      </c>
      <c r="C120">
        <v>55113437</v>
      </c>
      <c r="D120">
        <v>53640960</v>
      </c>
      <c r="E120">
        <v>1</v>
      </c>
      <c r="F120">
        <v>1</v>
      </c>
      <c r="G120">
        <v>1</v>
      </c>
      <c r="H120">
        <v>3</v>
      </c>
      <c r="I120" t="s">
        <v>457</v>
      </c>
      <c r="J120" t="s">
        <v>458</v>
      </c>
      <c r="K120" t="s">
        <v>459</v>
      </c>
      <c r="L120">
        <v>1346</v>
      </c>
      <c r="N120">
        <v>1009</v>
      </c>
      <c r="O120" t="s">
        <v>260</v>
      </c>
      <c r="P120" t="s">
        <v>260</v>
      </c>
      <c r="Q120">
        <v>1</v>
      </c>
      <c r="X120">
        <v>0.41</v>
      </c>
      <c r="Y120">
        <v>6.09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0.41</v>
      </c>
      <c r="AH120">
        <v>2</v>
      </c>
      <c r="AI120">
        <v>55113448</v>
      </c>
      <c r="AJ120">
        <v>119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ROW(Source!A94)</f>
        <v>94</v>
      </c>
      <c r="B121">
        <v>55113449</v>
      </c>
      <c r="C121">
        <v>55113437</v>
      </c>
      <c r="D121">
        <v>53643644</v>
      </c>
      <c r="E121">
        <v>1</v>
      </c>
      <c r="F121">
        <v>1</v>
      </c>
      <c r="G121">
        <v>1</v>
      </c>
      <c r="H121">
        <v>3</v>
      </c>
      <c r="I121" t="s">
        <v>460</v>
      </c>
      <c r="J121" t="s">
        <v>461</v>
      </c>
      <c r="K121" t="s">
        <v>462</v>
      </c>
      <c r="L121">
        <v>1346</v>
      </c>
      <c r="N121">
        <v>1009</v>
      </c>
      <c r="O121" t="s">
        <v>260</v>
      </c>
      <c r="P121" t="s">
        <v>260</v>
      </c>
      <c r="Q121">
        <v>1</v>
      </c>
      <c r="X121">
        <v>4</v>
      </c>
      <c r="Y121">
        <v>10.75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4</v>
      </c>
      <c r="AH121">
        <v>2</v>
      </c>
      <c r="AI121">
        <v>55113449</v>
      </c>
      <c r="AJ121">
        <v>120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ROW(Source!A94)</f>
        <v>94</v>
      </c>
      <c r="B122">
        <v>55113450</v>
      </c>
      <c r="C122">
        <v>55113437</v>
      </c>
      <c r="D122">
        <v>53644840</v>
      </c>
      <c r="E122">
        <v>1</v>
      </c>
      <c r="F122">
        <v>1</v>
      </c>
      <c r="G122">
        <v>1</v>
      </c>
      <c r="H122">
        <v>3</v>
      </c>
      <c r="I122" t="s">
        <v>563</v>
      </c>
      <c r="J122" t="s">
        <v>564</v>
      </c>
      <c r="K122" t="s">
        <v>565</v>
      </c>
      <c r="L122">
        <v>1346</v>
      </c>
      <c r="N122">
        <v>1009</v>
      </c>
      <c r="O122" t="s">
        <v>260</v>
      </c>
      <c r="P122" t="s">
        <v>260</v>
      </c>
      <c r="Q122">
        <v>1</v>
      </c>
      <c r="X122">
        <v>0</v>
      </c>
      <c r="Y122">
        <v>9.04</v>
      </c>
      <c r="Z122">
        <v>0</v>
      </c>
      <c r="AA122">
        <v>0</v>
      </c>
      <c r="AB122">
        <v>0</v>
      </c>
      <c r="AC122">
        <v>1</v>
      </c>
      <c r="AD122">
        <v>0</v>
      </c>
      <c r="AE122">
        <v>0</v>
      </c>
      <c r="AG122">
        <v>0</v>
      </c>
      <c r="AH122">
        <v>3</v>
      </c>
      <c r="AI122">
        <v>-1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ROW(Source!A94)</f>
        <v>94</v>
      </c>
      <c r="B123">
        <v>55113451</v>
      </c>
      <c r="C123">
        <v>55113437</v>
      </c>
      <c r="D123">
        <v>53644939</v>
      </c>
      <c r="E123">
        <v>1</v>
      </c>
      <c r="F123">
        <v>1</v>
      </c>
      <c r="G123">
        <v>1</v>
      </c>
      <c r="H123">
        <v>3</v>
      </c>
      <c r="I123" t="s">
        <v>414</v>
      </c>
      <c r="J123" t="s">
        <v>415</v>
      </c>
      <c r="K123" t="s">
        <v>416</v>
      </c>
      <c r="L123">
        <v>1348</v>
      </c>
      <c r="N123">
        <v>1009</v>
      </c>
      <c r="O123" t="s">
        <v>58</v>
      </c>
      <c r="P123" t="s">
        <v>58</v>
      </c>
      <c r="Q123">
        <v>1000</v>
      </c>
      <c r="X123">
        <v>1E-05</v>
      </c>
      <c r="Y123">
        <v>11978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1E-05</v>
      </c>
      <c r="AH123">
        <v>2</v>
      </c>
      <c r="AI123">
        <v>55113451</v>
      </c>
      <c r="AJ123">
        <v>121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ROW(Source!A94)</f>
        <v>94</v>
      </c>
      <c r="B124">
        <v>55113452</v>
      </c>
      <c r="C124">
        <v>55113437</v>
      </c>
      <c r="D124">
        <v>53646035</v>
      </c>
      <c r="E124">
        <v>1</v>
      </c>
      <c r="F124">
        <v>1</v>
      </c>
      <c r="G124">
        <v>1</v>
      </c>
      <c r="H124">
        <v>3</v>
      </c>
      <c r="I124" t="s">
        <v>463</v>
      </c>
      <c r="J124" t="s">
        <v>464</v>
      </c>
      <c r="K124" t="s">
        <v>465</v>
      </c>
      <c r="L124">
        <v>1348</v>
      </c>
      <c r="N124">
        <v>1009</v>
      </c>
      <c r="O124" t="s">
        <v>58</v>
      </c>
      <c r="P124" t="s">
        <v>58</v>
      </c>
      <c r="Q124">
        <v>1000</v>
      </c>
      <c r="X124">
        <v>0.0001</v>
      </c>
      <c r="Y124">
        <v>37900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0.0001</v>
      </c>
      <c r="AH124">
        <v>2</v>
      </c>
      <c r="AI124">
        <v>55113452</v>
      </c>
      <c r="AJ124">
        <v>122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ROW(Source!A94)</f>
        <v>94</v>
      </c>
      <c r="B125">
        <v>55113453</v>
      </c>
      <c r="C125">
        <v>55113437</v>
      </c>
      <c r="D125">
        <v>53631945</v>
      </c>
      <c r="E125">
        <v>70</v>
      </c>
      <c r="F125">
        <v>1</v>
      </c>
      <c r="G125">
        <v>1</v>
      </c>
      <c r="H125">
        <v>3</v>
      </c>
      <c r="I125" t="s">
        <v>566</v>
      </c>
      <c r="K125" t="s">
        <v>567</v>
      </c>
      <c r="L125">
        <v>1348</v>
      </c>
      <c r="N125">
        <v>1009</v>
      </c>
      <c r="O125" t="s">
        <v>58</v>
      </c>
      <c r="P125" t="s">
        <v>58</v>
      </c>
      <c r="Q125">
        <v>1000</v>
      </c>
      <c r="X125">
        <v>1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G125">
        <v>1</v>
      </c>
      <c r="AH125">
        <v>3</v>
      </c>
      <c r="AI125">
        <v>-1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ROW(Source!A94)</f>
        <v>94</v>
      </c>
      <c r="B126">
        <v>55113454</v>
      </c>
      <c r="C126">
        <v>55113437</v>
      </c>
      <c r="D126">
        <v>53659617</v>
      </c>
      <c r="E126">
        <v>1</v>
      </c>
      <c r="F126">
        <v>1</v>
      </c>
      <c r="G126">
        <v>1</v>
      </c>
      <c r="H126">
        <v>3</v>
      </c>
      <c r="I126" t="s">
        <v>466</v>
      </c>
      <c r="J126" t="s">
        <v>467</v>
      </c>
      <c r="K126" t="s">
        <v>468</v>
      </c>
      <c r="L126">
        <v>1348</v>
      </c>
      <c r="N126">
        <v>1009</v>
      </c>
      <c r="O126" t="s">
        <v>58</v>
      </c>
      <c r="P126" t="s">
        <v>58</v>
      </c>
      <c r="Q126">
        <v>1000</v>
      </c>
      <c r="X126">
        <v>0.001</v>
      </c>
      <c r="Y126">
        <v>7712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G126">
        <v>0.001</v>
      </c>
      <c r="AH126">
        <v>2</v>
      </c>
      <c r="AI126">
        <v>55113454</v>
      </c>
      <c r="AJ126">
        <v>124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ROW(Source!A94)</f>
        <v>94</v>
      </c>
      <c r="B127">
        <v>55113455</v>
      </c>
      <c r="C127">
        <v>55113437</v>
      </c>
      <c r="D127">
        <v>53661716</v>
      </c>
      <c r="E127">
        <v>1</v>
      </c>
      <c r="F127">
        <v>1</v>
      </c>
      <c r="G127">
        <v>1</v>
      </c>
      <c r="H127">
        <v>3</v>
      </c>
      <c r="I127" t="s">
        <v>469</v>
      </c>
      <c r="J127" t="s">
        <v>470</v>
      </c>
      <c r="K127" t="s">
        <v>471</v>
      </c>
      <c r="L127">
        <v>1302</v>
      </c>
      <c r="N127">
        <v>1003</v>
      </c>
      <c r="O127" t="s">
        <v>472</v>
      </c>
      <c r="P127" t="s">
        <v>472</v>
      </c>
      <c r="Q127">
        <v>10</v>
      </c>
      <c r="X127">
        <v>0.0187</v>
      </c>
      <c r="Y127">
        <v>50.24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G127">
        <v>0.0187</v>
      </c>
      <c r="AH127">
        <v>2</v>
      </c>
      <c r="AI127">
        <v>55113455</v>
      </c>
      <c r="AJ127">
        <v>125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ROW(Source!A94)</f>
        <v>94</v>
      </c>
      <c r="B128">
        <v>55113456</v>
      </c>
      <c r="C128">
        <v>55113437</v>
      </c>
      <c r="D128">
        <v>53662071</v>
      </c>
      <c r="E128">
        <v>1</v>
      </c>
      <c r="F128">
        <v>1</v>
      </c>
      <c r="G128">
        <v>1</v>
      </c>
      <c r="H128">
        <v>3</v>
      </c>
      <c r="I128" t="s">
        <v>420</v>
      </c>
      <c r="J128" t="s">
        <v>421</v>
      </c>
      <c r="K128" t="s">
        <v>422</v>
      </c>
      <c r="L128">
        <v>1348</v>
      </c>
      <c r="N128">
        <v>1009</v>
      </c>
      <c r="O128" t="s">
        <v>58</v>
      </c>
      <c r="P128" t="s">
        <v>58</v>
      </c>
      <c r="Q128">
        <v>1000</v>
      </c>
      <c r="X128">
        <v>3E-05</v>
      </c>
      <c r="Y128">
        <v>4455.2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G128">
        <v>3E-05</v>
      </c>
      <c r="AH128">
        <v>2</v>
      </c>
      <c r="AI128">
        <v>55113456</v>
      </c>
      <c r="AJ128">
        <v>126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ROW(Source!A94)</f>
        <v>94</v>
      </c>
      <c r="B129">
        <v>55113457</v>
      </c>
      <c r="C129">
        <v>55113437</v>
      </c>
      <c r="D129">
        <v>53662794</v>
      </c>
      <c r="E129">
        <v>1</v>
      </c>
      <c r="F129">
        <v>1</v>
      </c>
      <c r="G129">
        <v>1</v>
      </c>
      <c r="H129">
        <v>3</v>
      </c>
      <c r="I129" t="s">
        <v>473</v>
      </c>
      <c r="J129" t="s">
        <v>474</v>
      </c>
      <c r="K129" t="s">
        <v>475</v>
      </c>
      <c r="L129">
        <v>1348</v>
      </c>
      <c r="N129">
        <v>1009</v>
      </c>
      <c r="O129" t="s">
        <v>58</v>
      </c>
      <c r="P129" t="s">
        <v>58</v>
      </c>
      <c r="Q129">
        <v>1000</v>
      </c>
      <c r="X129">
        <v>0.00194</v>
      </c>
      <c r="Y129">
        <v>4920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0.00194</v>
      </c>
      <c r="AH129">
        <v>2</v>
      </c>
      <c r="AI129">
        <v>55113457</v>
      </c>
      <c r="AJ129">
        <v>127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ROW(Source!A94)</f>
        <v>94</v>
      </c>
      <c r="B130">
        <v>55113458</v>
      </c>
      <c r="C130">
        <v>55113437</v>
      </c>
      <c r="D130">
        <v>53666055</v>
      </c>
      <c r="E130">
        <v>1</v>
      </c>
      <c r="F130">
        <v>1</v>
      </c>
      <c r="G130">
        <v>1</v>
      </c>
      <c r="H130">
        <v>3</v>
      </c>
      <c r="I130" t="s">
        <v>476</v>
      </c>
      <c r="J130" t="s">
        <v>477</v>
      </c>
      <c r="K130" t="s">
        <v>478</v>
      </c>
      <c r="L130">
        <v>1339</v>
      </c>
      <c r="N130">
        <v>1007</v>
      </c>
      <c r="O130" t="s">
        <v>147</v>
      </c>
      <c r="P130" t="s">
        <v>147</v>
      </c>
      <c r="Q130">
        <v>1</v>
      </c>
      <c r="X130">
        <v>0.00103</v>
      </c>
      <c r="Y130">
        <v>1700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0.00103</v>
      </c>
      <c r="AH130">
        <v>2</v>
      </c>
      <c r="AI130">
        <v>55113458</v>
      </c>
      <c r="AJ130">
        <v>128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ROW(Source!A94)</f>
        <v>94</v>
      </c>
      <c r="B131">
        <v>55113459</v>
      </c>
      <c r="C131">
        <v>55113437</v>
      </c>
      <c r="D131">
        <v>53673673</v>
      </c>
      <c r="E131">
        <v>1</v>
      </c>
      <c r="F131">
        <v>1</v>
      </c>
      <c r="G131">
        <v>1</v>
      </c>
      <c r="H131">
        <v>3</v>
      </c>
      <c r="I131" t="s">
        <v>479</v>
      </c>
      <c r="J131" t="s">
        <v>480</v>
      </c>
      <c r="K131" t="s">
        <v>481</v>
      </c>
      <c r="L131">
        <v>1348</v>
      </c>
      <c r="N131">
        <v>1009</v>
      </c>
      <c r="O131" t="s">
        <v>58</v>
      </c>
      <c r="P131" t="s">
        <v>58</v>
      </c>
      <c r="Q131">
        <v>1000</v>
      </c>
      <c r="X131">
        <v>0.00031</v>
      </c>
      <c r="Y131">
        <v>15620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G131">
        <v>0.00031</v>
      </c>
      <c r="AH131">
        <v>2</v>
      </c>
      <c r="AI131">
        <v>55113459</v>
      </c>
      <c r="AJ131">
        <v>129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ROW(Source!A94)</f>
        <v>94</v>
      </c>
      <c r="B132">
        <v>55113460</v>
      </c>
      <c r="C132">
        <v>55113437</v>
      </c>
      <c r="D132">
        <v>53674786</v>
      </c>
      <c r="E132">
        <v>1</v>
      </c>
      <c r="F132">
        <v>1</v>
      </c>
      <c r="G132">
        <v>1</v>
      </c>
      <c r="H132">
        <v>3</v>
      </c>
      <c r="I132" t="s">
        <v>482</v>
      </c>
      <c r="J132" t="s">
        <v>483</v>
      </c>
      <c r="K132" t="s">
        <v>484</v>
      </c>
      <c r="L132">
        <v>1346</v>
      </c>
      <c r="N132">
        <v>1009</v>
      </c>
      <c r="O132" t="s">
        <v>260</v>
      </c>
      <c r="P132" t="s">
        <v>260</v>
      </c>
      <c r="Q132">
        <v>1</v>
      </c>
      <c r="X132">
        <v>0.6</v>
      </c>
      <c r="Y132">
        <v>9.42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0.6</v>
      </c>
      <c r="AH132">
        <v>2</v>
      </c>
      <c r="AI132">
        <v>55113460</v>
      </c>
      <c r="AJ132">
        <v>130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ROW(Source!A97)</f>
        <v>97</v>
      </c>
      <c r="B133">
        <v>55113464</v>
      </c>
      <c r="C133">
        <v>55113463</v>
      </c>
      <c r="D133">
        <v>53630089</v>
      </c>
      <c r="E133">
        <v>70</v>
      </c>
      <c r="F133">
        <v>1</v>
      </c>
      <c r="G133">
        <v>1</v>
      </c>
      <c r="H133">
        <v>1</v>
      </c>
      <c r="I133" t="s">
        <v>485</v>
      </c>
      <c r="K133" t="s">
        <v>486</v>
      </c>
      <c r="L133">
        <v>1191</v>
      </c>
      <c r="N133">
        <v>1013</v>
      </c>
      <c r="O133" t="s">
        <v>370</v>
      </c>
      <c r="P133" t="s">
        <v>370</v>
      </c>
      <c r="Q133">
        <v>1</v>
      </c>
      <c r="X133">
        <v>35.9</v>
      </c>
      <c r="Y133">
        <v>0</v>
      </c>
      <c r="Z133">
        <v>0</v>
      </c>
      <c r="AA133">
        <v>0</v>
      </c>
      <c r="AB133">
        <v>9.18</v>
      </c>
      <c r="AC133">
        <v>0</v>
      </c>
      <c r="AD133">
        <v>1</v>
      </c>
      <c r="AE133">
        <v>1</v>
      </c>
      <c r="AF133" t="s">
        <v>129</v>
      </c>
      <c r="AG133">
        <v>41.285</v>
      </c>
      <c r="AH133">
        <v>2</v>
      </c>
      <c r="AI133">
        <v>55113464</v>
      </c>
      <c r="AJ133">
        <v>131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ROW(Source!A97)</f>
        <v>97</v>
      </c>
      <c r="B134">
        <v>55113465</v>
      </c>
      <c r="C134">
        <v>55113463</v>
      </c>
      <c r="D134">
        <v>53630257</v>
      </c>
      <c r="E134">
        <v>70</v>
      </c>
      <c r="F134">
        <v>1</v>
      </c>
      <c r="G134">
        <v>1</v>
      </c>
      <c r="H134">
        <v>1</v>
      </c>
      <c r="I134" t="s">
        <v>371</v>
      </c>
      <c r="K134" t="s">
        <v>372</v>
      </c>
      <c r="L134">
        <v>1191</v>
      </c>
      <c r="N134">
        <v>1013</v>
      </c>
      <c r="O134" t="s">
        <v>370</v>
      </c>
      <c r="P134" t="s">
        <v>370</v>
      </c>
      <c r="Q134">
        <v>1</v>
      </c>
      <c r="X134">
        <v>4.42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128</v>
      </c>
      <c r="AG134">
        <v>5.525</v>
      </c>
      <c r="AH134">
        <v>2</v>
      </c>
      <c r="AI134">
        <v>55113465</v>
      </c>
      <c r="AJ134">
        <v>132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ROW(Source!A97)</f>
        <v>97</v>
      </c>
      <c r="B135">
        <v>55113466</v>
      </c>
      <c r="C135">
        <v>55113463</v>
      </c>
      <c r="D135">
        <v>53791952</v>
      </c>
      <c r="E135">
        <v>1</v>
      </c>
      <c r="F135">
        <v>1</v>
      </c>
      <c r="G135">
        <v>1</v>
      </c>
      <c r="H135">
        <v>2</v>
      </c>
      <c r="I135" t="s">
        <v>439</v>
      </c>
      <c r="J135" t="s">
        <v>440</v>
      </c>
      <c r="K135" t="s">
        <v>441</v>
      </c>
      <c r="L135">
        <v>1367</v>
      </c>
      <c r="N135">
        <v>1011</v>
      </c>
      <c r="O135" t="s">
        <v>376</v>
      </c>
      <c r="P135" t="s">
        <v>376</v>
      </c>
      <c r="Q135">
        <v>1</v>
      </c>
      <c r="X135">
        <v>0.1</v>
      </c>
      <c r="Y135">
        <v>0</v>
      </c>
      <c r="Z135">
        <v>120.24</v>
      </c>
      <c r="AA135">
        <v>15.42</v>
      </c>
      <c r="AB135">
        <v>0</v>
      </c>
      <c r="AC135">
        <v>0</v>
      </c>
      <c r="AD135">
        <v>1</v>
      </c>
      <c r="AE135">
        <v>0</v>
      </c>
      <c r="AF135" t="s">
        <v>128</v>
      </c>
      <c r="AG135">
        <v>0.125</v>
      </c>
      <c r="AH135">
        <v>2</v>
      </c>
      <c r="AI135">
        <v>55113466</v>
      </c>
      <c r="AJ135">
        <v>133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ROW(Source!A97)</f>
        <v>97</v>
      </c>
      <c r="B136">
        <v>55113467</v>
      </c>
      <c r="C136">
        <v>55113463</v>
      </c>
      <c r="D136">
        <v>53791997</v>
      </c>
      <c r="E136">
        <v>1</v>
      </c>
      <c r="F136">
        <v>1</v>
      </c>
      <c r="G136">
        <v>1</v>
      </c>
      <c r="H136">
        <v>2</v>
      </c>
      <c r="I136" t="s">
        <v>399</v>
      </c>
      <c r="J136" t="s">
        <v>400</v>
      </c>
      <c r="K136" t="s">
        <v>401</v>
      </c>
      <c r="L136">
        <v>1367</v>
      </c>
      <c r="N136">
        <v>1011</v>
      </c>
      <c r="O136" t="s">
        <v>376</v>
      </c>
      <c r="P136" t="s">
        <v>376</v>
      </c>
      <c r="Q136">
        <v>1</v>
      </c>
      <c r="X136">
        <v>4.13</v>
      </c>
      <c r="Y136">
        <v>0</v>
      </c>
      <c r="Z136">
        <v>115.4</v>
      </c>
      <c r="AA136">
        <v>13.5</v>
      </c>
      <c r="AB136">
        <v>0</v>
      </c>
      <c r="AC136">
        <v>0</v>
      </c>
      <c r="AD136">
        <v>1</v>
      </c>
      <c r="AE136">
        <v>0</v>
      </c>
      <c r="AF136" t="s">
        <v>128</v>
      </c>
      <c r="AG136">
        <v>5.1625</v>
      </c>
      <c r="AH136">
        <v>2</v>
      </c>
      <c r="AI136">
        <v>55113467</v>
      </c>
      <c r="AJ136">
        <v>134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ROW(Source!A97)</f>
        <v>97</v>
      </c>
      <c r="B137">
        <v>55113468</v>
      </c>
      <c r="C137">
        <v>55113463</v>
      </c>
      <c r="D137">
        <v>53792078</v>
      </c>
      <c r="E137">
        <v>1</v>
      </c>
      <c r="F137">
        <v>1</v>
      </c>
      <c r="G137">
        <v>1</v>
      </c>
      <c r="H137">
        <v>2</v>
      </c>
      <c r="I137" t="s">
        <v>445</v>
      </c>
      <c r="J137" t="s">
        <v>446</v>
      </c>
      <c r="K137" t="s">
        <v>447</v>
      </c>
      <c r="L137">
        <v>1367</v>
      </c>
      <c r="N137">
        <v>1011</v>
      </c>
      <c r="O137" t="s">
        <v>376</v>
      </c>
      <c r="P137" t="s">
        <v>376</v>
      </c>
      <c r="Q137">
        <v>1</v>
      </c>
      <c r="X137">
        <v>3.17</v>
      </c>
      <c r="Y137">
        <v>0</v>
      </c>
      <c r="Z137">
        <v>0.9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128</v>
      </c>
      <c r="AG137">
        <v>3.9625</v>
      </c>
      <c r="AH137">
        <v>2</v>
      </c>
      <c r="AI137">
        <v>55113468</v>
      </c>
      <c r="AJ137">
        <v>135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ROW(Source!A97)</f>
        <v>97</v>
      </c>
      <c r="B138">
        <v>55113469</v>
      </c>
      <c r="C138">
        <v>55113463</v>
      </c>
      <c r="D138">
        <v>53792927</v>
      </c>
      <c r="E138">
        <v>1</v>
      </c>
      <c r="F138">
        <v>1</v>
      </c>
      <c r="G138">
        <v>1</v>
      </c>
      <c r="H138">
        <v>2</v>
      </c>
      <c r="I138" t="s">
        <v>373</v>
      </c>
      <c r="J138" t="s">
        <v>374</v>
      </c>
      <c r="K138" t="s">
        <v>375</v>
      </c>
      <c r="L138">
        <v>1367</v>
      </c>
      <c r="N138">
        <v>1011</v>
      </c>
      <c r="O138" t="s">
        <v>376</v>
      </c>
      <c r="P138" t="s">
        <v>376</v>
      </c>
      <c r="Q138">
        <v>1</v>
      </c>
      <c r="X138">
        <v>0.19</v>
      </c>
      <c r="Y138">
        <v>0</v>
      </c>
      <c r="Z138">
        <v>65.71</v>
      </c>
      <c r="AA138">
        <v>11.6</v>
      </c>
      <c r="AB138">
        <v>0</v>
      </c>
      <c r="AC138">
        <v>0</v>
      </c>
      <c r="AD138">
        <v>1</v>
      </c>
      <c r="AE138">
        <v>0</v>
      </c>
      <c r="AF138" t="s">
        <v>128</v>
      </c>
      <c r="AG138">
        <v>0.2375</v>
      </c>
      <c r="AH138">
        <v>2</v>
      </c>
      <c r="AI138">
        <v>55113469</v>
      </c>
      <c r="AJ138">
        <v>136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ROW(Source!A97)</f>
        <v>97</v>
      </c>
      <c r="B139">
        <v>55113470</v>
      </c>
      <c r="C139">
        <v>55113463</v>
      </c>
      <c r="D139">
        <v>53793082</v>
      </c>
      <c r="E139">
        <v>1</v>
      </c>
      <c r="F139">
        <v>1</v>
      </c>
      <c r="G139">
        <v>1</v>
      </c>
      <c r="H139">
        <v>2</v>
      </c>
      <c r="I139" t="s">
        <v>448</v>
      </c>
      <c r="J139" t="s">
        <v>449</v>
      </c>
      <c r="K139" t="s">
        <v>450</v>
      </c>
      <c r="L139">
        <v>1367</v>
      </c>
      <c r="N139">
        <v>1011</v>
      </c>
      <c r="O139" t="s">
        <v>376</v>
      </c>
      <c r="P139" t="s">
        <v>376</v>
      </c>
      <c r="Q139">
        <v>1</v>
      </c>
      <c r="X139">
        <v>1.63</v>
      </c>
      <c r="Y139">
        <v>0</v>
      </c>
      <c r="Z139">
        <v>1.2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128</v>
      </c>
      <c r="AG139">
        <v>2.0374999999999996</v>
      </c>
      <c r="AH139">
        <v>2</v>
      </c>
      <c r="AI139">
        <v>55113470</v>
      </c>
      <c r="AJ139">
        <v>137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ROW(Source!A97)</f>
        <v>97</v>
      </c>
      <c r="B140">
        <v>55113471</v>
      </c>
      <c r="C140">
        <v>55113463</v>
      </c>
      <c r="D140">
        <v>53793125</v>
      </c>
      <c r="E140">
        <v>1</v>
      </c>
      <c r="F140">
        <v>1</v>
      </c>
      <c r="G140">
        <v>1</v>
      </c>
      <c r="H140">
        <v>2</v>
      </c>
      <c r="I140" t="s">
        <v>451</v>
      </c>
      <c r="J140" t="s">
        <v>452</v>
      </c>
      <c r="K140" t="s">
        <v>453</v>
      </c>
      <c r="L140">
        <v>1367</v>
      </c>
      <c r="N140">
        <v>1011</v>
      </c>
      <c r="O140" t="s">
        <v>376</v>
      </c>
      <c r="P140" t="s">
        <v>376</v>
      </c>
      <c r="Q140">
        <v>1</v>
      </c>
      <c r="X140">
        <v>6.16</v>
      </c>
      <c r="Y140">
        <v>0</v>
      </c>
      <c r="Z140">
        <v>12.31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128</v>
      </c>
      <c r="AG140">
        <v>7.7</v>
      </c>
      <c r="AH140">
        <v>2</v>
      </c>
      <c r="AI140">
        <v>55113471</v>
      </c>
      <c r="AJ140">
        <v>138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ROW(Source!A97)</f>
        <v>97</v>
      </c>
      <c r="B141">
        <v>55113472</v>
      </c>
      <c r="C141">
        <v>55113463</v>
      </c>
      <c r="D141">
        <v>53640954</v>
      </c>
      <c r="E141">
        <v>1</v>
      </c>
      <c r="F141">
        <v>1</v>
      </c>
      <c r="G141">
        <v>1</v>
      </c>
      <c r="H141">
        <v>3</v>
      </c>
      <c r="I141" t="s">
        <v>454</v>
      </c>
      <c r="J141" t="s">
        <v>455</v>
      </c>
      <c r="K141" t="s">
        <v>456</v>
      </c>
      <c r="L141">
        <v>1339</v>
      </c>
      <c r="N141">
        <v>1007</v>
      </c>
      <c r="O141" t="s">
        <v>147</v>
      </c>
      <c r="P141" t="s">
        <v>147</v>
      </c>
      <c r="Q141">
        <v>1</v>
      </c>
      <c r="X141">
        <v>1.37</v>
      </c>
      <c r="Y141">
        <v>6.22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G141">
        <v>1.37</v>
      </c>
      <c r="AH141">
        <v>2</v>
      </c>
      <c r="AI141">
        <v>55113472</v>
      </c>
      <c r="AJ141">
        <v>139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ROW(Source!A97)</f>
        <v>97</v>
      </c>
      <c r="B142">
        <v>55113473</v>
      </c>
      <c r="C142">
        <v>55113463</v>
      </c>
      <c r="D142">
        <v>53640960</v>
      </c>
      <c r="E142">
        <v>1</v>
      </c>
      <c r="F142">
        <v>1</v>
      </c>
      <c r="G142">
        <v>1</v>
      </c>
      <c r="H142">
        <v>3</v>
      </c>
      <c r="I142" t="s">
        <v>457</v>
      </c>
      <c r="J142" t="s">
        <v>458</v>
      </c>
      <c r="K142" t="s">
        <v>459</v>
      </c>
      <c r="L142">
        <v>1346</v>
      </c>
      <c r="N142">
        <v>1009</v>
      </c>
      <c r="O142" t="s">
        <v>260</v>
      </c>
      <c r="P142" t="s">
        <v>260</v>
      </c>
      <c r="Q142">
        <v>1</v>
      </c>
      <c r="X142">
        <v>0.41</v>
      </c>
      <c r="Y142">
        <v>6.09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G142">
        <v>0.41</v>
      </c>
      <c r="AH142">
        <v>2</v>
      </c>
      <c r="AI142">
        <v>55113473</v>
      </c>
      <c r="AJ142">
        <v>140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ROW(Source!A97)</f>
        <v>97</v>
      </c>
      <c r="B143">
        <v>55113474</v>
      </c>
      <c r="C143">
        <v>55113463</v>
      </c>
      <c r="D143">
        <v>53643644</v>
      </c>
      <c r="E143">
        <v>1</v>
      </c>
      <c r="F143">
        <v>1</v>
      </c>
      <c r="G143">
        <v>1</v>
      </c>
      <c r="H143">
        <v>3</v>
      </c>
      <c r="I143" t="s">
        <v>460</v>
      </c>
      <c r="J143" t="s">
        <v>461</v>
      </c>
      <c r="K143" t="s">
        <v>462</v>
      </c>
      <c r="L143">
        <v>1346</v>
      </c>
      <c r="N143">
        <v>1009</v>
      </c>
      <c r="O143" t="s">
        <v>260</v>
      </c>
      <c r="P143" t="s">
        <v>260</v>
      </c>
      <c r="Q143">
        <v>1</v>
      </c>
      <c r="X143">
        <v>4</v>
      </c>
      <c r="Y143">
        <v>10.75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G143">
        <v>4</v>
      </c>
      <c r="AH143">
        <v>2</v>
      </c>
      <c r="AI143">
        <v>55113474</v>
      </c>
      <c r="AJ143">
        <v>141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ROW(Source!A97)</f>
        <v>97</v>
      </c>
      <c r="B144">
        <v>55113475</v>
      </c>
      <c r="C144">
        <v>55113463</v>
      </c>
      <c r="D144">
        <v>53644840</v>
      </c>
      <c r="E144">
        <v>1</v>
      </c>
      <c r="F144">
        <v>1</v>
      </c>
      <c r="G144">
        <v>1</v>
      </c>
      <c r="H144">
        <v>3</v>
      </c>
      <c r="I144" t="s">
        <v>563</v>
      </c>
      <c r="J144" t="s">
        <v>564</v>
      </c>
      <c r="K144" t="s">
        <v>565</v>
      </c>
      <c r="L144">
        <v>1346</v>
      </c>
      <c r="N144">
        <v>1009</v>
      </c>
      <c r="O144" t="s">
        <v>260</v>
      </c>
      <c r="P144" t="s">
        <v>260</v>
      </c>
      <c r="Q144">
        <v>1</v>
      </c>
      <c r="X144">
        <v>0</v>
      </c>
      <c r="Y144">
        <v>9.04</v>
      </c>
      <c r="Z144">
        <v>0</v>
      </c>
      <c r="AA144">
        <v>0</v>
      </c>
      <c r="AB144">
        <v>0</v>
      </c>
      <c r="AC144">
        <v>1</v>
      </c>
      <c r="AD144">
        <v>0</v>
      </c>
      <c r="AE144">
        <v>0</v>
      </c>
      <c r="AG144">
        <v>0</v>
      </c>
      <c r="AH144">
        <v>3</v>
      </c>
      <c r="AI144">
        <v>-1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ROW(Source!A97)</f>
        <v>97</v>
      </c>
      <c r="B145">
        <v>55113476</v>
      </c>
      <c r="C145">
        <v>55113463</v>
      </c>
      <c r="D145">
        <v>53644939</v>
      </c>
      <c r="E145">
        <v>1</v>
      </c>
      <c r="F145">
        <v>1</v>
      </c>
      <c r="G145">
        <v>1</v>
      </c>
      <c r="H145">
        <v>3</v>
      </c>
      <c r="I145" t="s">
        <v>414</v>
      </c>
      <c r="J145" t="s">
        <v>415</v>
      </c>
      <c r="K145" t="s">
        <v>416</v>
      </c>
      <c r="L145">
        <v>1348</v>
      </c>
      <c r="N145">
        <v>1009</v>
      </c>
      <c r="O145" t="s">
        <v>58</v>
      </c>
      <c r="P145" t="s">
        <v>58</v>
      </c>
      <c r="Q145">
        <v>1000</v>
      </c>
      <c r="X145">
        <v>1E-05</v>
      </c>
      <c r="Y145">
        <v>11978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G145">
        <v>1E-05</v>
      </c>
      <c r="AH145">
        <v>2</v>
      </c>
      <c r="AI145">
        <v>55113476</v>
      </c>
      <c r="AJ145">
        <v>142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ROW(Source!A97)</f>
        <v>97</v>
      </c>
      <c r="B146">
        <v>55113477</v>
      </c>
      <c r="C146">
        <v>55113463</v>
      </c>
      <c r="D146">
        <v>53646035</v>
      </c>
      <c r="E146">
        <v>1</v>
      </c>
      <c r="F146">
        <v>1</v>
      </c>
      <c r="G146">
        <v>1</v>
      </c>
      <c r="H146">
        <v>3</v>
      </c>
      <c r="I146" t="s">
        <v>463</v>
      </c>
      <c r="J146" t="s">
        <v>464</v>
      </c>
      <c r="K146" t="s">
        <v>465</v>
      </c>
      <c r="L146">
        <v>1348</v>
      </c>
      <c r="N146">
        <v>1009</v>
      </c>
      <c r="O146" t="s">
        <v>58</v>
      </c>
      <c r="P146" t="s">
        <v>58</v>
      </c>
      <c r="Q146">
        <v>1000</v>
      </c>
      <c r="X146">
        <v>0.0001</v>
      </c>
      <c r="Y146">
        <v>37900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G146">
        <v>0.0001</v>
      </c>
      <c r="AH146">
        <v>2</v>
      </c>
      <c r="AI146">
        <v>55113477</v>
      </c>
      <c r="AJ146">
        <v>143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ROW(Source!A97)</f>
        <v>97</v>
      </c>
      <c r="B147">
        <v>55113478</v>
      </c>
      <c r="C147">
        <v>55113463</v>
      </c>
      <c r="D147">
        <v>53631946</v>
      </c>
      <c r="E147">
        <v>70</v>
      </c>
      <c r="F147">
        <v>1</v>
      </c>
      <c r="G147">
        <v>1</v>
      </c>
      <c r="H147">
        <v>3</v>
      </c>
      <c r="I147" t="s">
        <v>566</v>
      </c>
      <c r="K147" t="s">
        <v>188</v>
      </c>
      <c r="L147">
        <v>1348</v>
      </c>
      <c r="N147">
        <v>1009</v>
      </c>
      <c r="O147" t="s">
        <v>58</v>
      </c>
      <c r="P147" t="s">
        <v>58</v>
      </c>
      <c r="Q147">
        <v>1000</v>
      </c>
      <c r="X147">
        <v>1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G147">
        <v>1</v>
      </c>
      <c r="AH147">
        <v>3</v>
      </c>
      <c r="AI147">
        <v>-1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ROW(Source!A97)</f>
        <v>97</v>
      </c>
      <c r="B148">
        <v>55113479</v>
      </c>
      <c r="C148">
        <v>55113463</v>
      </c>
      <c r="D148">
        <v>53659617</v>
      </c>
      <c r="E148">
        <v>1</v>
      </c>
      <c r="F148">
        <v>1</v>
      </c>
      <c r="G148">
        <v>1</v>
      </c>
      <c r="H148">
        <v>3</v>
      </c>
      <c r="I148" t="s">
        <v>466</v>
      </c>
      <c r="J148" t="s">
        <v>467</v>
      </c>
      <c r="K148" t="s">
        <v>468</v>
      </c>
      <c r="L148">
        <v>1348</v>
      </c>
      <c r="N148">
        <v>1009</v>
      </c>
      <c r="O148" t="s">
        <v>58</v>
      </c>
      <c r="P148" t="s">
        <v>58</v>
      </c>
      <c r="Q148">
        <v>1000</v>
      </c>
      <c r="X148">
        <v>0.001</v>
      </c>
      <c r="Y148">
        <v>7712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G148">
        <v>0.001</v>
      </c>
      <c r="AH148">
        <v>2</v>
      </c>
      <c r="AI148">
        <v>55113479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ROW(Source!A97)</f>
        <v>97</v>
      </c>
      <c r="B149">
        <v>55113480</v>
      </c>
      <c r="C149">
        <v>55113463</v>
      </c>
      <c r="D149">
        <v>53661716</v>
      </c>
      <c r="E149">
        <v>1</v>
      </c>
      <c r="F149">
        <v>1</v>
      </c>
      <c r="G149">
        <v>1</v>
      </c>
      <c r="H149">
        <v>3</v>
      </c>
      <c r="I149" t="s">
        <v>469</v>
      </c>
      <c r="J149" t="s">
        <v>470</v>
      </c>
      <c r="K149" t="s">
        <v>471</v>
      </c>
      <c r="L149">
        <v>1302</v>
      </c>
      <c r="N149">
        <v>1003</v>
      </c>
      <c r="O149" t="s">
        <v>472</v>
      </c>
      <c r="P149" t="s">
        <v>472</v>
      </c>
      <c r="Q149">
        <v>10</v>
      </c>
      <c r="X149">
        <v>0.0187</v>
      </c>
      <c r="Y149">
        <v>50.24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0.0187</v>
      </c>
      <c r="AH149">
        <v>2</v>
      </c>
      <c r="AI149">
        <v>55113480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ROW(Source!A97)</f>
        <v>97</v>
      </c>
      <c r="B150">
        <v>55113481</v>
      </c>
      <c r="C150">
        <v>55113463</v>
      </c>
      <c r="D150">
        <v>53662071</v>
      </c>
      <c r="E150">
        <v>1</v>
      </c>
      <c r="F150">
        <v>1</v>
      </c>
      <c r="G150">
        <v>1</v>
      </c>
      <c r="H150">
        <v>3</v>
      </c>
      <c r="I150" t="s">
        <v>420</v>
      </c>
      <c r="J150" t="s">
        <v>421</v>
      </c>
      <c r="K150" t="s">
        <v>422</v>
      </c>
      <c r="L150">
        <v>1348</v>
      </c>
      <c r="N150">
        <v>1009</v>
      </c>
      <c r="O150" t="s">
        <v>58</v>
      </c>
      <c r="P150" t="s">
        <v>58</v>
      </c>
      <c r="Q150">
        <v>1000</v>
      </c>
      <c r="X150">
        <v>3E-05</v>
      </c>
      <c r="Y150">
        <v>4455.2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G150">
        <v>3E-05</v>
      </c>
      <c r="AH150">
        <v>2</v>
      </c>
      <c r="AI150">
        <v>55113481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ROW(Source!A97)</f>
        <v>97</v>
      </c>
      <c r="B151">
        <v>55113482</v>
      </c>
      <c r="C151">
        <v>55113463</v>
      </c>
      <c r="D151">
        <v>53662794</v>
      </c>
      <c r="E151">
        <v>1</v>
      </c>
      <c r="F151">
        <v>1</v>
      </c>
      <c r="G151">
        <v>1</v>
      </c>
      <c r="H151">
        <v>3</v>
      </c>
      <c r="I151" t="s">
        <v>473</v>
      </c>
      <c r="J151" t="s">
        <v>474</v>
      </c>
      <c r="K151" t="s">
        <v>475</v>
      </c>
      <c r="L151">
        <v>1348</v>
      </c>
      <c r="N151">
        <v>1009</v>
      </c>
      <c r="O151" t="s">
        <v>58</v>
      </c>
      <c r="P151" t="s">
        <v>58</v>
      </c>
      <c r="Q151">
        <v>1000</v>
      </c>
      <c r="X151">
        <v>0.00194</v>
      </c>
      <c r="Y151">
        <v>4920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G151">
        <v>0.00194</v>
      </c>
      <c r="AH151">
        <v>2</v>
      </c>
      <c r="AI151">
        <v>55113482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ROW(Source!A97)</f>
        <v>97</v>
      </c>
      <c r="B152">
        <v>55113483</v>
      </c>
      <c r="C152">
        <v>55113463</v>
      </c>
      <c r="D152">
        <v>53666055</v>
      </c>
      <c r="E152">
        <v>1</v>
      </c>
      <c r="F152">
        <v>1</v>
      </c>
      <c r="G152">
        <v>1</v>
      </c>
      <c r="H152">
        <v>3</v>
      </c>
      <c r="I152" t="s">
        <v>476</v>
      </c>
      <c r="J152" t="s">
        <v>477</v>
      </c>
      <c r="K152" t="s">
        <v>478</v>
      </c>
      <c r="L152">
        <v>1339</v>
      </c>
      <c r="N152">
        <v>1007</v>
      </c>
      <c r="O152" t="s">
        <v>147</v>
      </c>
      <c r="P152" t="s">
        <v>147</v>
      </c>
      <c r="Q152">
        <v>1</v>
      </c>
      <c r="X152">
        <v>0.00103</v>
      </c>
      <c r="Y152">
        <v>1700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G152">
        <v>0.00103</v>
      </c>
      <c r="AH152">
        <v>2</v>
      </c>
      <c r="AI152">
        <v>55113483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ROW(Source!A97)</f>
        <v>97</v>
      </c>
      <c r="B153">
        <v>55113484</v>
      </c>
      <c r="C153">
        <v>55113463</v>
      </c>
      <c r="D153">
        <v>53673673</v>
      </c>
      <c r="E153">
        <v>1</v>
      </c>
      <c r="F153">
        <v>1</v>
      </c>
      <c r="G153">
        <v>1</v>
      </c>
      <c r="H153">
        <v>3</v>
      </c>
      <c r="I153" t="s">
        <v>479</v>
      </c>
      <c r="J153" t="s">
        <v>480</v>
      </c>
      <c r="K153" t="s">
        <v>481</v>
      </c>
      <c r="L153">
        <v>1348</v>
      </c>
      <c r="N153">
        <v>1009</v>
      </c>
      <c r="O153" t="s">
        <v>58</v>
      </c>
      <c r="P153" t="s">
        <v>58</v>
      </c>
      <c r="Q153">
        <v>1000</v>
      </c>
      <c r="X153">
        <v>0.00031</v>
      </c>
      <c r="Y153">
        <v>15620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G153">
        <v>0.00031</v>
      </c>
      <c r="AH153">
        <v>2</v>
      </c>
      <c r="AI153">
        <v>55113484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ROW(Source!A97)</f>
        <v>97</v>
      </c>
      <c r="B154">
        <v>55113485</v>
      </c>
      <c r="C154">
        <v>55113463</v>
      </c>
      <c r="D154">
        <v>53674786</v>
      </c>
      <c r="E154">
        <v>1</v>
      </c>
      <c r="F154">
        <v>1</v>
      </c>
      <c r="G154">
        <v>1</v>
      </c>
      <c r="H154">
        <v>3</v>
      </c>
      <c r="I154" t="s">
        <v>482</v>
      </c>
      <c r="J154" t="s">
        <v>483</v>
      </c>
      <c r="K154" t="s">
        <v>484</v>
      </c>
      <c r="L154">
        <v>1346</v>
      </c>
      <c r="N154">
        <v>1009</v>
      </c>
      <c r="O154" t="s">
        <v>260</v>
      </c>
      <c r="P154" t="s">
        <v>260</v>
      </c>
      <c r="Q154">
        <v>1</v>
      </c>
      <c r="X154">
        <v>0.6</v>
      </c>
      <c r="Y154">
        <v>9.42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G154">
        <v>0.6</v>
      </c>
      <c r="AH154">
        <v>2</v>
      </c>
      <c r="AI154">
        <v>55113485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ROW(Source!A98)</f>
        <v>98</v>
      </c>
      <c r="B155">
        <v>55113464</v>
      </c>
      <c r="C155">
        <v>55113463</v>
      </c>
      <c r="D155">
        <v>53630089</v>
      </c>
      <c r="E155">
        <v>70</v>
      </c>
      <c r="F155">
        <v>1</v>
      </c>
      <c r="G155">
        <v>1</v>
      </c>
      <c r="H155">
        <v>1</v>
      </c>
      <c r="I155" t="s">
        <v>485</v>
      </c>
      <c r="K155" t="s">
        <v>486</v>
      </c>
      <c r="L155">
        <v>1191</v>
      </c>
      <c r="N155">
        <v>1013</v>
      </c>
      <c r="O155" t="s">
        <v>370</v>
      </c>
      <c r="P155" t="s">
        <v>370</v>
      </c>
      <c r="Q155">
        <v>1</v>
      </c>
      <c r="X155">
        <v>35.9</v>
      </c>
      <c r="Y155">
        <v>0</v>
      </c>
      <c r="Z155">
        <v>0</v>
      </c>
      <c r="AA155">
        <v>0</v>
      </c>
      <c r="AB155">
        <v>9.18</v>
      </c>
      <c r="AC155">
        <v>0</v>
      </c>
      <c r="AD155">
        <v>1</v>
      </c>
      <c r="AE155">
        <v>1</v>
      </c>
      <c r="AF155" t="s">
        <v>129</v>
      </c>
      <c r="AG155">
        <v>41.285</v>
      </c>
      <c r="AH155">
        <v>2</v>
      </c>
      <c r="AI155">
        <v>55113464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ROW(Source!A98)</f>
        <v>98</v>
      </c>
      <c r="B156">
        <v>55113465</v>
      </c>
      <c r="C156">
        <v>55113463</v>
      </c>
      <c r="D156">
        <v>53630257</v>
      </c>
      <c r="E156">
        <v>70</v>
      </c>
      <c r="F156">
        <v>1</v>
      </c>
      <c r="G156">
        <v>1</v>
      </c>
      <c r="H156">
        <v>1</v>
      </c>
      <c r="I156" t="s">
        <v>371</v>
      </c>
      <c r="K156" t="s">
        <v>372</v>
      </c>
      <c r="L156">
        <v>1191</v>
      </c>
      <c r="N156">
        <v>1013</v>
      </c>
      <c r="O156" t="s">
        <v>370</v>
      </c>
      <c r="P156" t="s">
        <v>370</v>
      </c>
      <c r="Q156">
        <v>1</v>
      </c>
      <c r="X156">
        <v>4.42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2</v>
      </c>
      <c r="AF156" t="s">
        <v>128</v>
      </c>
      <c r="AG156">
        <v>5.525</v>
      </c>
      <c r="AH156">
        <v>2</v>
      </c>
      <c r="AI156">
        <v>55113465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ROW(Source!A98)</f>
        <v>98</v>
      </c>
      <c r="B157">
        <v>55113466</v>
      </c>
      <c r="C157">
        <v>55113463</v>
      </c>
      <c r="D157">
        <v>53791952</v>
      </c>
      <c r="E157">
        <v>1</v>
      </c>
      <c r="F157">
        <v>1</v>
      </c>
      <c r="G157">
        <v>1</v>
      </c>
      <c r="H157">
        <v>2</v>
      </c>
      <c r="I157" t="s">
        <v>439</v>
      </c>
      <c r="J157" t="s">
        <v>440</v>
      </c>
      <c r="K157" t="s">
        <v>441</v>
      </c>
      <c r="L157">
        <v>1367</v>
      </c>
      <c r="N157">
        <v>1011</v>
      </c>
      <c r="O157" t="s">
        <v>376</v>
      </c>
      <c r="P157" t="s">
        <v>376</v>
      </c>
      <c r="Q157">
        <v>1</v>
      </c>
      <c r="X157">
        <v>0.1</v>
      </c>
      <c r="Y157">
        <v>0</v>
      </c>
      <c r="Z157">
        <v>120.24</v>
      </c>
      <c r="AA157">
        <v>15.42</v>
      </c>
      <c r="AB157">
        <v>0</v>
      </c>
      <c r="AC157">
        <v>0</v>
      </c>
      <c r="AD157">
        <v>1</v>
      </c>
      <c r="AE157">
        <v>0</v>
      </c>
      <c r="AF157" t="s">
        <v>128</v>
      </c>
      <c r="AG157">
        <v>0.125</v>
      </c>
      <c r="AH157">
        <v>2</v>
      </c>
      <c r="AI157">
        <v>55113466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ROW(Source!A98)</f>
        <v>98</v>
      </c>
      <c r="B158">
        <v>55113467</v>
      </c>
      <c r="C158">
        <v>55113463</v>
      </c>
      <c r="D158">
        <v>53791997</v>
      </c>
      <c r="E158">
        <v>1</v>
      </c>
      <c r="F158">
        <v>1</v>
      </c>
      <c r="G158">
        <v>1</v>
      </c>
      <c r="H158">
        <v>2</v>
      </c>
      <c r="I158" t="s">
        <v>399</v>
      </c>
      <c r="J158" t="s">
        <v>400</v>
      </c>
      <c r="K158" t="s">
        <v>401</v>
      </c>
      <c r="L158">
        <v>1367</v>
      </c>
      <c r="N158">
        <v>1011</v>
      </c>
      <c r="O158" t="s">
        <v>376</v>
      </c>
      <c r="P158" t="s">
        <v>376</v>
      </c>
      <c r="Q158">
        <v>1</v>
      </c>
      <c r="X158">
        <v>4.13</v>
      </c>
      <c r="Y158">
        <v>0</v>
      </c>
      <c r="Z158">
        <v>115.4</v>
      </c>
      <c r="AA158">
        <v>13.5</v>
      </c>
      <c r="AB158">
        <v>0</v>
      </c>
      <c r="AC158">
        <v>0</v>
      </c>
      <c r="AD158">
        <v>1</v>
      </c>
      <c r="AE158">
        <v>0</v>
      </c>
      <c r="AF158" t="s">
        <v>128</v>
      </c>
      <c r="AG158">
        <v>5.1625</v>
      </c>
      <c r="AH158">
        <v>2</v>
      </c>
      <c r="AI158">
        <v>55113467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ROW(Source!A98)</f>
        <v>98</v>
      </c>
      <c r="B159">
        <v>55113468</v>
      </c>
      <c r="C159">
        <v>55113463</v>
      </c>
      <c r="D159">
        <v>53792078</v>
      </c>
      <c r="E159">
        <v>1</v>
      </c>
      <c r="F159">
        <v>1</v>
      </c>
      <c r="G159">
        <v>1</v>
      </c>
      <c r="H159">
        <v>2</v>
      </c>
      <c r="I159" t="s">
        <v>445</v>
      </c>
      <c r="J159" t="s">
        <v>446</v>
      </c>
      <c r="K159" t="s">
        <v>447</v>
      </c>
      <c r="L159">
        <v>1367</v>
      </c>
      <c r="N159">
        <v>1011</v>
      </c>
      <c r="O159" t="s">
        <v>376</v>
      </c>
      <c r="P159" t="s">
        <v>376</v>
      </c>
      <c r="Q159">
        <v>1</v>
      </c>
      <c r="X159">
        <v>3.17</v>
      </c>
      <c r="Y159">
        <v>0</v>
      </c>
      <c r="Z159">
        <v>0.9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128</v>
      </c>
      <c r="AG159">
        <v>3.9625</v>
      </c>
      <c r="AH159">
        <v>2</v>
      </c>
      <c r="AI159">
        <v>55113468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ROW(Source!A98)</f>
        <v>98</v>
      </c>
      <c r="B160">
        <v>55113469</v>
      </c>
      <c r="C160">
        <v>55113463</v>
      </c>
      <c r="D160">
        <v>53792927</v>
      </c>
      <c r="E160">
        <v>1</v>
      </c>
      <c r="F160">
        <v>1</v>
      </c>
      <c r="G160">
        <v>1</v>
      </c>
      <c r="H160">
        <v>2</v>
      </c>
      <c r="I160" t="s">
        <v>373</v>
      </c>
      <c r="J160" t="s">
        <v>374</v>
      </c>
      <c r="K160" t="s">
        <v>375</v>
      </c>
      <c r="L160">
        <v>1367</v>
      </c>
      <c r="N160">
        <v>1011</v>
      </c>
      <c r="O160" t="s">
        <v>376</v>
      </c>
      <c r="P160" t="s">
        <v>376</v>
      </c>
      <c r="Q160">
        <v>1</v>
      </c>
      <c r="X160">
        <v>0.19</v>
      </c>
      <c r="Y160">
        <v>0</v>
      </c>
      <c r="Z160">
        <v>65.71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128</v>
      </c>
      <c r="AG160">
        <v>0.2375</v>
      </c>
      <c r="AH160">
        <v>2</v>
      </c>
      <c r="AI160">
        <v>55113469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ROW(Source!A98)</f>
        <v>98</v>
      </c>
      <c r="B161">
        <v>55113470</v>
      </c>
      <c r="C161">
        <v>55113463</v>
      </c>
      <c r="D161">
        <v>53793082</v>
      </c>
      <c r="E161">
        <v>1</v>
      </c>
      <c r="F161">
        <v>1</v>
      </c>
      <c r="G161">
        <v>1</v>
      </c>
      <c r="H161">
        <v>2</v>
      </c>
      <c r="I161" t="s">
        <v>448</v>
      </c>
      <c r="J161" t="s">
        <v>449</v>
      </c>
      <c r="K161" t="s">
        <v>450</v>
      </c>
      <c r="L161">
        <v>1367</v>
      </c>
      <c r="N161">
        <v>1011</v>
      </c>
      <c r="O161" t="s">
        <v>376</v>
      </c>
      <c r="P161" t="s">
        <v>376</v>
      </c>
      <c r="Q161">
        <v>1</v>
      </c>
      <c r="X161">
        <v>1.63</v>
      </c>
      <c r="Y161">
        <v>0</v>
      </c>
      <c r="Z161">
        <v>1.2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128</v>
      </c>
      <c r="AG161">
        <v>2.0374999999999996</v>
      </c>
      <c r="AH161">
        <v>2</v>
      </c>
      <c r="AI161">
        <v>55113470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ROW(Source!A98)</f>
        <v>98</v>
      </c>
      <c r="B162">
        <v>55113471</v>
      </c>
      <c r="C162">
        <v>55113463</v>
      </c>
      <c r="D162">
        <v>53793125</v>
      </c>
      <c r="E162">
        <v>1</v>
      </c>
      <c r="F162">
        <v>1</v>
      </c>
      <c r="G162">
        <v>1</v>
      </c>
      <c r="H162">
        <v>2</v>
      </c>
      <c r="I162" t="s">
        <v>451</v>
      </c>
      <c r="J162" t="s">
        <v>452</v>
      </c>
      <c r="K162" t="s">
        <v>453</v>
      </c>
      <c r="L162">
        <v>1367</v>
      </c>
      <c r="N162">
        <v>1011</v>
      </c>
      <c r="O162" t="s">
        <v>376</v>
      </c>
      <c r="P162" t="s">
        <v>376</v>
      </c>
      <c r="Q162">
        <v>1</v>
      </c>
      <c r="X162">
        <v>6.16</v>
      </c>
      <c r="Y162">
        <v>0</v>
      </c>
      <c r="Z162">
        <v>12.31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128</v>
      </c>
      <c r="AG162">
        <v>7.7</v>
      </c>
      <c r="AH162">
        <v>2</v>
      </c>
      <c r="AI162">
        <v>55113471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ROW(Source!A98)</f>
        <v>98</v>
      </c>
      <c r="B163">
        <v>55113472</v>
      </c>
      <c r="C163">
        <v>55113463</v>
      </c>
      <c r="D163">
        <v>53640954</v>
      </c>
      <c r="E163">
        <v>1</v>
      </c>
      <c r="F163">
        <v>1</v>
      </c>
      <c r="G163">
        <v>1</v>
      </c>
      <c r="H163">
        <v>3</v>
      </c>
      <c r="I163" t="s">
        <v>454</v>
      </c>
      <c r="J163" t="s">
        <v>455</v>
      </c>
      <c r="K163" t="s">
        <v>456</v>
      </c>
      <c r="L163">
        <v>1339</v>
      </c>
      <c r="N163">
        <v>1007</v>
      </c>
      <c r="O163" t="s">
        <v>147</v>
      </c>
      <c r="P163" t="s">
        <v>147</v>
      </c>
      <c r="Q163">
        <v>1</v>
      </c>
      <c r="X163">
        <v>1.37</v>
      </c>
      <c r="Y163">
        <v>6.22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G163">
        <v>1.37</v>
      </c>
      <c r="AH163">
        <v>2</v>
      </c>
      <c r="AI163">
        <v>55113472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ROW(Source!A98)</f>
        <v>98</v>
      </c>
      <c r="B164">
        <v>55113473</v>
      </c>
      <c r="C164">
        <v>55113463</v>
      </c>
      <c r="D164">
        <v>53640960</v>
      </c>
      <c r="E164">
        <v>1</v>
      </c>
      <c r="F164">
        <v>1</v>
      </c>
      <c r="G164">
        <v>1</v>
      </c>
      <c r="H164">
        <v>3</v>
      </c>
      <c r="I164" t="s">
        <v>457</v>
      </c>
      <c r="J164" t="s">
        <v>458</v>
      </c>
      <c r="K164" t="s">
        <v>459</v>
      </c>
      <c r="L164">
        <v>1346</v>
      </c>
      <c r="N164">
        <v>1009</v>
      </c>
      <c r="O164" t="s">
        <v>260</v>
      </c>
      <c r="P164" t="s">
        <v>260</v>
      </c>
      <c r="Q164">
        <v>1</v>
      </c>
      <c r="X164">
        <v>0.41</v>
      </c>
      <c r="Y164">
        <v>6.09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G164">
        <v>0.41</v>
      </c>
      <c r="AH164">
        <v>2</v>
      </c>
      <c r="AI164">
        <v>55113473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ROW(Source!A98)</f>
        <v>98</v>
      </c>
      <c r="B165">
        <v>55113474</v>
      </c>
      <c r="C165">
        <v>55113463</v>
      </c>
      <c r="D165">
        <v>53643644</v>
      </c>
      <c r="E165">
        <v>1</v>
      </c>
      <c r="F165">
        <v>1</v>
      </c>
      <c r="G165">
        <v>1</v>
      </c>
      <c r="H165">
        <v>3</v>
      </c>
      <c r="I165" t="s">
        <v>460</v>
      </c>
      <c r="J165" t="s">
        <v>461</v>
      </c>
      <c r="K165" t="s">
        <v>462</v>
      </c>
      <c r="L165">
        <v>1346</v>
      </c>
      <c r="N165">
        <v>1009</v>
      </c>
      <c r="O165" t="s">
        <v>260</v>
      </c>
      <c r="P165" t="s">
        <v>260</v>
      </c>
      <c r="Q165">
        <v>1</v>
      </c>
      <c r="X165">
        <v>4</v>
      </c>
      <c r="Y165">
        <v>10.75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G165">
        <v>4</v>
      </c>
      <c r="AH165">
        <v>2</v>
      </c>
      <c r="AI165">
        <v>55113474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ROW(Source!A98)</f>
        <v>98</v>
      </c>
      <c r="B166">
        <v>55113475</v>
      </c>
      <c r="C166">
        <v>55113463</v>
      </c>
      <c r="D166">
        <v>53644840</v>
      </c>
      <c r="E166">
        <v>1</v>
      </c>
      <c r="F166">
        <v>1</v>
      </c>
      <c r="G166">
        <v>1</v>
      </c>
      <c r="H166">
        <v>3</v>
      </c>
      <c r="I166" t="s">
        <v>563</v>
      </c>
      <c r="J166" t="s">
        <v>564</v>
      </c>
      <c r="K166" t="s">
        <v>565</v>
      </c>
      <c r="L166">
        <v>1346</v>
      </c>
      <c r="N166">
        <v>1009</v>
      </c>
      <c r="O166" t="s">
        <v>260</v>
      </c>
      <c r="P166" t="s">
        <v>260</v>
      </c>
      <c r="Q166">
        <v>1</v>
      </c>
      <c r="X166">
        <v>0</v>
      </c>
      <c r="Y166">
        <v>9.04</v>
      </c>
      <c r="Z166">
        <v>0</v>
      </c>
      <c r="AA166">
        <v>0</v>
      </c>
      <c r="AB166">
        <v>0</v>
      </c>
      <c r="AC166">
        <v>1</v>
      </c>
      <c r="AD166">
        <v>0</v>
      </c>
      <c r="AE166">
        <v>0</v>
      </c>
      <c r="AG166">
        <v>0</v>
      </c>
      <c r="AH166">
        <v>3</v>
      </c>
      <c r="AI166">
        <v>-1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ROW(Source!A98)</f>
        <v>98</v>
      </c>
      <c r="B167">
        <v>55113476</v>
      </c>
      <c r="C167">
        <v>55113463</v>
      </c>
      <c r="D167">
        <v>53644939</v>
      </c>
      <c r="E167">
        <v>1</v>
      </c>
      <c r="F167">
        <v>1</v>
      </c>
      <c r="G167">
        <v>1</v>
      </c>
      <c r="H167">
        <v>3</v>
      </c>
      <c r="I167" t="s">
        <v>414</v>
      </c>
      <c r="J167" t="s">
        <v>415</v>
      </c>
      <c r="K167" t="s">
        <v>416</v>
      </c>
      <c r="L167">
        <v>1348</v>
      </c>
      <c r="N167">
        <v>1009</v>
      </c>
      <c r="O167" t="s">
        <v>58</v>
      </c>
      <c r="P167" t="s">
        <v>58</v>
      </c>
      <c r="Q167">
        <v>1000</v>
      </c>
      <c r="X167">
        <v>1E-05</v>
      </c>
      <c r="Y167">
        <v>11978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G167">
        <v>1E-05</v>
      </c>
      <c r="AH167">
        <v>2</v>
      </c>
      <c r="AI167">
        <v>55113476</v>
      </c>
      <c r="AJ167">
        <v>166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ROW(Source!A98)</f>
        <v>98</v>
      </c>
      <c r="B168">
        <v>55113477</v>
      </c>
      <c r="C168">
        <v>55113463</v>
      </c>
      <c r="D168">
        <v>53646035</v>
      </c>
      <c r="E168">
        <v>1</v>
      </c>
      <c r="F168">
        <v>1</v>
      </c>
      <c r="G168">
        <v>1</v>
      </c>
      <c r="H168">
        <v>3</v>
      </c>
      <c r="I168" t="s">
        <v>463</v>
      </c>
      <c r="J168" t="s">
        <v>464</v>
      </c>
      <c r="K168" t="s">
        <v>465</v>
      </c>
      <c r="L168">
        <v>1348</v>
      </c>
      <c r="N168">
        <v>1009</v>
      </c>
      <c r="O168" t="s">
        <v>58</v>
      </c>
      <c r="P168" t="s">
        <v>58</v>
      </c>
      <c r="Q168">
        <v>1000</v>
      </c>
      <c r="X168">
        <v>0.0001</v>
      </c>
      <c r="Y168">
        <v>37900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G168">
        <v>0.0001</v>
      </c>
      <c r="AH168">
        <v>2</v>
      </c>
      <c r="AI168">
        <v>55113477</v>
      </c>
      <c r="AJ168">
        <v>167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ROW(Source!A98)</f>
        <v>98</v>
      </c>
      <c r="B169">
        <v>55113478</v>
      </c>
      <c r="C169">
        <v>55113463</v>
      </c>
      <c r="D169">
        <v>53631946</v>
      </c>
      <c r="E169">
        <v>70</v>
      </c>
      <c r="F169">
        <v>1</v>
      </c>
      <c r="G169">
        <v>1</v>
      </c>
      <c r="H169">
        <v>3</v>
      </c>
      <c r="I169" t="s">
        <v>566</v>
      </c>
      <c r="K169" t="s">
        <v>188</v>
      </c>
      <c r="L169">
        <v>1348</v>
      </c>
      <c r="N169">
        <v>1009</v>
      </c>
      <c r="O169" t="s">
        <v>58</v>
      </c>
      <c r="P169" t="s">
        <v>58</v>
      </c>
      <c r="Q169">
        <v>1000</v>
      </c>
      <c r="X169">
        <v>1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G169">
        <v>1</v>
      </c>
      <c r="AH169">
        <v>3</v>
      </c>
      <c r="AI169">
        <v>-1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ROW(Source!A98)</f>
        <v>98</v>
      </c>
      <c r="B170">
        <v>55113479</v>
      </c>
      <c r="C170">
        <v>55113463</v>
      </c>
      <c r="D170">
        <v>53659617</v>
      </c>
      <c r="E170">
        <v>1</v>
      </c>
      <c r="F170">
        <v>1</v>
      </c>
      <c r="G170">
        <v>1</v>
      </c>
      <c r="H170">
        <v>3</v>
      </c>
      <c r="I170" t="s">
        <v>466</v>
      </c>
      <c r="J170" t="s">
        <v>467</v>
      </c>
      <c r="K170" t="s">
        <v>468</v>
      </c>
      <c r="L170">
        <v>1348</v>
      </c>
      <c r="N170">
        <v>1009</v>
      </c>
      <c r="O170" t="s">
        <v>58</v>
      </c>
      <c r="P170" t="s">
        <v>58</v>
      </c>
      <c r="Q170">
        <v>1000</v>
      </c>
      <c r="X170">
        <v>0.001</v>
      </c>
      <c r="Y170">
        <v>7712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G170">
        <v>0.001</v>
      </c>
      <c r="AH170">
        <v>2</v>
      </c>
      <c r="AI170">
        <v>55113479</v>
      </c>
      <c r="AJ170">
        <v>172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ROW(Source!A98)</f>
        <v>98</v>
      </c>
      <c r="B171">
        <v>55113480</v>
      </c>
      <c r="C171">
        <v>55113463</v>
      </c>
      <c r="D171">
        <v>53661716</v>
      </c>
      <c r="E171">
        <v>1</v>
      </c>
      <c r="F171">
        <v>1</v>
      </c>
      <c r="G171">
        <v>1</v>
      </c>
      <c r="H171">
        <v>3</v>
      </c>
      <c r="I171" t="s">
        <v>469</v>
      </c>
      <c r="J171" t="s">
        <v>470</v>
      </c>
      <c r="K171" t="s">
        <v>471</v>
      </c>
      <c r="L171">
        <v>1302</v>
      </c>
      <c r="N171">
        <v>1003</v>
      </c>
      <c r="O171" t="s">
        <v>472</v>
      </c>
      <c r="P171" t="s">
        <v>472</v>
      </c>
      <c r="Q171">
        <v>10</v>
      </c>
      <c r="X171">
        <v>0.0187</v>
      </c>
      <c r="Y171">
        <v>50.24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G171">
        <v>0.0187</v>
      </c>
      <c r="AH171">
        <v>2</v>
      </c>
      <c r="AI171">
        <v>55113480</v>
      </c>
      <c r="AJ171">
        <v>173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ROW(Source!A98)</f>
        <v>98</v>
      </c>
      <c r="B172">
        <v>55113481</v>
      </c>
      <c r="C172">
        <v>55113463</v>
      </c>
      <c r="D172">
        <v>53662071</v>
      </c>
      <c r="E172">
        <v>1</v>
      </c>
      <c r="F172">
        <v>1</v>
      </c>
      <c r="G172">
        <v>1</v>
      </c>
      <c r="H172">
        <v>3</v>
      </c>
      <c r="I172" t="s">
        <v>420</v>
      </c>
      <c r="J172" t="s">
        <v>421</v>
      </c>
      <c r="K172" t="s">
        <v>422</v>
      </c>
      <c r="L172">
        <v>1348</v>
      </c>
      <c r="N172">
        <v>1009</v>
      </c>
      <c r="O172" t="s">
        <v>58</v>
      </c>
      <c r="P172" t="s">
        <v>58</v>
      </c>
      <c r="Q172">
        <v>1000</v>
      </c>
      <c r="X172">
        <v>3E-05</v>
      </c>
      <c r="Y172">
        <v>4455.2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G172">
        <v>3E-05</v>
      </c>
      <c r="AH172">
        <v>2</v>
      </c>
      <c r="AI172">
        <v>55113481</v>
      </c>
      <c r="AJ172">
        <v>174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ROW(Source!A98)</f>
        <v>98</v>
      </c>
      <c r="B173">
        <v>55113482</v>
      </c>
      <c r="C173">
        <v>55113463</v>
      </c>
      <c r="D173">
        <v>53662794</v>
      </c>
      <c r="E173">
        <v>1</v>
      </c>
      <c r="F173">
        <v>1</v>
      </c>
      <c r="G173">
        <v>1</v>
      </c>
      <c r="H173">
        <v>3</v>
      </c>
      <c r="I173" t="s">
        <v>473</v>
      </c>
      <c r="J173" t="s">
        <v>474</v>
      </c>
      <c r="K173" t="s">
        <v>475</v>
      </c>
      <c r="L173">
        <v>1348</v>
      </c>
      <c r="N173">
        <v>1009</v>
      </c>
      <c r="O173" t="s">
        <v>58</v>
      </c>
      <c r="P173" t="s">
        <v>58</v>
      </c>
      <c r="Q173">
        <v>1000</v>
      </c>
      <c r="X173">
        <v>0.00194</v>
      </c>
      <c r="Y173">
        <v>4920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G173">
        <v>0.00194</v>
      </c>
      <c r="AH173">
        <v>2</v>
      </c>
      <c r="AI173">
        <v>55113482</v>
      </c>
      <c r="AJ173">
        <v>175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ROW(Source!A98)</f>
        <v>98</v>
      </c>
      <c r="B174">
        <v>55113483</v>
      </c>
      <c r="C174">
        <v>55113463</v>
      </c>
      <c r="D174">
        <v>53666055</v>
      </c>
      <c r="E174">
        <v>1</v>
      </c>
      <c r="F174">
        <v>1</v>
      </c>
      <c r="G174">
        <v>1</v>
      </c>
      <c r="H174">
        <v>3</v>
      </c>
      <c r="I174" t="s">
        <v>476</v>
      </c>
      <c r="J174" t="s">
        <v>477</v>
      </c>
      <c r="K174" t="s">
        <v>478</v>
      </c>
      <c r="L174">
        <v>1339</v>
      </c>
      <c r="N174">
        <v>1007</v>
      </c>
      <c r="O174" t="s">
        <v>147</v>
      </c>
      <c r="P174" t="s">
        <v>147</v>
      </c>
      <c r="Q174">
        <v>1</v>
      </c>
      <c r="X174">
        <v>0.00103</v>
      </c>
      <c r="Y174">
        <v>1700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G174">
        <v>0.00103</v>
      </c>
      <c r="AH174">
        <v>2</v>
      </c>
      <c r="AI174">
        <v>55113483</v>
      </c>
      <c r="AJ174">
        <v>176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ROW(Source!A98)</f>
        <v>98</v>
      </c>
      <c r="B175">
        <v>55113484</v>
      </c>
      <c r="C175">
        <v>55113463</v>
      </c>
      <c r="D175">
        <v>53673673</v>
      </c>
      <c r="E175">
        <v>1</v>
      </c>
      <c r="F175">
        <v>1</v>
      </c>
      <c r="G175">
        <v>1</v>
      </c>
      <c r="H175">
        <v>3</v>
      </c>
      <c r="I175" t="s">
        <v>479</v>
      </c>
      <c r="J175" t="s">
        <v>480</v>
      </c>
      <c r="K175" t="s">
        <v>481</v>
      </c>
      <c r="L175">
        <v>1348</v>
      </c>
      <c r="N175">
        <v>1009</v>
      </c>
      <c r="O175" t="s">
        <v>58</v>
      </c>
      <c r="P175" t="s">
        <v>58</v>
      </c>
      <c r="Q175">
        <v>1000</v>
      </c>
      <c r="X175">
        <v>0.00031</v>
      </c>
      <c r="Y175">
        <v>15620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G175">
        <v>0.00031</v>
      </c>
      <c r="AH175">
        <v>2</v>
      </c>
      <c r="AI175">
        <v>55113484</v>
      </c>
      <c r="AJ175">
        <v>177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ROW(Source!A98)</f>
        <v>98</v>
      </c>
      <c r="B176">
        <v>55113485</v>
      </c>
      <c r="C176">
        <v>55113463</v>
      </c>
      <c r="D176">
        <v>53674786</v>
      </c>
      <c r="E176">
        <v>1</v>
      </c>
      <c r="F176">
        <v>1</v>
      </c>
      <c r="G176">
        <v>1</v>
      </c>
      <c r="H176">
        <v>3</v>
      </c>
      <c r="I176" t="s">
        <v>482</v>
      </c>
      <c r="J176" t="s">
        <v>483</v>
      </c>
      <c r="K176" t="s">
        <v>484</v>
      </c>
      <c r="L176">
        <v>1346</v>
      </c>
      <c r="N176">
        <v>1009</v>
      </c>
      <c r="O176" t="s">
        <v>260</v>
      </c>
      <c r="P176" t="s">
        <v>260</v>
      </c>
      <c r="Q176">
        <v>1</v>
      </c>
      <c r="X176">
        <v>0.6</v>
      </c>
      <c r="Y176">
        <v>9.42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0.6</v>
      </c>
      <c r="AH176">
        <v>2</v>
      </c>
      <c r="AI176">
        <v>55113485</v>
      </c>
      <c r="AJ176">
        <v>178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ROW(Source!A107)</f>
        <v>107</v>
      </c>
      <c r="B177">
        <v>55113505</v>
      </c>
      <c r="C177">
        <v>55113504</v>
      </c>
      <c r="D177">
        <v>53630067</v>
      </c>
      <c r="E177">
        <v>70</v>
      </c>
      <c r="F177">
        <v>1</v>
      </c>
      <c r="G177">
        <v>1</v>
      </c>
      <c r="H177">
        <v>1</v>
      </c>
      <c r="I177" t="s">
        <v>368</v>
      </c>
      <c r="K177" t="s">
        <v>369</v>
      </c>
      <c r="L177">
        <v>1191</v>
      </c>
      <c r="N177">
        <v>1013</v>
      </c>
      <c r="O177" t="s">
        <v>370</v>
      </c>
      <c r="P177" t="s">
        <v>370</v>
      </c>
      <c r="Q177">
        <v>1</v>
      </c>
      <c r="X177">
        <v>0.9</v>
      </c>
      <c r="Y177">
        <v>0</v>
      </c>
      <c r="Z177">
        <v>0</v>
      </c>
      <c r="AA177">
        <v>0</v>
      </c>
      <c r="AB177">
        <v>8.53</v>
      </c>
      <c r="AC177">
        <v>0</v>
      </c>
      <c r="AD177">
        <v>1</v>
      </c>
      <c r="AE177">
        <v>1</v>
      </c>
      <c r="AF177" t="s">
        <v>129</v>
      </c>
      <c r="AG177">
        <v>1.035</v>
      </c>
      <c r="AH177">
        <v>2</v>
      </c>
      <c r="AI177">
        <v>55113505</v>
      </c>
      <c r="AJ177">
        <v>179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ROW(Source!A108)</f>
        <v>108</v>
      </c>
      <c r="B178">
        <v>55113505</v>
      </c>
      <c r="C178">
        <v>55113504</v>
      </c>
      <c r="D178">
        <v>53630067</v>
      </c>
      <c r="E178">
        <v>70</v>
      </c>
      <c r="F178">
        <v>1</v>
      </c>
      <c r="G178">
        <v>1</v>
      </c>
      <c r="H178">
        <v>1</v>
      </c>
      <c r="I178" t="s">
        <v>368</v>
      </c>
      <c r="K178" t="s">
        <v>369</v>
      </c>
      <c r="L178">
        <v>1191</v>
      </c>
      <c r="N178">
        <v>1013</v>
      </c>
      <c r="O178" t="s">
        <v>370</v>
      </c>
      <c r="P178" t="s">
        <v>370</v>
      </c>
      <c r="Q178">
        <v>1</v>
      </c>
      <c r="X178">
        <v>0.9</v>
      </c>
      <c r="Y178">
        <v>0</v>
      </c>
      <c r="Z178">
        <v>0</v>
      </c>
      <c r="AA178">
        <v>0</v>
      </c>
      <c r="AB178">
        <v>8.53</v>
      </c>
      <c r="AC178">
        <v>0</v>
      </c>
      <c r="AD178">
        <v>1</v>
      </c>
      <c r="AE178">
        <v>1</v>
      </c>
      <c r="AF178" t="s">
        <v>129</v>
      </c>
      <c r="AG178">
        <v>1.035</v>
      </c>
      <c r="AH178">
        <v>2</v>
      </c>
      <c r="AI178">
        <v>55113505</v>
      </c>
      <c r="AJ178">
        <v>180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ROW(Source!A109)</f>
        <v>109</v>
      </c>
      <c r="B179">
        <v>55113510</v>
      </c>
      <c r="C179">
        <v>55113509</v>
      </c>
      <c r="D179">
        <v>53630071</v>
      </c>
      <c r="E179">
        <v>70</v>
      </c>
      <c r="F179">
        <v>1</v>
      </c>
      <c r="G179">
        <v>1</v>
      </c>
      <c r="H179">
        <v>1</v>
      </c>
      <c r="I179" t="s">
        <v>487</v>
      </c>
      <c r="K179" t="s">
        <v>488</v>
      </c>
      <c r="L179">
        <v>1191</v>
      </c>
      <c r="N179">
        <v>1013</v>
      </c>
      <c r="O179" t="s">
        <v>370</v>
      </c>
      <c r="P179" t="s">
        <v>370</v>
      </c>
      <c r="Q179">
        <v>1</v>
      </c>
      <c r="X179">
        <v>9.08</v>
      </c>
      <c r="Y179">
        <v>0</v>
      </c>
      <c r="Z179">
        <v>0</v>
      </c>
      <c r="AA179">
        <v>0</v>
      </c>
      <c r="AB179">
        <v>8.74</v>
      </c>
      <c r="AC179">
        <v>0</v>
      </c>
      <c r="AD179">
        <v>1</v>
      </c>
      <c r="AE179">
        <v>1</v>
      </c>
      <c r="AF179" t="s">
        <v>129</v>
      </c>
      <c r="AG179">
        <v>10.441999999999998</v>
      </c>
      <c r="AH179">
        <v>2</v>
      </c>
      <c r="AI179">
        <v>55113510</v>
      </c>
      <c r="AJ179">
        <v>181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ROW(Source!A109)</f>
        <v>109</v>
      </c>
      <c r="B180">
        <v>55113511</v>
      </c>
      <c r="C180">
        <v>55113509</v>
      </c>
      <c r="D180">
        <v>53630257</v>
      </c>
      <c r="E180">
        <v>70</v>
      </c>
      <c r="F180">
        <v>1</v>
      </c>
      <c r="G180">
        <v>1</v>
      </c>
      <c r="H180">
        <v>1</v>
      </c>
      <c r="I180" t="s">
        <v>371</v>
      </c>
      <c r="K180" t="s">
        <v>372</v>
      </c>
      <c r="L180">
        <v>1191</v>
      </c>
      <c r="N180">
        <v>1013</v>
      </c>
      <c r="O180" t="s">
        <v>370</v>
      </c>
      <c r="P180" t="s">
        <v>370</v>
      </c>
      <c r="Q180">
        <v>1</v>
      </c>
      <c r="X180">
        <v>0.03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2</v>
      </c>
      <c r="AF180" t="s">
        <v>128</v>
      </c>
      <c r="AG180">
        <v>0.0375</v>
      </c>
      <c r="AH180">
        <v>2</v>
      </c>
      <c r="AI180">
        <v>55113511</v>
      </c>
      <c r="AJ180">
        <v>182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ROW(Source!A109)</f>
        <v>109</v>
      </c>
      <c r="B181">
        <v>55113512</v>
      </c>
      <c r="C181">
        <v>55113509</v>
      </c>
      <c r="D181">
        <v>53792132</v>
      </c>
      <c r="E181">
        <v>1</v>
      </c>
      <c r="F181">
        <v>1</v>
      </c>
      <c r="G181">
        <v>1</v>
      </c>
      <c r="H181">
        <v>2</v>
      </c>
      <c r="I181" t="s">
        <v>489</v>
      </c>
      <c r="J181" t="s">
        <v>490</v>
      </c>
      <c r="K181" t="s">
        <v>491</v>
      </c>
      <c r="L181">
        <v>1367</v>
      </c>
      <c r="N181">
        <v>1011</v>
      </c>
      <c r="O181" t="s">
        <v>376</v>
      </c>
      <c r="P181" t="s">
        <v>376</v>
      </c>
      <c r="Q181">
        <v>1</v>
      </c>
      <c r="X181">
        <v>0.01</v>
      </c>
      <c r="Y181">
        <v>0</v>
      </c>
      <c r="Z181">
        <v>1.7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128</v>
      </c>
      <c r="AG181">
        <v>0.0125</v>
      </c>
      <c r="AH181">
        <v>2</v>
      </c>
      <c r="AI181">
        <v>55113512</v>
      </c>
      <c r="AJ181">
        <v>183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ROW(Source!A109)</f>
        <v>109</v>
      </c>
      <c r="B182">
        <v>55113513</v>
      </c>
      <c r="C182">
        <v>55113509</v>
      </c>
      <c r="D182">
        <v>53792151</v>
      </c>
      <c r="E182">
        <v>1</v>
      </c>
      <c r="F182">
        <v>1</v>
      </c>
      <c r="G182">
        <v>1</v>
      </c>
      <c r="H182">
        <v>2</v>
      </c>
      <c r="I182" t="s">
        <v>402</v>
      </c>
      <c r="J182" t="s">
        <v>403</v>
      </c>
      <c r="K182" t="s">
        <v>404</v>
      </c>
      <c r="L182">
        <v>1367</v>
      </c>
      <c r="N182">
        <v>1011</v>
      </c>
      <c r="O182" t="s">
        <v>376</v>
      </c>
      <c r="P182" t="s">
        <v>376</v>
      </c>
      <c r="Q182">
        <v>1</v>
      </c>
      <c r="X182">
        <v>0.01</v>
      </c>
      <c r="Y182">
        <v>0</v>
      </c>
      <c r="Z182">
        <v>89.99</v>
      </c>
      <c r="AA182">
        <v>10.06</v>
      </c>
      <c r="AB182">
        <v>0</v>
      </c>
      <c r="AC182">
        <v>0</v>
      </c>
      <c r="AD182">
        <v>1</v>
      </c>
      <c r="AE182">
        <v>0</v>
      </c>
      <c r="AF182" t="s">
        <v>128</v>
      </c>
      <c r="AG182">
        <v>0.0125</v>
      </c>
      <c r="AH182">
        <v>2</v>
      </c>
      <c r="AI182">
        <v>55113513</v>
      </c>
      <c r="AJ182">
        <v>184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ROW(Source!A109)</f>
        <v>109</v>
      </c>
      <c r="B183">
        <v>55113514</v>
      </c>
      <c r="C183">
        <v>55113509</v>
      </c>
      <c r="D183">
        <v>53792927</v>
      </c>
      <c r="E183">
        <v>1</v>
      </c>
      <c r="F183">
        <v>1</v>
      </c>
      <c r="G183">
        <v>1</v>
      </c>
      <c r="H183">
        <v>2</v>
      </c>
      <c r="I183" t="s">
        <v>373</v>
      </c>
      <c r="J183" t="s">
        <v>374</v>
      </c>
      <c r="K183" t="s">
        <v>375</v>
      </c>
      <c r="L183">
        <v>1367</v>
      </c>
      <c r="N183">
        <v>1011</v>
      </c>
      <c r="O183" t="s">
        <v>376</v>
      </c>
      <c r="P183" t="s">
        <v>376</v>
      </c>
      <c r="Q183">
        <v>1</v>
      </c>
      <c r="X183">
        <v>0.02</v>
      </c>
      <c r="Y183">
        <v>0</v>
      </c>
      <c r="Z183">
        <v>65.71</v>
      </c>
      <c r="AA183">
        <v>11.6</v>
      </c>
      <c r="AB183">
        <v>0</v>
      </c>
      <c r="AC183">
        <v>0</v>
      </c>
      <c r="AD183">
        <v>1</v>
      </c>
      <c r="AE183">
        <v>0</v>
      </c>
      <c r="AF183" t="s">
        <v>128</v>
      </c>
      <c r="AG183">
        <v>0.025</v>
      </c>
      <c r="AH183">
        <v>2</v>
      </c>
      <c r="AI183">
        <v>55113514</v>
      </c>
      <c r="AJ183">
        <v>185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ROW(Source!A109)</f>
        <v>109</v>
      </c>
      <c r="B184">
        <v>55113515</v>
      </c>
      <c r="C184">
        <v>55113509</v>
      </c>
      <c r="D184">
        <v>53646032</v>
      </c>
      <c r="E184">
        <v>1</v>
      </c>
      <c r="F184">
        <v>1</v>
      </c>
      <c r="G184">
        <v>1</v>
      </c>
      <c r="H184">
        <v>3</v>
      </c>
      <c r="I184" t="s">
        <v>492</v>
      </c>
      <c r="J184" t="s">
        <v>493</v>
      </c>
      <c r="K184" t="s">
        <v>494</v>
      </c>
      <c r="L184">
        <v>1346</v>
      </c>
      <c r="N184">
        <v>1009</v>
      </c>
      <c r="O184" t="s">
        <v>260</v>
      </c>
      <c r="P184" t="s">
        <v>260</v>
      </c>
      <c r="Q184">
        <v>1</v>
      </c>
      <c r="X184">
        <v>5</v>
      </c>
      <c r="Y184">
        <v>1.82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G184">
        <v>5</v>
      </c>
      <c r="AH184">
        <v>2</v>
      </c>
      <c r="AI184">
        <v>55113515</v>
      </c>
      <c r="AJ184">
        <v>186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ROW(Source!A109)</f>
        <v>109</v>
      </c>
      <c r="B185">
        <v>55113516</v>
      </c>
      <c r="C185">
        <v>55113509</v>
      </c>
      <c r="D185">
        <v>53674825</v>
      </c>
      <c r="E185">
        <v>1</v>
      </c>
      <c r="F185">
        <v>1</v>
      </c>
      <c r="G185">
        <v>1</v>
      </c>
      <c r="H185">
        <v>3</v>
      </c>
      <c r="I185" t="s">
        <v>495</v>
      </c>
      <c r="J185" t="s">
        <v>496</v>
      </c>
      <c r="K185" t="s">
        <v>497</v>
      </c>
      <c r="L185">
        <v>1346</v>
      </c>
      <c r="N185">
        <v>1009</v>
      </c>
      <c r="O185" t="s">
        <v>260</v>
      </c>
      <c r="P185" t="s">
        <v>260</v>
      </c>
      <c r="Q185">
        <v>1</v>
      </c>
      <c r="X185">
        <v>32</v>
      </c>
      <c r="Y185">
        <v>6.67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G185">
        <v>32</v>
      </c>
      <c r="AH185">
        <v>2</v>
      </c>
      <c r="AI185">
        <v>55113516</v>
      </c>
      <c r="AJ185">
        <v>187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ROW(Source!A110)</f>
        <v>110</v>
      </c>
      <c r="B186">
        <v>55113510</v>
      </c>
      <c r="C186">
        <v>55113509</v>
      </c>
      <c r="D186">
        <v>53630071</v>
      </c>
      <c r="E186">
        <v>70</v>
      </c>
      <c r="F186">
        <v>1</v>
      </c>
      <c r="G186">
        <v>1</v>
      </c>
      <c r="H186">
        <v>1</v>
      </c>
      <c r="I186" t="s">
        <v>487</v>
      </c>
      <c r="K186" t="s">
        <v>488</v>
      </c>
      <c r="L186">
        <v>1191</v>
      </c>
      <c r="N186">
        <v>1013</v>
      </c>
      <c r="O186" t="s">
        <v>370</v>
      </c>
      <c r="P186" t="s">
        <v>370</v>
      </c>
      <c r="Q186">
        <v>1</v>
      </c>
      <c r="X186">
        <v>9.08</v>
      </c>
      <c r="Y186">
        <v>0</v>
      </c>
      <c r="Z186">
        <v>0</v>
      </c>
      <c r="AA186">
        <v>0</v>
      </c>
      <c r="AB186">
        <v>8.74</v>
      </c>
      <c r="AC186">
        <v>0</v>
      </c>
      <c r="AD186">
        <v>1</v>
      </c>
      <c r="AE186">
        <v>1</v>
      </c>
      <c r="AF186" t="s">
        <v>129</v>
      </c>
      <c r="AG186">
        <v>10.441999999999998</v>
      </c>
      <c r="AH186">
        <v>2</v>
      </c>
      <c r="AI186">
        <v>55113510</v>
      </c>
      <c r="AJ186">
        <v>188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ROW(Source!A110)</f>
        <v>110</v>
      </c>
      <c r="B187">
        <v>55113511</v>
      </c>
      <c r="C187">
        <v>55113509</v>
      </c>
      <c r="D187">
        <v>53630257</v>
      </c>
      <c r="E187">
        <v>70</v>
      </c>
      <c r="F187">
        <v>1</v>
      </c>
      <c r="G187">
        <v>1</v>
      </c>
      <c r="H187">
        <v>1</v>
      </c>
      <c r="I187" t="s">
        <v>371</v>
      </c>
      <c r="K187" t="s">
        <v>372</v>
      </c>
      <c r="L187">
        <v>1191</v>
      </c>
      <c r="N187">
        <v>1013</v>
      </c>
      <c r="O187" t="s">
        <v>370</v>
      </c>
      <c r="P187" t="s">
        <v>370</v>
      </c>
      <c r="Q187">
        <v>1</v>
      </c>
      <c r="X187">
        <v>0.03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2</v>
      </c>
      <c r="AF187" t="s">
        <v>128</v>
      </c>
      <c r="AG187">
        <v>0.0375</v>
      </c>
      <c r="AH187">
        <v>2</v>
      </c>
      <c r="AI187">
        <v>55113511</v>
      </c>
      <c r="AJ187">
        <v>189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ROW(Source!A110)</f>
        <v>110</v>
      </c>
      <c r="B188">
        <v>55113512</v>
      </c>
      <c r="C188">
        <v>55113509</v>
      </c>
      <c r="D188">
        <v>53792132</v>
      </c>
      <c r="E188">
        <v>1</v>
      </c>
      <c r="F188">
        <v>1</v>
      </c>
      <c r="G188">
        <v>1</v>
      </c>
      <c r="H188">
        <v>2</v>
      </c>
      <c r="I188" t="s">
        <v>489</v>
      </c>
      <c r="J188" t="s">
        <v>490</v>
      </c>
      <c r="K188" t="s">
        <v>491</v>
      </c>
      <c r="L188">
        <v>1367</v>
      </c>
      <c r="N188">
        <v>1011</v>
      </c>
      <c r="O188" t="s">
        <v>376</v>
      </c>
      <c r="P188" t="s">
        <v>376</v>
      </c>
      <c r="Q188">
        <v>1</v>
      </c>
      <c r="X188">
        <v>0.01</v>
      </c>
      <c r="Y188">
        <v>0</v>
      </c>
      <c r="Z188">
        <v>1.7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128</v>
      </c>
      <c r="AG188">
        <v>0.0125</v>
      </c>
      <c r="AH188">
        <v>2</v>
      </c>
      <c r="AI188">
        <v>55113512</v>
      </c>
      <c r="AJ188">
        <v>190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ROW(Source!A110)</f>
        <v>110</v>
      </c>
      <c r="B189">
        <v>55113513</v>
      </c>
      <c r="C189">
        <v>55113509</v>
      </c>
      <c r="D189">
        <v>53792151</v>
      </c>
      <c r="E189">
        <v>1</v>
      </c>
      <c r="F189">
        <v>1</v>
      </c>
      <c r="G189">
        <v>1</v>
      </c>
      <c r="H189">
        <v>2</v>
      </c>
      <c r="I189" t="s">
        <v>402</v>
      </c>
      <c r="J189" t="s">
        <v>403</v>
      </c>
      <c r="K189" t="s">
        <v>404</v>
      </c>
      <c r="L189">
        <v>1367</v>
      </c>
      <c r="N189">
        <v>1011</v>
      </c>
      <c r="O189" t="s">
        <v>376</v>
      </c>
      <c r="P189" t="s">
        <v>376</v>
      </c>
      <c r="Q189">
        <v>1</v>
      </c>
      <c r="X189">
        <v>0.01</v>
      </c>
      <c r="Y189">
        <v>0</v>
      </c>
      <c r="Z189">
        <v>89.99</v>
      </c>
      <c r="AA189">
        <v>10.06</v>
      </c>
      <c r="AB189">
        <v>0</v>
      </c>
      <c r="AC189">
        <v>0</v>
      </c>
      <c r="AD189">
        <v>1</v>
      </c>
      <c r="AE189">
        <v>0</v>
      </c>
      <c r="AF189" t="s">
        <v>128</v>
      </c>
      <c r="AG189">
        <v>0.0125</v>
      </c>
      <c r="AH189">
        <v>2</v>
      </c>
      <c r="AI189">
        <v>55113513</v>
      </c>
      <c r="AJ189">
        <v>191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ROW(Source!A110)</f>
        <v>110</v>
      </c>
      <c r="B190">
        <v>55113514</v>
      </c>
      <c r="C190">
        <v>55113509</v>
      </c>
      <c r="D190">
        <v>53792927</v>
      </c>
      <c r="E190">
        <v>1</v>
      </c>
      <c r="F190">
        <v>1</v>
      </c>
      <c r="G190">
        <v>1</v>
      </c>
      <c r="H190">
        <v>2</v>
      </c>
      <c r="I190" t="s">
        <v>373</v>
      </c>
      <c r="J190" t="s">
        <v>374</v>
      </c>
      <c r="K190" t="s">
        <v>375</v>
      </c>
      <c r="L190">
        <v>1367</v>
      </c>
      <c r="N190">
        <v>1011</v>
      </c>
      <c r="O190" t="s">
        <v>376</v>
      </c>
      <c r="P190" t="s">
        <v>376</v>
      </c>
      <c r="Q190">
        <v>1</v>
      </c>
      <c r="X190">
        <v>0.02</v>
      </c>
      <c r="Y190">
        <v>0</v>
      </c>
      <c r="Z190">
        <v>65.71</v>
      </c>
      <c r="AA190">
        <v>11.6</v>
      </c>
      <c r="AB190">
        <v>0</v>
      </c>
      <c r="AC190">
        <v>0</v>
      </c>
      <c r="AD190">
        <v>1</v>
      </c>
      <c r="AE190">
        <v>0</v>
      </c>
      <c r="AF190" t="s">
        <v>128</v>
      </c>
      <c r="AG190">
        <v>0.025</v>
      </c>
      <c r="AH190">
        <v>2</v>
      </c>
      <c r="AI190">
        <v>55113514</v>
      </c>
      <c r="AJ190">
        <v>192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ROW(Source!A110)</f>
        <v>110</v>
      </c>
      <c r="B191">
        <v>55113515</v>
      </c>
      <c r="C191">
        <v>55113509</v>
      </c>
      <c r="D191">
        <v>53646032</v>
      </c>
      <c r="E191">
        <v>1</v>
      </c>
      <c r="F191">
        <v>1</v>
      </c>
      <c r="G191">
        <v>1</v>
      </c>
      <c r="H191">
        <v>3</v>
      </c>
      <c r="I191" t="s">
        <v>492</v>
      </c>
      <c r="J191" t="s">
        <v>493</v>
      </c>
      <c r="K191" t="s">
        <v>494</v>
      </c>
      <c r="L191">
        <v>1346</v>
      </c>
      <c r="N191">
        <v>1009</v>
      </c>
      <c r="O191" t="s">
        <v>260</v>
      </c>
      <c r="P191" t="s">
        <v>260</v>
      </c>
      <c r="Q191">
        <v>1</v>
      </c>
      <c r="X191">
        <v>5</v>
      </c>
      <c r="Y191">
        <v>1.82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G191">
        <v>5</v>
      </c>
      <c r="AH191">
        <v>2</v>
      </c>
      <c r="AI191">
        <v>55113515</v>
      </c>
      <c r="AJ191">
        <v>193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ROW(Source!A110)</f>
        <v>110</v>
      </c>
      <c r="B192">
        <v>55113516</v>
      </c>
      <c r="C192">
        <v>55113509</v>
      </c>
      <c r="D192">
        <v>53674825</v>
      </c>
      <c r="E192">
        <v>1</v>
      </c>
      <c r="F192">
        <v>1</v>
      </c>
      <c r="G192">
        <v>1</v>
      </c>
      <c r="H192">
        <v>3</v>
      </c>
      <c r="I192" t="s">
        <v>495</v>
      </c>
      <c r="J192" t="s">
        <v>496</v>
      </c>
      <c r="K192" t="s">
        <v>497</v>
      </c>
      <c r="L192">
        <v>1346</v>
      </c>
      <c r="N192">
        <v>1009</v>
      </c>
      <c r="O192" t="s">
        <v>260</v>
      </c>
      <c r="P192" t="s">
        <v>260</v>
      </c>
      <c r="Q192">
        <v>1</v>
      </c>
      <c r="X192">
        <v>32</v>
      </c>
      <c r="Y192">
        <v>6.67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G192">
        <v>32</v>
      </c>
      <c r="AH192">
        <v>2</v>
      </c>
      <c r="AI192">
        <v>55113516</v>
      </c>
      <c r="AJ192">
        <v>194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ROW(Source!A111)</f>
        <v>111</v>
      </c>
      <c r="B193">
        <v>55114602</v>
      </c>
      <c r="C193">
        <v>55114601</v>
      </c>
      <c r="D193">
        <v>53630137</v>
      </c>
      <c r="E193">
        <v>70</v>
      </c>
      <c r="F193">
        <v>1</v>
      </c>
      <c r="G193">
        <v>1</v>
      </c>
      <c r="H193">
        <v>1</v>
      </c>
      <c r="I193" t="s">
        <v>498</v>
      </c>
      <c r="K193" t="s">
        <v>499</v>
      </c>
      <c r="L193">
        <v>1191</v>
      </c>
      <c r="N193">
        <v>1013</v>
      </c>
      <c r="O193" t="s">
        <v>370</v>
      </c>
      <c r="P193" t="s">
        <v>370</v>
      </c>
      <c r="Q193">
        <v>1</v>
      </c>
      <c r="X193">
        <v>3.92</v>
      </c>
      <c r="Y193">
        <v>0</v>
      </c>
      <c r="Z193">
        <v>0</v>
      </c>
      <c r="AA193">
        <v>0</v>
      </c>
      <c r="AB193">
        <v>10.94</v>
      </c>
      <c r="AC193">
        <v>0</v>
      </c>
      <c r="AD193">
        <v>1</v>
      </c>
      <c r="AE193">
        <v>1</v>
      </c>
      <c r="AF193" t="s">
        <v>129</v>
      </c>
      <c r="AG193">
        <v>4.508</v>
      </c>
      <c r="AH193">
        <v>2</v>
      </c>
      <c r="AI193">
        <v>55114602</v>
      </c>
      <c r="AJ193">
        <v>195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ROW(Source!A111)</f>
        <v>111</v>
      </c>
      <c r="B194">
        <v>55114603</v>
      </c>
      <c r="C194">
        <v>55114601</v>
      </c>
      <c r="D194">
        <v>53630257</v>
      </c>
      <c r="E194">
        <v>70</v>
      </c>
      <c r="F194">
        <v>1</v>
      </c>
      <c r="G194">
        <v>1</v>
      </c>
      <c r="H194">
        <v>1</v>
      </c>
      <c r="I194" t="s">
        <v>371</v>
      </c>
      <c r="K194" t="s">
        <v>372</v>
      </c>
      <c r="L194">
        <v>1191</v>
      </c>
      <c r="N194">
        <v>1013</v>
      </c>
      <c r="O194" t="s">
        <v>370</v>
      </c>
      <c r="P194" t="s">
        <v>370</v>
      </c>
      <c r="Q194">
        <v>1</v>
      </c>
      <c r="X194">
        <v>0.03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2</v>
      </c>
      <c r="AF194" t="s">
        <v>128</v>
      </c>
      <c r="AG194">
        <v>0.0375</v>
      </c>
      <c r="AH194">
        <v>2</v>
      </c>
      <c r="AI194">
        <v>55114603</v>
      </c>
      <c r="AJ194">
        <v>196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ROW(Source!A111)</f>
        <v>111</v>
      </c>
      <c r="B195">
        <v>55114604</v>
      </c>
      <c r="C195">
        <v>55114601</v>
      </c>
      <c r="D195">
        <v>53792132</v>
      </c>
      <c r="E195">
        <v>1</v>
      </c>
      <c r="F195">
        <v>1</v>
      </c>
      <c r="G195">
        <v>1</v>
      </c>
      <c r="H195">
        <v>2</v>
      </c>
      <c r="I195" t="s">
        <v>489</v>
      </c>
      <c r="J195" t="s">
        <v>490</v>
      </c>
      <c r="K195" t="s">
        <v>491</v>
      </c>
      <c r="L195">
        <v>1367</v>
      </c>
      <c r="N195">
        <v>1011</v>
      </c>
      <c r="O195" t="s">
        <v>376</v>
      </c>
      <c r="P195" t="s">
        <v>376</v>
      </c>
      <c r="Q195">
        <v>1</v>
      </c>
      <c r="X195">
        <v>0.01</v>
      </c>
      <c r="Y195">
        <v>0</v>
      </c>
      <c r="Z195">
        <v>1.7</v>
      </c>
      <c r="AA195">
        <v>0</v>
      </c>
      <c r="AB195">
        <v>0</v>
      </c>
      <c r="AC195">
        <v>0</v>
      </c>
      <c r="AD195">
        <v>1</v>
      </c>
      <c r="AE195">
        <v>0</v>
      </c>
      <c r="AF195" t="s">
        <v>128</v>
      </c>
      <c r="AG195">
        <v>0.0125</v>
      </c>
      <c r="AH195">
        <v>2</v>
      </c>
      <c r="AI195">
        <v>55114604</v>
      </c>
      <c r="AJ195">
        <v>197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ROW(Source!A111)</f>
        <v>111</v>
      </c>
      <c r="B196">
        <v>55114605</v>
      </c>
      <c r="C196">
        <v>55114601</v>
      </c>
      <c r="D196">
        <v>53792151</v>
      </c>
      <c r="E196">
        <v>1</v>
      </c>
      <c r="F196">
        <v>1</v>
      </c>
      <c r="G196">
        <v>1</v>
      </c>
      <c r="H196">
        <v>2</v>
      </c>
      <c r="I196" t="s">
        <v>402</v>
      </c>
      <c r="J196" t="s">
        <v>403</v>
      </c>
      <c r="K196" t="s">
        <v>404</v>
      </c>
      <c r="L196">
        <v>1367</v>
      </c>
      <c r="N196">
        <v>1011</v>
      </c>
      <c r="O196" t="s">
        <v>376</v>
      </c>
      <c r="P196" t="s">
        <v>376</v>
      </c>
      <c r="Q196">
        <v>1</v>
      </c>
      <c r="X196">
        <v>0.01</v>
      </c>
      <c r="Y196">
        <v>0</v>
      </c>
      <c r="Z196">
        <v>89.99</v>
      </c>
      <c r="AA196">
        <v>10.06</v>
      </c>
      <c r="AB196">
        <v>0</v>
      </c>
      <c r="AC196">
        <v>0</v>
      </c>
      <c r="AD196">
        <v>1</v>
      </c>
      <c r="AE196">
        <v>0</v>
      </c>
      <c r="AF196" t="s">
        <v>128</v>
      </c>
      <c r="AG196">
        <v>0.0125</v>
      </c>
      <c r="AH196">
        <v>2</v>
      </c>
      <c r="AI196">
        <v>55114605</v>
      </c>
      <c r="AJ196">
        <v>198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ROW(Source!A111)</f>
        <v>111</v>
      </c>
      <c r="B197">
        <v>55114606</v>
      </c>
      <c r="C197">
        <v>55114601</v>
      </c>
      <c r="D197">
        <v>53792927</v>
      </c>
      <c r="E197">
        <v>1</v>
      </c>
      <c r="F197">
        <v>1</v>
      </c>
      <c r="G197">
        <v>1</v>
      </c>
      <c r="H197">
        <v>2</v>
      </c>
      <c r="I197" t="s">
        <v>373</v>
      </c>
      <c r="J197" t="s">
        <v>374</v>
      </c>
      <c r="K197" t="s">
        <v>375</v>
      </c>
      <c r="L197">
        <v>1367</v>
      </c>
      <c r="N197">
        <v>1011</v>
      </c>
      <c r="O197" t="s">
        <v>376</v>
      </c>
      <c r="P197" t="s">
        <v>376</v>
      </c>
      <c r="Q197">
        <v>1</v>
      </c>
      <c r="X197">
        <v>0.02</v>
      </c>
      <c r="Y197">
        <v>0</v>
      </c>
      <c r="Z197">
        <v>65.71</v>
      </c>
      <c r="AA197">
        <v>11.6</v>
      </c>
      <c r="AB197">
        <v>0</v>
      </c>
      <c r="AC197">
        <v>0</v>
      </c>
      <c r="AD197">
        <v>1</v>
      </c>
      <c r="AE197">
        <v>0</v>
      </c>
      <c r="AF197" t="s">
        <v>128</v>
      </c>
      <c r="AG197">
        <v>0.025</v>
      </c>
      <c r="AH197">
        <v>2</v>
      </c>
      <c r="AI197">
        <v>55114606</v>
      </c>
      <c r="AJ197">
        <v>199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ROW(Source!A111)</f>
        <v>111</v>
      </c>
      <c r="B198">
        <v>55114607</v>
      </c>
      <c r="C198">
        <v>55114601</v>
      </c>
      <c r="D198">
        <v>53793566</v>
      </c>
      <c r="E198">
        <v>1</v>
      </c>
      <c r="F198">
        <v>1</v>
      </c>
      <c r="G198">
        <v>1</v>
      </c>
      <c r="H198">
        <v>2</v>
      </c>
      <c r="I198" t="s">
        <v>500</v>
      </c>
      <c r="J198" t="s">
        <v>501</v>
      </c>
      <c r="K198" t="s">
        <v>502</v>
      </c>
      <c r="L198">
        <v>1367</v>
      </c>
      <c r="N198">
        <v>1011</v>
      </c>
      <c r="O198" t="s">
        <v>376</v>
      </c>
      <c r="P198" t="s">
        <v>376</v>
      </c>
      <c r="Q198">
        <v>1</v>
      </c>
      <c r="X198">
        <v>1.12</v>
      </c>
      <c r="Y198">
        <v>0</v>
      </c>
      <c r="Z198">
        <v>6.82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128</v>
      </c>
      <c r="AG198">
        <v>1.4000000000000001</v>
      </c>
      <c r="AH198">
        <v>2</v>
      </c>
      <c r="AI198">
        <v>55114607</v>
      </c>
      <c r="AJ198">
        <v>200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ROW(Source!A111)</f>
        <v>111</v>
      </c>
      <c r="B199">
        <v>55114608</v>
      </c>
      <c r="C199">
        <v>55114601</v>
      </c>
      <c r="D199">
        <v>53673850</v>
      </c>
      <c r="E199">
        <v>1</v>
      </c>
      <c r="F199">
        <v>1</v>
      </c>
      <c r="G199">
        <v>1</v>
      </c>
      <c r="H199">
        <v>3</v>
      </c>
      <c r="I199" t="s">
        <v>503</v>
      </c>
      <c r="J199" t="s">
        <v>504</v>
      </c>
      <c r="K199" t="s">
        <v>505</v>
      </c>
      <c r="L199">
        <v>1348</v>
      </c>
      <c r="N199">
        <v>1009</v>
      </c>
      <c r="O199" t="s">
        <v>58</v>
      </c>
      <c r="P199" t="s">
        <v>58</v>
      </c>
      <c r="Q199">
        <v>1000</v>
      </c>
      <c r="X199">
        <v>0.0159</v>
      </c>
      <c r="Y199">
        <v>20093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G199">
        <v>0.0159</v>
      </c>
      <c r="AH199">
        <v>2</v>
      </c>
      <c r="AI199">
        <v>55114608</v>
      </c>
      <c r="AJ199">
        <v>201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ROW(Source!A111)</f>
        <v>111</v>
      </c>
      <c r="B200">
        <v>55114609</v>
      </c>
      <c r="C200">
        <v>55114601</v>
      </c>
      <c r="D200">
        <v>53674786</v>
      </c>
      <c r="E200">
        <v>1</v>
      </c>
      <c r="F200">
        <v>1</v>
      </c>
      <c r="G200">
        <v>1</v>
      </c>
      <c r="H200">
        <v>3</v>
      </c>
      <c r="I200" t="s">
        <v>482</v>
      </c>
      <c r="J200" t="s">
        <v>483</v>
      </c>
      <c r="K200" t="s">
        <v>484</v>
      </c>
      <c r="L200">
        <v>1346</v>
      </c>
      <c r="N200">
        <v>1009</v>
      </c>
      <c r="O200" t="s">
        <v>260</v>
      </c>
      <c r="P200" t="s">
        <v>260</v>
      </c>
      <c r="Q200">
        <v>1</v>
      </c>
      <c r="X200">
        <v>8</v>
      </c>
      <c r="Y200">
        <v>9.42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G200">
        <v>8</v>
      </c>
      <c r="AH200">
        <v>2</v>
      </c>
      <c r="AI200">
        <v>55114609</v>
      </c>
      <c r="AJ200">
        <v>202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ROW(Source!A112)</f>
        <v>112</v>
      </c>
      <c r="B201">
        <v>55114602</v>
      </c>
      <c r="C201">
        <v>55114601</v>
      </c>
      <c r="D201">
        <v>53630137</v>
      </c>
      <c r="E201">
        <v>70</v>
      </c>
      <c r="F201">
        <v>1</v>
      </c>
      <c r="G201">
        <v>1</v>
      </c>
      <c r="H201">
        <v>1</v>
      </c>
      <c r="I201" t="s">
        <v>498</v>
      </c>
      <c r="K201" t="s">
        <v>499</v>
      </c>
      <c r="L201">
        <v>1191</v>
      </c>
      <c r="N201">
        <v>1013</v>
      </c>
      <c r="O201" t="s">
        <v>370</v>
      </c>
      <c r="P201" t="s">
        <v>370</v>
      </c>
      <c r="Q201">
        <v>1</v>
      </c>
      <c r="X201">
        <v>3.92</v>
      </c>
      <c r="Y201">
        <v>0</v>
      </c>
      <c r="Z201">
        <v>0</v>
      </c>
      <c r="AA201">
        <v>0</v>
      </c>
      <c r="AB201">
        <v>10.94</v>
      </c>
      <c r="AC201">
        <v>0</v>
      </c>
      <c r="AD201">
        <v>1</v>
      </c>
      <c r="AE201">
        <v>1</v>
      </c>
      <c r="AF201" t="s">
        <v>129</v>
      </c>
      <c r="AG201">
        <v>4.508</v>
      </c>
      <c r="AH201">
        <v>2</v>
      </c>
      <c r="AI201">
        <v>55114602</v>
      </c>
      <c r="AJ201">
        <v>203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ROW(Source!A112)</f>
        <v>112</v>
      </c>
      <c r="B202">
        <v>55114603</v>
      </c>
      <c r="C202">
        <v>55114601</v>
      </c>
      <c r="D202">
        <v>53630257</v>
      </c>
      <c r="E202">
        <v>70</v>
      </c>
      <c r="F202">
        <v>1</v>
      </c>
      <c r="G202">
        <v>1</v>
      </c>
      <c r="H202">
        <v>1</v>
      </c>
      <c r="I202" t="s">
        <v>371</v>
      </c>
      <c r="K202" t="s">
        <v>372</v>
      </c>
      <c r="L202">
        <v>1191</v>
      </c>
      <c r="N202">
        <v>1013</v>
      </c>
      <c r="O202" t="s">
        <v>370</v>
      </c>
      <c r="P202" t="s">
        <v>370</v>
      </c>
      <c r="Q202">
        <v>1</v>
      </c>
      <c r="X202">
        <v>0.03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2</v>
      </c>
      <c r="AF202" t="s">
        <v>128</v>
      </c>
      <c r="AG202">
        <v>0.0375</v>
      </c>
      <c r="AH202">
        <v>2</v>
      </c>
      <c r="AI202">
        <v>55114603</v>
      </c>
      <c r="AJ202">
        <v>204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ROW(Source!A112)</f>
        <v>112</v>
      </c>
      <c r="B203">
        <v>55114604</v>
      </c>
      <c r="C203">
        <v>55114601</v>
      </c>
      <c r="D203">
        <v>53792132</v>
      </c>
      <c r="E203">
        <v>1</v>
      </c>
      <c r="F203">
        <v>1</v>
      </c>
      <c r="G203">
        <v>1</v>
      </c>
      <c r="H203">
        <v>2</v>
      </c>
      <c r="I203" t="s">
        <v>489</v>
      </c>
      <c r="J203" t="s">
        <v>490</v>
      </c>
      <c r="K203" t="s">
        <v>491</v>
      </c>
      <c r="L203">
        <v>1367</v>
      </c>
      <c r="N203">
        <v>1011</v>
      </c>
      <c r="O203" t="s">
        <v>376</v>
      </c>
      <c r="P203" t="s">
        <v>376</v>
      </c>
      <c r="Q203">
        <v>1</v>
      </c>
      <c r="X203">
        <v>0.01</v>
      </c>
      <c r="Y203">
        <v>0</v>
      </c>
      <c r="Z203">
        <v>1.7</v>
      </c>
      <c r="AA203">
        <v>0</v>
      </c>
      <c r="AB203">
        <v>0</v>
      </c>
      <c r="AC203">
        <v>0</v>
      </c>
      <c r="AD203">
        <v>1</v>
      </c>
      <c r="AE203">
        <v>0</v>
      </c>
      <c r="AF203" t="s">
        <v>128</v>
      </c>
      <c r="AG203">
        <v>0.0125</v>
      </c>
      <c r="AH203">
        <v>2</v>
      </c>
      <c r="AI203">
        <v>55114604</v>
      </c>
      <c r="AJ203">
        <v>205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ROW(Source!A112)</f>
        <v>112</v>
      </c>
      <c r="B204">
        <v>55114605</v>
      </c>
      <c r="C204">
        <v>55114601</v>
      </c>
      <c r="D204">
        <v>53792151</v>
      </c>
      <c r="E204">
        <v>1</v>
      </c>
      <c r="F204">
        <v>1</v>
      </c>
      <c r="G204">
        <v>1</v>
      </c>
      <c r="H204">
        <v>2</v>
      </c>
      <c r="I204" t="s">
        <v>402</v>
      </c>
      <c r="J204" t="s">
        <v>403</v>
      </c>
      <c r="K204" t="s">
        <v>404</v>
      </c>
      <c r="L204">
        <v>1367</v>
      </c>
      <c r="N204">
        <v>1011</v>
      </c>
      <c r="O204" t="s">
        <v>376</v>
      </c>
      <c r="P204" t="s">
        <v>376</v>
      </c>
      <c r="Q204">
        <v>1</v>
      </c>
      <c r="X204">
        <v>0.01</v>
      </c>
      <c r="Y204">
        <v>0</v>
      </c>
      <c r="Z204">
        <v>89.99</v>
      </c>
      <c r="AA204">
        <v>10.06</v>
      </c>
      <c r="AB204">
        <v>0</v>
      </c>
      <c r="AC204">
        <v>0</v>
      </c>
      <c r="AD204">
        <v>1</v>
      </c>
      <c r="AE204">
        <v>0</v>
      </c>
      <c r="AF204" t="s">
        <v>128</v>
      </c>
      <c r="AG204">
        <v>0.0125</v>
      </c>
      <c r="AH204">
        <v>2</v>
      </c>
      <c r="AI204">
        <v>55114605</v>
      </c>
      <c r="AJ204">
        <v>206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ROW(Source!A112)</f>
        <v>112</v>
      </c>
      <c r="B205">
        <v>55114606</v>
      </c>
      <c r="C205">
        <v>55114601</v>
      </c>
      <c r="D205">
        <v>53792927</v>
      </c>
      <c r="E205">
        <v>1</v>
      </c>
      <c r="F205">
        <v>1</v>
      </c>
      <c r="G205">
        <v>1</v>
      </c>
      <c r="H205">
        <v>2</v>
      </c>
      <c r="I205" t="s">
        <v>373</v>
      </c>
      <c r="J205" t="s">
        <v>374</v>
      </c>
      <c r="K205" t="s">
        <v>375</v>
      </c>
      <c r="L205">
        <v>1367</v>
      </c>
      <c r="N205">
        <v>1011</v>
      </c>
      <c r="O205" t="s">
        <v>376</v>
      </c>
      <c r="P205" t="s">
        <v>376</v>
      </c>
      <c r="Q205">
        <v>1</v>
      </c>
      <c r="X205">
        <v>0.02</v>
      </c>
      <c r="Y205">
        <v>0</v>
      </c>
      <c r="Z205">
        <v>65.71</v>
      </c>
      <c r="AA205">
        <v>11.6</v>
      </c>
      <c r="AB205">
        <v>0</v>
      </c>
      <c r="AC205">
        <v>0</v>
      </c>
      <c r="AD205">
        <v>1</v>
      </c>
      <c r="AE205">
        <v>0</v>
      </c>
      <c r="AF205" t="s">
        <v>128</v>
      </c>
      <c r="AG205">
        <v>0.025</v>
      </c>
      <c r="AH205">
        <v>2</v>
      </c>
      <c r="AI205">
        <v>55114606</v>
      </c>
      <c r="AJ205">
        <v>207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ROW(Source!A112)</f>
        <v>112</v>
      </c>
      <c r="B206">
        <v>55114607</v>
      </c>
      <c r="C206">
        <v>55114601</v>
      </c>
      <c r="D206">
        <v>53793566</v>
      </c>
      <c r="E206">
        <v>1</v>
      </c>
      <c r="F206">
        <v>1</v>
      </c>
      <c r="G206">
        <v>1</v>
      </c>
      <c r="H206">
        <v>2</v>
      </c>
      <c r="I206" t="s">
        <v>500</v>
      </c>
      <c r="J206" t="s">
        <v>501</v>
      </c>
      <c r="K206" t="s">
        <v>502</v>
      </c>
      <c r="L206">
        <v>1367</v>
      </c>
      <c r="N206">
        <v>1011</v>
      </c>
      <c r="O206" t="s">
        <v>376</v>
      </c>
      <c r="P206" t="s">
        <v>376</v>
      </c>
      <c r="Q206">
        <v>1</v>
      </c>
      <c r="X206">
        <v>1.12</v>
      </c>
      <c r="Y206">
        <v>0</v>
      </c>
      <c r="Z206">
        <v>6.82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128</v>
      </c>
      <c r="AG206">
        <v>1.4000000000000001</v>
      </c>
      <c r="AH206">
        <v>2</v>
      </c>
      <c r="AI206">
        <v>55114607</v>
      </c>
      <c r="AJ206">
        <v>208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>
        <f>ROW(Source!A112)</f>
        <v>112</v>
      </c>
      <c r="B207">
        <v>55114608</v>
      </c>
      <c r="C207">
        <v>55114601</v>
      </c>
      <c r="D207">
        <v>53673850</v>
      </c>
      <c r="E207">
        <v>1</v>
      </c>
      <c r="F207">
        <v>1</v>
      </c>
      <c r="G207">
        <v>1</v>
      </c>
      <c r="H207">
        <v>3</v>
      </c>
      <c r="I207" t="s">
        <v>503</v>
      </c>
      <c r="J207" t="s">
        <v>504</v>
      </c>
      <c r="K207" t="s">
        <v>505</v>
      </c>
      <c r="L207">
        <v>1348</v>
      </c>
      <c r="N207">
        <v>1009</v>
      </c>
      <c r="O207" t="s">
        <v>58</v>
      </c>
      <c r="P207" t="s">
        <v>58</v>
      </c>
      <c r="Q207">
        <v>1000</v>
      </c>
      <c r="X207">
        <v>0.0159</v>
      </c>
      <c r="Y207">
        <v>20093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G207">
        <v>0.0159</v>
      </c>
      <c r="AH207">
        <v>2</v>
      </c>
      <c r="AI207">
        <v>55114608</v>
      </c>
      <c r="AJ207">
        <v>209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t="12.75">
      <c r="A208">
        <f>ROW(Source!A112)</f>
        <v>112</v>
      </c>
      <c r="B208">
        <v>55114609</v>
      </c>
      <c r="C208">
        <v>55114601</v>
      </c>
      <c r="D208">
        <v>53674786</v>
      </c>
      <c r="E208">
        <v>1</v>
      </c>
      <c r="F208">
        <v>1</v>
      </c>
      <c r="G208">
        <v>1</v>
      </c>
      <c r="H208">
        <v>3</v>
      </c>
      <c r="I208" t="s">
        <v>482</v>
      </c>
      <c r="J208" t="s">
        <v>483</v>
      </c>
      <c r="K208" t="s">
        <v>484</v>
      </c>
      <c r="L208">
        <v>1346</v>
      </c>
      <c r="N208">
        <v>1009</v>
      </c>
      <c r="O208" t="s">
        <v>260</v>
      </c>
      <c r="P208" t="s">
        <v>260</v>
      </c>
      <c r="Q208">
        <v>1</v>
      </c>
      <c r="X208">
        <v>8</v>
      </c>
      <c r="Y208">
        <v>9.42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G208">
        <v>8</v>
      </c>
      <c r="AH208">
        <v>2</v>
      </c>
      <c r="AI208">
        <v>55114609</v>
      </c>
      <c r="AJ208">
        <v>210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t="12.75">
      <c r="A209">
        <f>ROW(Source!A113)</f>
        <v>113</v>
      </c>
      <c r="B209">
        <v>55114611</v>
      </c>
      <c r="C209">
        <v>55114610</v>
      </c>
      <c r="D209">
        <v>53630083</v>
      </c>
      <c r="E209">
        <v>70</v>
      </c>
      <c r="F209">
        <v>1</v>
      </c>
      <c r="G209">
        <v>1</v>
      </c>
      <c r="H209">
        <v>1</v>
      </c>
      <c r="I209" t="s">
        <v>506</v>
      </c>
      <c r="K209" t="s">
        <v>507</v>
      </c>
      <c r="L209">
        <v>1191</v>
      </c>
      <c r="N209">
        <v>1013</v>
      </c>
      <c r="O209" t="s">
        <v>370</v>
      </c>
      <c r="P209" t="s">
        <v>370</v>
      </c>
      <c r="Q209">
        <v>1</v>
      </c>
      <c r="X209">
        <v>2.16</v>
      </c>
      <c r="Y209">
        <v>0</v>
      </c>
      <c r="Z209">
        <v>0</v>
      </c>
      <c r="AA209">
        <v>0</v>
      </c>
      <c r="AB209">
        <v>9.07</v>
      </c>
      <c r="AC209">
        <v>0</v>
      </c>
      <c r="AD209">
        <v>1</v>
      </c>
      <c r="AE209">
        <v>1</v>
      </c>
      <c r="AF209" t="s">
        <v>129</v>
      </c>
      <c r="AG209">
        <v>2.484</v>
      </c>
      <c r="AH209">
        <v>2</v>
      </c>
      <c r="AI209">
        <v>55114611</v>
      </c>
      <c r="AJ209">
        <v>211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t="12.75">
      <c r="A210">
        <f>ROW(Source!A113)</f>
        <v>113</v>
      </c>
      <c r="B210">
        <v>55114612</v>
      </c>
      <c r="C210">
        <v>55114610</v>
      </c>
      <c r="D210">
        <v>53630257</v>
      </c>
      <c r="E210">
        <v>70</v>
      </c>
      <c r="F210">
        <v>1</v>
      </c>
      <c r="G210">
        <v>1</v>
      </c>
      <c r="H210">
        <v>1</v>
      </c>
      <c r="I210" t="s">
        <v>371</v>
      </c>
      <c r="K210" t="s">
        <v>372</v>
      </c>
      <c r="L210">
        <v>1191</v>
      </c>
      <c r="N210">
        <v>1013</v>
      </c>
      <c r="O210" t="s">
        <v>370</v>
      </c>
      <c r="P210" t="s">
        <v>370</v>
      </c>
      <c r="Q210">
        <v>1</v>
      </c>
      <c r="X210">
        <v>0.02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2</v>
      </c>
      <c r="AF210" t="s">
        <v>128</v>
      </c>
      <c r="AG210">
        <v>0.025</v>
      </c>
      <c r="AH210">
        <v>2</v>
      </c>
      <c r="AI210">
        <v>55114612</v>
      </c>
      <c r="AJ210">
        <v>212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t="12.75">
      <c r="A211">
        <f>ROW(Source!A113)</f>
        <v>113</v>
      </c>
      <c r="B211">
        <v>55114613</v>
      </c>
      <c r="C211">
        <v>55114610</v>
      </c>
      <c r="D211">
        <v>53792132</v>
      </c>
      <c r="E211">
        <v>1</v>
      </c>
      <c r="F211">
        <v>1</v>
      </c>
      <c r="G211">
        <v>1</v>
      </c>
      <c r="H211">
        <v>2</v>
      </c>
      <c r="I211" t="s">
        <v>489</v>
      </c>
      <c r="J211" t="s">
        <v>490</v>
      </c>
      <c r="K211" t="s">
        <v>491</v>
      </c>
      <c r="L211">
        <v>1367</v>
      </c>
      <c r="N211">
        <v>1011</v>
      </c>
      <c r="O211" t="s">
        <v>376</v>
      </c>
      <c r="P211" t="s">
        <v>376</v>
      </c>
      <c r="Q211">
        <v>1</v>
      </c>
      <c r="X211">
        <v>0.02</v>
      </c>
      <c r="Y211">
        <v>0</v>
      </c>
      <c r="Z211">
        <v>1.7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128</v>
      </c>
      <c r="AG211">
        <v>0.025</v>
      </c>
      <c r="AH211">
        <v>2</v>
      </c>
      <c r="AI211">
        <v>55114613</v>
      </c>
      <c r="AJ211">
        <v>213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t="12.75">
      <c r="A212">
        <f>ROW(Source!A113)</f>
        <v>113</v>
      </c>
      <c r="B212">
        <v>55114614</v>
      </c>
      <c r="C212">
        <v>55114610</v>
      </c>
      <c r="D212">
        <v>53792151</v>
      </c>
      <c r="E212">
        <v>1</v>
      </c>
      <c r="F212">
        <v>1</v>
      </c>
      <c r="G212">
        <v>1</v>
      </c>
      <c r="H212">
        <v>2</v>
      </c>
      <c r="I212" t="s">
        <v>402</v>
      </c>
      <c r="J212" t="s">
        <v>403</v>
      </c>
      <c r="K212" t="s">
        <v>404</v>
      </c>
      <c r="L212">
        <v>1367</v>
      </c>
      <c r="N212">
        <v>1011</v>
      </c>
      <c r="O212" t="s">
        <v>376</v>
      </c>
      <c r="P212" t="s">
        <v>376</v>
      </c>
      <c r="Q212">
        <v>1</v>
      </c>
      <c r="X212">
        <v>0.01</v>
      </c>
      <c r="Y212">
        <v>0</v>
      </c>
      <c r="Z212">
        <v>89.99</v>
      </c>
      <c r="AA212">
        <v>10.06</v>
      </c>
      <c r="AB212">
        <v>0</v>
      </c>
      <c r="AC212">
        <v>0</v>
      </c>
      <c r="AD212">
        <v>1</v>
      </c>
      <c r="AE212">
        <v>0</v>
      </c>
      <c r="AF212" t="s">
        <v>128</v>
      </c>
      <c r="AG212">
        <v>0.0125</v>
      </c>
      <c r="AH212">
        <v>2</v>
      </c>
      <c r="AI212">
        <v>55114614</v>
      </c>
      <c r="AJ212">
        <v>214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t="12.75">
      <c r="A213">
        <f>ROW(Source!A113)</f>
        <v>113</v>
      </c>
      <c r="B213">
        <v>55114615</v>
      </c>
      <c r="C213">
        <v>55114610</v>
      </c>
      <c r="D213">
        <v>53792927</v>
      </c>
      <c r="E213">
        <v>1</v>
      </c>
      <c r="F213">
        <v>1</v>
      </c>
      <c r="G213">
        <v>1</v>
      </c>
      <c r="H213">
        <v>2</v>
      </c>
      <c r="I213" t="s">
        <v>373</v>
      </c>
      <c r="J213" t="s">
        <v>374</v>
      </c>
      <c r="K213" t="s">
        <v>375</v>
      </c>
      <c r="L213">
        <v>1367</v>
      </c>
      <c r="N213">
        <v>1011</v>
      </c>
      <c r="O213" t="s">
        <v>376</v>
      </c>
      <c r="P213" t="s">
        <v>376</v>
      </c>
      <c r="Q213">
        <v>1</v>
      </c>
      <c r="X213">
        <v>0.01</v>
      </c>
      <c r="Y213">
        <v>0</v>
      </c>
      <c r="Z213">
        <v>65.71</v>
      </c>
      <c r="AA213">
        <v>11.6</v>
      </c>
      <c r="AB213">
        <v>0</v>
      </c>
      <c r="AC213">
        <v>0</v>
      </c>
      <c r="AD213">
        <v>1</v>
      </c>
      <c r="AE213">
        <v>0</v>
      </c>
      <c r="AF213" t="s">
        <v>128</v>
      </c>
      <c r="AG213">
        <v>0.0125</v>
      </c>
      <c r="AH213">
        <v>2</v>
      </c>
      <c r="AI213">
        <v>55114615</v>
      </c>
      <c r="AJ213">
        <v>215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t="12.75">
      <c r="A214">
        <f>ROW(Source!A113)</f>
        <v>113</v>
      </c>
      <c r="B214">
        <v>55114616</v>
      </c>
      <c r="C214">
        <v>55114610</v>
      </c>
      <c r="D214">
        <v>53793566</v>
      </c>
      <c r="E214">
        <v>1</v>
      </c>
      <c r="F214">
        <v>1</v>
      </c>
      <c r="G214">
        <v>1</v>
      </c>
      <c r="H214">
        <v>2</v>
      </c>
      <c r="I214" t="s">
        <v>500</v>
      </c>
      <c r="J214" t="s">
        <v>501</v>
      </c>
      <c r="K214" t="s">
        <v>502</v>
      </c>
      <c r="L214">
        <v>1367</v>
      </c>
      <c r="N214">
        <v>1011</v>
      </c>
      <c r="O214" t="s">
        <v>376</v>
      </c>
      <c r="P214" t="s">
        <v>376</v>
      </c>
      <c r="Q214">
        <v>1</v>
      </c>
      <c r="X214">
        <v>0.85</v>
      </c>
      <c r="Y214">
        <v>0</v>
      </c>
      <c r="Z214">
        <v>6.82</v>
      </c>
      <c r="AA214">
        <v>0</v>
      </c>
      <c r="AB214">
        <v>0</v>
      </c>
      <c r="AC214">
        <v>0</v>
      </c>
      <c r="AD214">
        <v>1</v>
      </c>
      <c r="AE214">
        <v>0</v>
      </c>
      <c r="AF214" t="s">
        <v>128</v>
      </c>
      <c r="AG214">
        <v>1.0625</v>
      </c>
      <c r="AH214">
        <v>2</v>
      </c>
      <c r="AI214">
        <v>55114616</v>
      </c>
      <c r="AJ214">
        <v>216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ht="12.75">
      <c r="A215">
        <f>ROW(Source!A113)</f>
        <v>113</v>
      </c>
      <c r="B215">
        <v>55114617</v>
      </c>
      <c r="C215">
        <v>55114610</v>
      </c>
      <c r="D215">
        <v>53673853</v>
      </c>
      <c r="E215">
        <v>1</v>
      </c>
      <c r="F215">
        <v>1</v>
      </c>
      <c r="G215">
        <v>1</v>
      </c>
      <c r="H215">
        <v>3</v>
      </c>
      <c r="I215" t="s">
        <v>508</v>
      </c>
      <c r="J215" t="s">
        <v>509</v>
      </c>
      <c r="K215" t="s">
        <v>510</v>
      </c>
      <c r="L215">
        <v>1348</v>
      </c>
      <c r="N215">
        <v>1009</v>
      </c>
      <c r="O215" t="s">
        <v>58</v>
      </c>
      <c r="P215" t="s">
        <v>58</v>
      </c>
      <c r="Q215">
        <v>1000</v>
      </c>
      <c r="X215">
        <v>0.02</v>
      </c>
      <c r="Y215">
        <v>107351.35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G215">
        <v>0.02</v>
      </c>
      <c r="AH215">
        <v>2</v>
      </c>
      <c r="AI215">
        <v>55114617</v>
      </c>
      <c r="AJ215">
        <v>217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ht="12.75">
      <c r="A216">
        <f>ROW(Source!A113)</f>
        <v>113</v>
      </c>
      <c r="B216">
        <v>55114618</v>
      </c>
      <c r="C216">
        <v>55114610</v>
      </c>
      <c r="D216">
        <v>53674786</v>
      </c>
      <c r="E216">
        <v>1</v>
      </c>
      <c r="F216">
        <v>1</v>
      </c>
      <c r="G216">
        <v>1</v>
      </c>
      <c r="H216">
        <v>3</v>
      </c>
      <c r="I216" t="s">
        <v>482</v>
      </c>
      <c r="J216" t="s">
        <v>483</v>
      </c>
      <c r="K216" t="s">
        <v>484</v>
      </c>
      <c r="L216">
        <v>1346</v>
      </c>
      <c r="N216">
        <v>1009</v>
      </c>
      <c r="O216" t="s">
        <v>260</v>
      </c>
      <c r="P216" t="s">
        <v>260</v>
      </c>
      <c r="Q216">
        <v>1</v>
      </c>
      <c r="X216">
        <v>1</v>
      </c>
      <c r="Y216">
        <v>9.42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G216">
        <v>1</v>
      </c>
      <c r="AH216">
        <v>2</v>
      </c>
      <c r="AI216">
        <v>55114618</v>
      </c>
      <c r="AJ216">
        <v>218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ht="12.75">
      <c r="A217">
        <f>ROW(Source!A114)</f>
        <v>114</v>
      </c>
      <c r="B217">
        <v>55114611</v>
      </c>
      <c r="C217">
        <v>55114610</v>
      </c>
      <c r="D217">
        <v>53630083</v>
      </c>
      <c r="E217">
        <v>70</v>
      </c>
      <c r="F217">
        <v>1</v>
      </c>
      <c r="G217">
        <v>1</v>
      </c>
      <c r="H217">
        <v>1</v>
      </c>
      <c r="I217" t="s">
        <v>506</v>
      </c>
      <c r="K217" t="s">
        <v>507</v>
      </c>
      <c r="L217">
        <v>1191</v>
      </c>
      <c r="N217">
        <v>1013</v>
      </c>
      <c r="O217" t="s">
        <v>370</v>
      </c>
      <c r="P217" t="s">
        <v>370</v>
      </c>
      <c r="Q217">
        <v>1</v>
      </c>
      <c r="X217">
        <v>2.16</v>
      </c>
      <c r="Y217">
        <v>0</v>
      </c>
      <c r="Z217">
        <v>0</v>
      </c>
      <c r="AA217">
        <v>0</v>
      </c>
      <c r="AB217">
        <v>9.07</v>
      </c>
      <c r="AC217">
        <v>0</v>
      </c>
      <c r="AD217">
        <v>1</v>
      </c>
      <c r="AE217">
        <v>1</v>
      </c>
      <c r="AF217" t="s">
        <v>129</v>
      </c>
      <c r="AG217">
        <v>2.484</v>
      </c>
      <c r="AH217">
        <v>2</v>
      </c>
      <c r="AI217">
        <v>55114611</v>
      </c>
      <c r="AJ217">
        <v>219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ht="12.75">
      <c r="A218">
        <f>ROW(Source!A114)</f>
        <v>114</v>
      </c>
      <c r="B218">
        <v>55114612</v>
      </c>
      <c r="C218">
        <v>55114610</v>
      </c>
      <c r="D218">
        <v>53630257</v>
      </c>
      <c r="E218">
        <v>70</v>
      </c>
      <c r="F218">
        <v>1</v>
      </c>
      <c r="G218">
        <v>1</v>
      </c>
      <c r="H218">
        <v>1</v>
      </c>
      <c r="I218" t="s">
        <v>371</v>
      </c>
      <c r="K218" t="s">
        <v>372</v>
      </c>
      <c r="L218">
        <v>1191</v>
      </c>
      <c r="N218">
        <v>1013</v>
      </c>
      <c r="O218" t="s">
        <v>370</v>
      </c>
      <c r="P218" t="s">
        <v>370</v>
      </c>
      <c r="Q218">
        <v>1</v>
      </c>
      <c r="X218">
        <v>0.02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2</v>
      </c>
      <c r="AF218" t="s">
        <v>128</v>
      </c>
      <c r="AG218">
        <v>0.025</v>
      </c>
      <c r="AH218">
        <v>2</v>
      </c>
      <c r="AI218">
        <v>55114612</v>
      </c>
      <c r="AJ218">
        <v>220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ht="12.75">
      <c r="A219">
        <f>ROW(Source!A114)</f>
        <v>114</v>
      </c>
      <c r="B219">
        <v>55114613</v>
      </c>
      <c r="C219">
        <v>55114610</v>
      </c>
      <c r="D219">
        <v>53792132</v>
      </c>
      <c r="E219">
        <v>1</v>
      </c>
      <c r="F219">
        <v>1</v>
      </c>
      <c r="G219">
        <v>1</v>
      </c>
      <c r="H219">
        <v>2</v>
      </c>
      <c r="I219" t="s">
        <v>489</v>
      </c>
      <c r="J219" t="s">
        <v>490</v>
      </c>
      <c r="K219" t="s">
        <v>491</v>
      </c>
      <c r="L219">
        <v>1367</v>
      </c>
      <c r="N219">
        <v>1011</v>
      </c>
      <c r="O219" t="s">
        <v>376</v>
      </c>
      <c r="P219" t="s">
        <v>376</v>
      </c>
      <c r="Q219">
        <v>1</v>
      </c>
      <c r="X219">
        <v>0.02</v>
      </c>
      <c r="Y219">
        <v>0</v>
      </c>
      <c r="Z219">
        <v>1.7</v>
      </c>
      <c r="AA219">
        <v>0</v>
      </c>
      <c r="AB219">
        <v>0</v>
      </c>
      <c r="AC219">
        <v>0</v>
      </c>
      <c r="AD219">
        <v>1</v>
      </c>
      <c r="AE219">
        <v>0</v>
      </c>
      <c r="AF219" t="s">
        <v>128</v>
      </c>
      <c r="AG219">
        <v>0.025</v>
      </c>
      <c r="AH219">
        <v>2</v>
      </c>
      <c r="AI219">
        <v>55114613</v>
      </c>
      <c r="AJ219">
        <v>221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ht="12.75">
      <c r="A220">
        <f>ROW(Source!A114)</f>
        <v>114</v>
      </c>
      <c r="B220">
        <v>55114614</v>
      </c>
      <c r="C220">
        <v>55114610</v>
      </c>
      <c r="D220">
        <v>53792151</v>
      </c>
      <c r="E220">
        <v>1</v>
      </c>
      <c r="F220">
        <v>1</v>
      </c>
      <c r="G220">
        <v>1</v>
      </c>
      <c r="H220">
        <v>2</v>
      </c>
      <c r="I220" t="s">
        <v>402</v>
      </c>
      <c r="J220" t="s">
        <v>403</v>
      </c>
      <c r="K220" t="s">
        <v>404</v>
      </c>
      <c r="L220">
        <v>1367</v>
      </c>
      <c r="N220">
        <v>1011</v>
      </c>
      <c r="O220" t="s">
        <v>376</v>
      </c>
      <c r="P220" t="s">
        <v>376</v>
      </c>
      <c r="Q220">
        <v>1</v>
      </c>
      <c r="X220">
        <v>0.01</v>
      </c>
      <c r="Y220">
        <v>0</v>
      </c>
      <c r="Z220">
        <v>89.99</v>
      </c>
      <c r="AA220">
        <v>10.06</v>
      </c>
      <c r="AB220">
        <v>0</v>
      </c>
      <c r="AC220">
        <v>0</v>
      </c>
      <c r="AD220">
        <v>1</v>
      </c>
      <c r="AE220">
        <v>0</v>
      </c>
      <c r="AF220" t="s">
        <v>128</v>
      </c>
      <c r="AG220">
        <v>0.0125</v>
      </c>
      <c r="AH220">
        <v>2</v>
      </c>
      <c r="AI220">
        <v>55114614</v>
      </c>
      <c r="AJ220">
        <v>222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ht="12.75">
      <c r="A221">
        <f>ROW(Source!A114)</f>
        <v>114</v>
      </c>
      <c r="B221">
        <v>55114615</v>
      </c>
      <c r="C221">
        <v>55114610</v>
      </c>
      <c r="D221">
        <v>53792927</v>
      </c>
      <c r="E221">
        <v>1</v>
      </c>
      <c r="F221">
        <v>1</v>
      </c>
      <c r="G221">
        <v>1</v>
      </c>
      <c r="H221">
        <v>2</v>
      </c>
      <c r="I221" t="s">
        <v>373</v>
      </c>
      <c r="J221" t="s">
        <v>374</v>
      </c>
      <c r="K221" t="s">
        <v>375</v>
      </c>
      <c r="L221">
        <v>1367</v>
      </c>
      <c r="N221">
        <v>1011</v>
      </c>
      <c r="O221" t="s">
        <v>376</v>
      </c>
      <c r="P221" t="s">
        <v>376</v>
      </c>
      <c r="Q221">
        <v>1</v>
      </c>
      <c r="X221">
        <v>0.01</v>
      </c>
      <c r="Y221">
        <v>0</v>
      </c>
      <c r="Z221">
        <v>65.71</v>
      </c>
      <c r="AA221">
        <v>11.6</v>
      </c>
      <c r="AB221">
        <v>0</v>
      </c>
      <c r="AC221">
        <v>0</v>
      </c>
      <c r="AD221">
        <v>1</v>
      </c>
      <c r="AE221">
        <v>0</v>
      </c>
      <c r="AF221" t="s">
        <v>128</v>
      </c>
      <c r="AG221">
        <v>0.0125</v>
      </c>
      <c r="AH221">
        <v>2</v>
      </c>
      <c r="AI221">
        <v>55114615</v>
      </c>
      <c r="AJ221">
        <v>223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ht="12.75">
      <c r="A222">
        <f>ROW(Source!A114)</f>
        <v>114</v>
      </c>
      <c r="B222">
        <v>55114616</v>
      </c>
      <c r="C222">
        <v>55114610</v>
      </c>
      <c r="D222">
        <v>53793566</v>
      </c>
      <c r="E222">
        <v>1</v>
      </c>
      <c r="F222">
        <v>1</v>
      </c>
      <c r="G222">
        <v>1</v>
      </c>
      <c r="H222">
        <v>2</v>
      </c>
      <c r="I222" t="s">
        <v>500</v>
      </c>
      <c r="J222" t="s">
        <v>501</v>
      </c>
      <c r="K222" t="s">
        <v>502</v>
      </c>
      <c r="L222">
        <v>1367</v>
      </c>
      <c r="N222">
        <v>1011</v>
      </c>
      <c r="O222" t="s">
        <v>376</v>
      </c>
      <c r="P222" t="s">
        <v>376</v>
      </c>
      <c r="Q222">
        <v>1</v>
      </c>
      <c r="X222">
        <v>0.85</v>
      </c>
      <c r="Y222">
        <v>0</v>
      </c>
      <c r="Z222">
        <v>6.82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128</v>
      </c>
      <c r="AG222">
        <v>1.0625</v>
      </c>
      <c r="AH222">
        <v>2</v>
      </c>
      <c r="AI222">
        <v>55114616</v>
      </c>
      <c r="AJ222">
        <v>224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ht="12.75">
      <c r="A223">
        <f>ROW(Source!A114)</f>
        <v>114</v>
      </c>
      <c r="B223">
        <v>55114617</v>
      </c>
      <c r="C223">
        <v>55114610</v>
      </c>
      <c r="D223">
        <v>53673853</v>
      </c>
      <c r="E223">
        <v>1</v>
      </c>
      <c r="F223">
        <v>1</v>
      </c>
      <c r="G223">
        <v>1</v>
      </c>
      <c r="H223">
        <v>3</v>
      </c>
      <c r="I223" t="s">
        <v>508</v>
      </c>
      <c r="J223" t="s">
        <v>509</v>
      </c>
      <c r="K223" t="s">
        <v>510</v>
      </c>
      <c r="L223">
        <v>1348</v>
      </c>
      <c r="N223">
        <v>1009</v>
      </c>
      <c r="O223" t="s">
        <v>58</v>
      </c>
      <c r="P223" t="s">
        <v>58</v>
      </c>
      <c r="Q223">
        <v>1000</v>
      </c>
      <c r="X223">
        <v>0.02</v>
      </c>
      <c r="Y223">
        <v>107351.35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G223">
        <v>0.02</v>
      </c>
      <c r="AH223">
        <v>2</v>
      </c>
      <c r="AI223">
        <v>55114617</v>
      </c>
      <c r="AJ223">
        <v>225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ht="12.75">
      <c r="A224">
        <f>ROW(Source!A114)</f>
        <v>114</v>
      </c>
      <c r="B224">
        <v>55114618</v>
      </c>
      <c r="C224">
        <v>55114610</v>
      </c>
      <c r="D224">
        <v>53674786</v>
      </c>
      <c r="E224">
        <v>1</v>
      </c>
      <c r="F224">
        <v>1</v>
      </c>
      <c r="G224">
        <v>1</v>
      </c>
      <c r="H224">
        <v>3</v>
      </c>
      <c r="I224" t="s">
        <v>482</v>
      </c>
      <c r="J224" t="s">
        <v>483</v>
      </c>
      <c r="K224" t="s">
        <v>484</v>
      </c>
      <c r="L224">
        <v>1346</v>
      </c>
      <c r="N224">
        <v>1009</v>
      </c>
      <c r="O224" t="s">
        <v>260</v>
      </c>
      <c r="P224" t="s">
        <v>260</v>
      </c>
      <c r="Q224">
        <v>1</v>
      </c>
      <c r="X224">
        <v>1</v>
      </c>
      <c r="Y224">
        <v>9.42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0</v>
      </c>
      <c r="AG224">
        <v>1</v>
      </c>
      <c r="AH224">
        <v>2</v>
      </c>
      <c r="AI224">
        <v>55114618</v>
      </c>
      <c r="AJ224">
        <v>226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ht="12.75">
      <c r="A225">
        <f>ROW(Source!A115)</f>
        <v>115</v>
      </c>
      <c r="B225">
        <v>55114406</v>
      </c>
      <c r="C225">
        <v>55114405</v>
      </c>
      <c r="D225">
        <v>53630083</v>
      </c>
      <c r="E225">
        <v>70</v>
      </c>
      <c r="F225">
        <v>1</v>
      </c>
      <c r="G225">
        <v>1</v>
      </c>
      <c r="H225">
        <v>1</v>
      </c>
      <c r="I225" t="s">
        <v>506</v>
      </c>
      <c r="K225" t="s">
        <v>507</v>
      </c>
      <c r="L225">
        <v>1191</v>
      </c>
      <c r="N225">
        <v>1013</v>
      </c>
      <c r="O225" t="s">
        <v>370</v>
      </c>
      <c r="P225" t="s">
        <v>370</v>
      </c>
      <c r="Q225">
        <v>1</v>
      </c>
      <c r="X225">
        <v>79.77</v>
      </c>
      <c r="Y225">
        <v>0</v>
      </c>
      <c r="Z225">
        <v>0</v>
      </c>
      <c r="AA225">
        <v>0</v>
      </c>
      <c r="AB225">
        <v>9.07</v>
      </c>
      <c r="AC225">
        <v>0</v>
      </c>
      <c r="AD225">
        <v>1</v>
      </c>
      <c r="AE225">
        <v>1</v>
      </c>
      <c r="AF225" t="s">
        <v>129</v>
      </c>
      <c r="AG225">
        <v>91.73549999999999</v>
      </c>
      <c r="AH225">
        <v>2</v>
      </c>
      <c r="AI225">
        <v>55114406</v>
      </c>
      <c r="AJ225">
        <v>227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ht="12.75">
      <c r="A226">
        <f>ROW(Source!A115)</f>
        <v>115</v>
      </c>
      <c r="B226">
        <v>55114407</v>
      </c>
      <c r="C226">
        <v>55114405</v>
      </c>
      <c r="D226">
        <v>53630257</v>
      </c>
      <c r="E226">
        <v>70</v>
      </c>
      <c r="F226">
        <v>1</v>
      </c>
      <c r="G226">
        <v>1</v>
      </c>
      <c r="H226">
        <v>1</v>
      </c>
      <c r="I226" t="s">
        <v>371</v>
      </c>
      <c r="K226" t="s">
        <v>372</v>
      </c>
      <c r="L226">
        <v>1191</v>
      </c>
      <c r="N226">
        <v>1013</v>
      </c>
      <c r="O226" t="s">
        <v>370</v>
      </c>
      <c r="P226" t="s">
        <v>370</v>
      </c>
      <c r="Q226">
        <v>1</v>
      </c>
      <c r="X226">
        <v>0.63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2</v>
      </c>
      <c r="AF226" t="s">
        <v>128</v>
      </c>
      <c r="AG226">
        <v>0.7875</v>
      </c>
      <c r="AH226">
        <v>2</v>
      </c>
      <c r="AI226">
        <v>55114407</v>
      </c>
      <c r="AJ226">
        <v>228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ht="12.75">
      <c r="A227">
        <f>ROW(Source!A115)</f>
        <v>115</v>
      </c>
      <c r="B227">
        <v>55114408</v>
      </c>
      <c r="C227">
        <v>55114405</v>
      </c>
      <c r="D227">
        <v>53791939</v>
      </c>
      <c r="E227">
        <v>1</v>
      </c>
      <c r="F227">
        <v>1</v>
      </c>
      <c r="G227">
        <v>1</v>
      </c>
      <c r="H227">
        <v>2</v>
      </c>
      <c r="I227" t="s">
        <v>388</v>
      </c>
      <c r="J227" t="s">
        <v>389</v>
      </c>
      <c r="K227" t="s">
        <v>390</v>
      </c>
      <c r="L227">
        <v>1367</v>
      </c>
      <c r="N227">
        <v>1011</v>
      </c>
      <c r="O227" t="s">
        <v>376</v>
      </c>
      <c r="P227" t="s">
        <v>376</v>
      </c>
      <c r="Q227">
        <v>1</v>
      </c>
      <c r="X227">
        <v>0.42</v>
      </c>
      <c r="Y227">
        <v>0</v>
      </c>
      <c r="Z227">
        <v>86.4</v>
      </c>
      <c r="AA227">
        <v>13.5</v>
      </c>
      <c r="AB227">
        <v>0</v>
      </c>
      <c r="AC227">
        <v>0</v>
      </c>
      <c r="AD227">
        <v>1</v>
      </c>
      <c r="AE227">
        <v>0</v>
      </c>
      <c r="AF227" t="s">
        <v>128</v>
      </c>
      <c r="AG227">
        <v>0.525</v>
      </c>
      <c r="AH227">
        <v>2</v>
      </c>
      <c r="AI227">
        <v>55114408</v>
      </c>
      <c r="AJ227">
        <v>229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ht="12.75">
      <c r="A228">
        <f>ROW(Source!A115)</f>
        <v>115</v>
      </c>
      <c r="B228">
        <v>55114409</v>
      </c>
      <c r="C228">
        <v>55114405</v>
      </c>
      <c r="D228">
        <v>53791997</v>
      </c>
      <c r="E228">
        <v>1</v>
      </c>
      <c r="F228">
        <v>1</v>
      </c>
      <c r="G228">
        <v>1</v>
      </c>
      <c r="H228">
        <v>2</v>
      </c>
      <c r="I228" t="s">
        <v>399</v>
      </c>
      <c r="J228" t="s">
        <v>400</v>
      </c>
      <c r="K228" t="s">
        <v>401</v>
      </c>
      <c r="L228">
        <v>1367</v>
      </c>
      <c r="N228">
        <v>1011</v>
      </c>
      <c r="O228" t="s">
        <v>376</v>
      </c>
      <c r="P228" t="s">
        <v>376</v>
      </c>
      <c r="Q228">
        <v>1</v>
      </c>
      <c r="X228">
        <v>0.08</v>
      </c>
      <c r="Y228">
        <v>0</v>
      </c>
      <c r="Z228">
        <v>115.4</v>
      </c>
      <c r="AA228">
        <v>13.5</v>
      </c>
      <c r="AB228">
        <v>0</v>
      </c>
      <c r="AC228">
        <v>0</v>
      </c>
      <c r="AD228">
        <v>1</v>
      </c>
      <c r="AE228">
        <v>0</v>
      </c>
      <c r="AF228" t="s">
        <v>128</v>
      </c>
      <c r="AG228">
        <v>0.1</v>
      </c>
      <c r="AH228">
        <v>2</v>
      </c>
      <c r="AI228">
        <v>55114409</v>
      </c>
      <c r="AJ228">
        <v>230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ht="12.75">
      <c r="A229">
        <f>ROW(Source!A115)</f>
        <v>115</v>
      </c>
      <c r="B229">
        <v>55114410</v>
      </c>
      <c r="C229">
        <v>55114405</v>
      </c>
      <c r="D229">
        <v>53792927</v>
      </c>
      <c r="E229">
        <v>1</v>
      </c>
      <c r="F229">
        <v>1</v>
      </c>
      <c r="G229">
        <v>1</v>
      </c>
      <c r="H229">
        <v>2</v>
      </c>
      <c r="I229" t="s">
        <v>373</v>
      </c>
      <c r="J229" t="s">
        <v>374</v>
      </c>
      <c r="K229" t="s">
        <v>375</v>
      </c>
      <c r="L229">
        <v>1367</v>
      </c>
      <c r="N229">
        <v>1011</v>
      </c>
      <c r="O229" t="s">
        <v>376</v>
      </c>
      <c r="P229" t="s">
        <v>376</v>
      </c>
      <c r="Q229">
        <v>1</v>
      </c>
      <c r="X229">
        <v>0.13</v>
      </c>
      <c r="Y229">
        <v>0</v>
      </c>
      <c r="Z229">
        <v>65.71</v>
      </c>
      <c r="AA229">
        <v>11.6</v>
      </c>
      <c r="AB229">
        <v>0</v>
      </c>
      <c r="AC229">
        <v>0</v>
      </c>
      <c r="AD229">
        <v>1</v>
      </c>
      <c r="AE229">
        <v>0</v>
      </c>
      <c r="AF229" t="s">
        <v>128</v>
      </c>
      <c r="AG229">
        <v>0.1625</v>
      </c>
      <c r="AH229">
        <v>2</v>
      </c>
      <c r="AI229">
        <v>55114410</v>
      </c>
      <c r="AJ229">
        <v>231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ht="12.75">
      <c r="A230">
        <f>ROW(Source!A115)</f>
        <v>115</v>
      </c>
      <c r="B230">
        <v>55114411</v>
      </c>
      <c r="C230">
        <v>55114405</v>
      </c>
      <c r="D230">
        <v>53644939</v>
      </c>
      <c r="E230">
        <v>1</v>
      </c>
      <c r="F230">
        <v>1</v>
      </c>
      <c r="G230">
        <v>1</v>
      </c>
      <c r="H230">
        <v>3</v>
      </c>
      <c r="I230" t="s">
        <v>414</v>
      </c>
      <c r="J230" t="s">
        <v>415</v>
      </c>
      <c r="K230" t="s">
        <v>416</v>
      </c>
      <c r="L230">
        <v>1348</v>
      </c>
      <c r="N230">
        <v>1009</v>
      </c>
      <c r="O230" t="s">
        <v>58</v>
      </c>
      <c r="P230" t="s">
        <v>58</v>
      </c>
      <c r="Q230">
        <v>1000</v>
      </c>
      <c r="X230">
        <v>0.006</v>
      </c>
      <c r="Y230">
        <v>11978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G230">
        <v>0.006</v>
      </c>
      <c r="AH230">
        <v>2</v>
      </c>
      <c r="AI230">
        <v>55114411</v>
      </c>
      <c r="AJ230">
        <v>232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ht="12.75">
      <c r="A231">
        <f>ROW(Source!A115)</f>
        <v>115</v>
      </c>
      <c r="B231">
        <v>55114412</v>
      </c>
      <c r="C231">
        <v>55114405</v>
      </c>
      <c r="D231">
        <v>53644957</v>
      </c>
      <c r="E231">
        <v>1</v>
      </c>
      <c r="F231">
        <v>1</v>
      </c>
      <c r="G231">
        <v>1</v>
      </c>
      <c r="H231">
        <v>3</v>
      </c>
      <c r="I231" t="s">
        <v>511</v>
      </c>
      <c r="J231" t="s">
        <v>512</v>
      </c>
      <c r="K231" t="s">
        <v>513</v>
      </c>
      <c r="L231">
        <v>1348</v>
      </c>
      <c r="N231">
        <v>1009</v>
      </c>
      <c r="O231" t="s">
        <v>58</v>
      </c>
      <c r="P231" t="s">
        <v>58</v>
      </c>
      <c r="Q231">
        <v>1000</v>
      </c>
      <c r="X231">
        <v>0.0011</v>
      </c>
      <c r="Y231">
        <v>8475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G231">
        <v>0.0011</v>
      </c>
      <c r="AH231">
        <v>2</v>
      </c>
      <c r="AI231">
        <v>55114412</v>
      </c>
      <c r="AJ231">
        <v>233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ht="12.75">
      <c r="A232">
        <f>ROW(Source!A115)</f>
        <v>115</v>
      </c>
      <c r="B232">
        <v>55114413</v>
      </c>
      <c r="C232">
        <v>55114405</v>
      </c>
      <c r="D232">
        <v>53660569</v>
      </c>
      <c r="E232">
        <v>1</v>
      </c>
      <c r="F232">
        <v>1</v>
      </c>
      <c r="G232">
        <v>1</v>
      </c>
      <c r="H232">
        <v>3</v>
      </c>
      <c r="I232" t="s">
        <v>514</v>
      </c>
      <c r="J232" t="s">
        <v>515</v>
      </c>
      <c r="K232" t="s">
        <v>516</v>
      </c>
      <c r="L232">
        <v>1348</v>
      </c>
      <c r="N232">
        <v>1009</v>
      </c>
      <c r="O232" t="s">
        <v>58</v>
      </c>
      <c r="P232" t="s">
        <v>58</v>
      </c>
      <c r="Q232">
        <v>1000</v>
      </c>
      <c r="X232">
        <v>0.052</v>
      </c>
      <c r="Y232">
        <v>5989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G232">
        <v>0.052</v>
      </c>
      <c r="AH232">
        <v>2</v>
      </c>
      <c r="AI232">
        <v>55114413</v>
      </c>
      <c r="AJ232">
        <v>234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ht="12.75">
      <c r="A233">
        <f>ROW(Source!A115)</f>
        <v>115</v>
      </c>
      <c r="B233">
        <v>55114414</v>
      </c>
      <c r="C233">
        <v>55114405</v>
      </c>
      <c r="D233">
        <v>53662304</v>
      </c>
      <c r="E233">
        <v>1</v>
      </c>
      <c r="F233">
        <v>1</v>
      </c>
      <c r="G233">
        <v>1</v>
      </c>
      <c r="H233">
        <v>3</v>
      </c>
      <c r="I233" t="s">
        <v>517</v>
      </c>
      <c r="J233" t="s">
        <v>518</v>
      </c>
      <c r="K233" t="s">
        <v>519</v>
      </c>
      <c r="L233">
        <v>1348</v>
      </c>
      <c r="N233">
        <v>1009</v>
      </c>
      <c r="O233" t="s">
        <v>58</v>
      </c>
      <c r="P233" t="s">
        <v>58</v>
      </c>
      <c r="Q233">
        <v>1000</v>
      </c>
      <c r="X233">
        <v>0.87</v>
      </c>
      <c r="Y233">
        <v>11200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0</v>
      </c>
      <c r="AG233">
        <v>0.87</v>
      </c>
      <c r="AH233">
        <v>2</v>
      </c>
      <c r="AI233">
        <v>55114414</v>
      </c>
      <c r="AJ233">
        <v>235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ht="12.75">
      <c r="A234">
        <f>ROW(Source!A115)</f>
        <v>115</v>
      </c>
      <c r="B234">
        <v>55114415</v>
      </c>
      <c r="C234">
        <v>55114405</v>
      </c>
      <c r="D234">
        <v>53666244</v>
      </c>
      <c r="E234">
        <v>1</v>
      </c>
      <c r="F234">
        <v>1</v>
      </c>
      <c r="G234">
        <v>1</v>
      </c>
      <c r="H234">
        <v>3</v>
      </c>
      <c r="I234" t="s">
        <v>520</v>
      </c>
      <c r="J234" t="s">
        <v>521</v>
      </c>
      <c r="K234" t="s">
        <v>522</v>
      </c>
      <c r="L234">
        <v>1339</v>
      </c>
      <c r="N234">
        <v>1007</v>
      </c>
      <c r="O234" t="s">
        <v>147</v>
      </c>
      <c r="P234" t="s">
        <v>147</v>
      </c>
      <c r="Q234">
        <v>1</v>
      </c>
      <c r="X234">
        <v>1.8</v>
      </c>
      <c r="Y234">
        <v>1320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0</v>
      </c>
      <c r="AG234">
        <v>1.8</v>
      </c>
      <c r="AH234">
        <v>2</v>
      </c>
      <c r="AI234">
        <v>55114415</v>
      </c>
      <c r="AJ234">
        <v>236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ht="12.75">
      <c r="A235">
        <f>ROW(Source!A116)</f>
        <v>116</v>
      </c>
      <c r="B235">
        <v>55114406</v>
      </c>
      <c r="C235">
        <v>55114405</v>
      </c>
      <c r="D235">
        <v>53630083</v>
      </c>
      <c r="E235">
        <v>70</v>
      </c>
      <c r="F235">
        <v>1</v>
      </c>
      <c r="G235">
        <v>1</v>
      </c>
      <c r="H235">
        <v>1</v>
      </c>
      <c r="I235" t="s">
        <v>506</v>
      </c>
      <c r="K235" t="s">
        <v>507</v>
      </c>
      <c r="L235">
        <v>1191</v>
      </c>
      <c r="N235">
        <v>1013</v>
      </c>
      <c r="O235" t="s">
        <v>370</v>
      </c>
      <c r="P235" t="s">
        <v>370</v>
      </c>
      <c r="Q235">
        <v>1</v>
      </c>
      <c r="X235">
        <v>79.77</v>
      </c>
      <c r="Y235">
        <v>0</v>
      </c>
      <c r="Z235">
        <v>0</v>
      </c>
      <c r="AA235">
        <v>0</v>
      </c>
      <c r="AB235">
        <v>9.07</v>
      </c>
      <c r="AC235">
        <v>0</v>
      </c>
      <c r="AD235">
        <v>1</v>
      </c>
      <c r="AE235">
        <v>1</v>
      </c>
      <c r="AF235" t="s">
        <v>129</v>
      </c>
      <c r="AG235">
        <v>91.73549999999999</v>
      </c>
      <c r="AH235">
        <v>2</v>
      </c>
      <c r="AI235">
        <v>55114406</v>
      </c>
      <c r="AJ235">
        <v>237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ht="12.75">
      <c r="A236">
        <f>ROW(Source!A116)</f>
        <v>116</v>
      </c>
      <c r="B236">
        <v>55114407</v>
      </c>
      <c r="C236">
        <v>55114405</v>
      </c>
      <c r="D236">
        <v>53630257</v>
      </c>
      <c r="E236">
        <v>70</v>
      </c>
      <c r="F236">
        <v>1</v>
      </c>
      <c r="G236">
        <v>1</v>
      </c>
      <c r="H236">
        <v>1</v>
      </c>
      <c r="I236" t="s">
        <v>371</v>
      </c>
      <c r="K236" t="s">
        <v>372</v>
      </c>
      <c r="L236">
        <v>1191</v>
      </c>
      <c r="N236">
        <v>1013</v>
      </c>
      <c r="O236" t="s">
        <v>370</v>
      </c>
      <c r="P236" t="s">
        <v>370</v>
      </c>
      <c r="Q236">
        <v>1</v>
      </c>
      <c r="X236">
        <v>0.63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2</v>
      </c>
      <c r="AF236" t="s">
        <v>128</v>
      </c>
      <c r="AG236">
        <v>0.7875</v>
      </c>
      <c r="AH236">
        <v>2</v>
      </c>
      <c r="AI236">
        <v>55114407</v>
      </c>
      <c r="AJ236">
        <v>238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ht="12.75">
      <c r="A237">
        <f>ROW(Source!A116)</f>
        <v>116</v>
      </c>
      <c r="B237">
        <v>55114408</v>
      </c>
      <c r="C237">
        <v>55114405</v>
      </c>
      <c r="D237">
        <v>53791939</v>
      </c>
      <c r="E237">
        <v>1</v>
      </c>
      <c r="F237">
        <v>1</v>
      </c>
      <c r="G237">
        <v>1</v>
      </c>
      <c r="H237">
        <v>2</v>
      </c>
      <c r="I237" t="s">
        <v>388</v>
      </c>
      <c r="J237" t="s">
        <v>389</v>
      </c>
      <c r="K237" t="s">
        <v>390</v>
      </c>
      <c r="L237">
        <v>1367</v>
      </c>
      <c r="N237">
        <v>1011</v>
      </c>
      <c r="O237" t="s">
        <v>376</v>
      </c>
      <c r="P237" t="s">
        <v>376</v>
      </c>
      <c r="Q237">
        <v>1</v>
      </c>
      <c r="X237">
        <v>0.42</v>
      </c>
      <c r="Y237">
        <v>0</v>
      </c>
      <c r="Z237">
        <v>86.4</v>
      </c>
      <c r="AA237">
        <v>13.5</v>
      </c>
      <c r="AB237">
        <v>0</v>
      </c>
      <c r="AC237">
        <v>0</v>
      </c>
      <c r="AD237">
        <v>1</v>
      </c>
      <c r="AE237">
        <v>0</v>
      </c>
      <c r="AF237" t="s">
        <v>128</v>
      </c>
      <c r="AG237">
        <v>0.525</v>
      </c>
      <c r="AH237">
        <v>2</v>
      </c>
      <c r="AI237">
        <v>55114408</v>
      </c>
      <c r="AJ237">
        <v>239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ht="12.75">
      <c r="A238">
        <f>ROW(Source!A116)</f>
        <v>116</v>
      </c>
      <c r="B238">
        <v>55114409</v>
      </c>
      <c r="C238">
        <v>55114405</v>
      </c>
      <c r="D238">
        <v>53791997</v>
      </c>
      <c r="E238">
        <v>1</v>
      </c>
      <c r="F238">
        <v>1</v>
      </c>
      <c r="G238">
        <v>1</v>
      </c>
      <c r="H238">
        <v>2</v>
      </c>
      <c r="I238" t="s">
        <v>399</v>
      </c>
      <c r="J238" t="s">
        <v>400</v>
      </c>
      <c r="K238" t="s">
        <v>401</v>
      </c>
      <c r="L238">
        <v>1367</v>
      </c>
      <c r="N238">
        <v>1011</v>
      </c>
      <c r="O238" t="s">
        <v>376</v>
      </c>
      <c r="P238" t="s">
        <v>376</v>
      </c>
      <c r="Q238">
        <v>1</v>
      </c>
      <c r="X238">
        <v>0.08</v>
      </c>
      <c r="Y238">
        <v>0</v>
      </c>
      <c r="Z238">
        <v>115.4</v>
      </c>
      <c r="AA238">
        <v>13.5</v>
      </c>
      <c r="AB238">
        <v>0</v>
      </c>
      <c r="AC238">
        <v>0</v>
      </c>
      <c r="AD238">
        <v>1</v>
      </c>
      <c r="AE238">
        <v>0</v>
      </c>
      <c r="AF238" t="s">
        <v>128</v>
      </c>
      <c r="AG238">
        <v>0.1</v>
      </c>
      <c r="AH238">
        <v>2</v>
      </c>
      <c r="AI238">
        <v>55114409</v>
      </c>
      <c r="AJ238">
        <v>240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ht="12.75">
      <c r="A239">
        <f>ROW(Source!A116)</f>
        <v>116</v>
      </c>
      <c r="B239">
        <v>55114410</v>
      </c>
      <c r="C239">
        <v>55114405</v>
      </c>
      <c r="D239">
        <v>53792927</v>
      </c>
      <c r="E239">
        <v>1</v>
      </c>
      <c r="F239">
        <v>1</v>
      </c>
      <c r="G239">
        <v>1</v>
      </c>
      <c r="H239">
        <v>2</v>
      </c>
      <c r="I239" t="s">
        <v>373</v>
      </c>
      <c r="J239" t="s">
        <v>374</v>
      </c>
      <c r="K239" t="s">
        <v>375</v>
      </c>
      <c r="L239">
        <v>1367</v>
      </c>
      <c r="N239">
        <v>1011</v>
      </c>
      <c r="O239" t="s">
        <v>376</v>
      </c>
      <c r="P239" t="s">
        <v>376</v>
      </c>
      <c r="Q239">
        <v>1</v>
      </c>
      <c r="X239">
        <v>0.13</v>
      </c>
      <c r="Y239">
        <v>0</v>
      </c>
      <c r="Z239">
        <v>65.71</v>
      </c>
      <c r="AA239">
        <v>11.6</v>
      </c>
      <c r="AB239">
        <v>0</v>
      </c>
      <c r="AC239">
        <v>0</v>
      </c>
      <c r="AD239">
        <v>1</v>
      </c>
      <c r="AE239">
        <v>0</v>
      </c>
      <c r="AF239" t="s">
        <v>128</v>
      </c>
      <c r="AG239">
        <v>0.1625</v>
      </c>
      <c r="AH239">
        <v>2</v>
      </c>
      <c r="AI239">
        <v>55114410</v>
      </c>
      <c r="AJ239">
        <v>241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ht="12.75">
      <c r="A240">
        <f>ROW(Source!A116)</f>
        <v>116</v>
      </c>
      <c r="B240">
        <v>55114411</v>
      </c>
      <c r="C240">
        <v>55114405</v>
      </c>
      <c r="D240">
        <v>53644939</v>
      </c>
      <c r="E240">
        <v>1</v>
      </c>
      <c r="F240">
        <v>1</v>
      </c>
      <c r="G240">
        <v>1</v>
      </c>
      <c r="H240">
        <v>3</v>
      </c>
      <c r="I240" t="s">
        <v>414</v>
      </c>
      <c r="J240" t="s">
        <v>415</v>
      </c>
      <c r="K240" t="s">
        <v>416</v>
      </c>
      <c r="L240">
        <v>1348</v>
      </c>
      <c r="N240">
        <v>1009</v>
      </c>
      <c r="O240" t="s">
        <v>58</v>
      </c>
      <c r="P240" t="s">
        <v>58</v>
      </c>
      <c r="Q240">
        <v>1000</v>
      </c>
      <c r="X240">
        <v>0.006</v>
      </c>
      <c r="Y240">
        <v>11978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G240">
        <v>0.006</v>
      </c>
      <c r="AH240">
        <v>2</v>
      </c>
      <c r="AI240">
        <v>55114411</v>
      </c>
      <c r="AJ240">
        <v>242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ht="12.75">
      <c r="A241">
        <f>ROW(Source!A116)</f>
        <v>116</v>
      </c>
      <c r="B241">
        <v>55114412</v>
      </c>
      <c r="C241">
        <v>55114405</v>
      </c>
      <c r="D241">
        <v>53644957</v>
      </c>
      <c r="E241">
        <v>1</v>
      </c>
      <c r="F241">
        <v>1</v>
      </c>
      <c r="G241">
        <v>1</v>
      </c>
      <c r="H241">
        <v>3</v>
      </c>
      <c r="I241" t="s">
        <v>511</v>
      </c>
      <c r="J241" t="s">
        <v>512</v>
      </c>
      <c r="K241" t="s">
        <v>513</v>
      </c>
      <c r="L241">
        <v>1348</v>
      </c>
      <c r="N241">
        <v>1009</v>
      </c>
      <c r="O241" t="s">
        <v>58</v>
      </c>
      <c r="P241" t="s">
        <v>58</v>
      </c>
      <c r="Q241">
        <v>1000</v>
      </c>
      <c r="X241">
        <v>0.0011</v>
      </c>
      <c r="Y241">
        <v>8475</v>
      </c>
      <c r="Z241">
        <v>0</v>
      </c>
      <c r="AA241">
        <v>0</v>
      </c>
      <c r="AB241">
        <v>0</v>
      </c>
      <c r="AC241">
        <v>0</v>
      </c>
      <c r="AD241">
        <v>1</v>
      </c>
      <c r="AE241">
        <v>0</v>
      </c>
      <c r="AG241">
        <v>0.0011</v>
      </c>
      <c r="AH241">
        <v>2</v>
      </c>
      <c r="AI241">
        <v>55114412</v>
      </c>
      <c r="AJ241">
        <v>243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ht="12.75">
      <c r="A242">
        <f>ROW(Source!A116)</f>
        <v>116</v>
      </c>
      <c r="B242">
        <v>55114413</v>
      </c>
      <c r="C242">
        <v>55114405</v>
      </c>
      <c r="D242">
        <v>53660569</v>
      </c>
      <c r="E242">
        <v>1</v>
      </c>
      <c r="F242">
        <v>1</v>
      </c>
      <c r="G242">
        <v>1</v>
      </c>
      <c r="H242">
        <v>3</v>
      </c>
      <c r="I242" t="s">
        <v>514</v>
      </c>
      <c r="J242" t="s">
        <v>515</v>
      </c>
      <c r="K242" t="s">
        <v>516</v>
      </c>
      <c r="L242">
        <v>1348</v>
      </c>
      <c r="N242">
        <v>1009</v>
      </c>
      <c r="O242" t="s">
        <v>58</v>
      </c>
      <c r="P242" t="s">
        <v>58</v>
      </c>
      <c r="Q242">
        <v>1000</v>
      </c>
      <c r="X242">
        <v>0.052</v>
      </c>
      <c r="Y242">
        <v>5989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0</v>
      </c>
      <c r="AG242">
        <v>0.052</v>
      </c>
      <c r="AH242">
        <v>2</v>
      </c>
      <c r="AI242">
        <v>55114413</v>
      </c>
      <c r="AJ242">
        <v>244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ht="12.75">
      <c r="A243">
        <f>ROW(Source!A116)</f>
        <v>116</v>
      </c>
      <c r="B243">
        <v>55114414</v>
      </c>
      <c r="C243">
        <v>55114405</v>
      </c>
      <c r="D243">
        <v>53662304</v>
      </c>
      <c r="E243">
        <v>1</v>
      </c>
      <c r="F243">
        <v>1</v>
      </c>
      <c r="G243">
        <v>1</v>
      </c>
      <c r="H243">
        <v>3</v>
      </c>
      <c r="I243" t="s">
        <v>517</v>
      </c>
      <c r="J243" t="s">
        <v>518</v>
      </c>
      <c r="K243" t="s">
        <v>519</v>
      </c>
      <c r="L243">
        <v>1348</v>
      </c>
      <c r="N243">
        <v>1009</v>
      </c>
      <c r="O243" t="s">
        <v>58</v>
      </c>
      <c r="P243" t="s">
        <v>58</v>
      </c>
      <c r="Q243">
        <v>1000</v>
      </c>
      <c r="X243">
        <v>0.87</v>
      </c>
      <c r="Y243">
        <v>11200</v>
      </c>
      <c r="Z243">
        <v>0</v>
      </c>
      <c r="AA243">
        <v>0</v>
      </c>
      <c r="AB243">
        <v>0</v>
      </c>
      <c r="AC243">
        <v>0</v>
      </c>
      <c r="AD243">
        <v>1</v>
      </c>
      <c r="AE243">
        <v>0</v>
      </c>
      <c r="AG243">
        <v>0.87</v>
      </c>
      <c r="AH243">
        <v>2</v>
      </c>
      <c r="AI243">
        <v>55114414</v>
      </c>
      <c r="AJ243">
        <v>245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ht="12.75">
      <c r="A244">
        <f>ROW(Source!A116)</f>
        <v>116</v>
      </c>
      <c r="B244">
        <v>55114415</v>
      </c>
      <c r="C244">
        <v>55114405</v>
      </c>
      <c r="D244">
        <v>53666244</v>
      </c>
      <c r="E244">
        <v>1</v>
      </c>
      <c r="F244">
        <v>1</v>
      </c>
      <c r="G244">
        <v>1</v>
      </c>
      <c r="H244">
        <v>3</v>
      </c>
      <c r="I244" t="s">
        <v>520</v>
      </c>
      <c r="J244" t="s">
        <v>521</v>
      </c>
      <c r="K244" t="s">
        <v>522</v>
      </c>
      <c r="L244">
        <v>1339</v>
      </c>
      <c r="N244">
        <v>1007</v>
      </c>
      <c r="O244" t="s">
        <v>147</v>
      </c>
      <c r="P244" t="s">
        <v>147</v>
      </c>
      <c r="Q244">
        <v>1</v>
      </c>
      <c r="X244">
        <v>1.8</v>
      </c>
      <c r="Y244">
        <v>1320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G244">
        <v>1.8</v>
      </c>
      <c r="AH244">
        <v>2</v>
      </c>
      <c r="AI244">
        <v>55114415</v>
      </c>
      <c r="AJ244">
        <v>246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ht="12.75">
      <c r="A245">
        <f>ROW(Source!A117)</f>
        <v>117</v>
      </c>
      <c r="B245">
        <v>55114417</v>
      </c>
      <c r="C245">
        <v>55114416</v>
      </c>
      <c r="D245">
        <v>53630049</v>
      </c>
      <c r="E245">
        <v>70</v>
      </c>
      <c r="F245">
        <v>1</v>
      </c>
      <c r="G245">
        <v>1</v>
      </c>
      <c r="H245">
        <v>1</v>
      </c>
      <c r="I245" t="s">
        <v>523</v>
      </c>
      <c r="K245" t="s">
        <v>524</v>
      </c>
      <c r="L245">
        <v>1191</v>
      </c>
      <c r="N245">
        <v>1013</v>
      </c>
      <c r="O245" t="s">
        <v>370</v>
      </c>
      <c r="P245" t="s">
        <v>370</v>
      </c>
      <c r="Q245">
        <v>1</v>
      </c>
      <c r="X245">
        <v>19.14</v>
      </c>
      <c r="Y245">
        <v>0</v>
      </c>
      <c r="Z245">
        <v>0</v>
      </c>
      <c r="AA245">
        <v>0</v>
      </c>
      <c r="AB245">
        <v>8.17</v>
      </c>
      <c r="AC245">
        <v>0</v>
      </c>
      <c r="AD245">
        <v>1</v>
      </c>
      <c r="AE245">
        <v>1</v>
      </c>
      <c r="AF245" t="s">
        <v>129</v>
      </c>
      <c r="AG245">
        <v>22.011</v>
      </c>
      <c r="AH245">
        <v>2</v>
      </c>
      <c r="AI245">
        <v>55114417</v>
      </c>
      <c r="AJ245">
        <v>247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ht="12.75">
      <c r="A246">
        <f>ROW(Source!A117)</f>
        <v>117</v>
      </c>
      <c r="B246">
        <v>55114418</v>
      </c>
      <c r="C246">
        <v>55114416</v>
      </c>
      <c r="D246">
        <v>53630257</v>
      </c>
      <c r="E246">
        <v>70</v>
      </c>
      <c r="F246">
        <v>1</v>
      </c>
      <c r="G246">
        <v>1</v>
      </c>
      <c r="H246">
        <v>1</v>
      </c>
      <c r="I246" t="s">
        <v>371</v>
      </c>
      <c r="K246" t="s">
        <v>372</v>
      </c>
      <c r="L246">
        <v>1191</v>
      </c>
      <c r="N246">
        <v>1013</v>
      </c>
      <c r="O246" t="s">
        <v>370</v>
      </c>
      <c r="P246" t="s">
        <v>370</v>
      </c>
      <c r="Q246">
        <v>1</v>
      </c>
      <c r="X246">
        <v>0.36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2</v>
      </c>
      <c r="AF246" t="s">
        <v>128</v>
      </c>
      <c r="AG246">
        <v>0.44999999999999996</v>
      </c>
      <c r="AH246">
        <v>2</v>
      </c>
      <c r="AI246">
        <v>55114418</v>
      </c>
      <c r="AJ246">
        <v>248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ht="12.75">
      <c r="A247">
        <f>ROW(Source!A117)</f>
        <v>117</v>
      </c>
      <c r="B247">
        <v>55114419</v>
      </c>
      <c r="C247">
        <v>55114416</v>
      </c>
      <c r="D247">
        <v>53791939</v>
      </c>
      <c r="E247">
        <v>1</v>
      </c>
      <c r="F247">
        <v>1</v>
      </c>
      <c r="G247">
        <v>1</v>
      </c>
      <c r="H247">
        <v>2</v>
      </c>
      <c r="I247" t="s">
        <v>388</v>
      </c>
      <c r="J247" t="s">
        <v>389</v>
      </c>
      <c r="K247" t="s">
        <v>390</v>
      </c>
      <c r="L247">
        <v>1367</v>
      </c>
      <c r="N247">
        <v>1011</v>
      </c>
      <c r="O247" t="s">
        <v>376</v>
      </c>
      <c r="P247" t="s">
        <v>376</v>
      </c>
      <c r="Q247">
        <v>1</v>
      </c>
      <c r="X247">
        <v>0.32</v>
      </c>
      <c r="Y247">
        <v>0</v>
      </c>
      <c r="Z247">
        <v>86.4</v>
      </c>
      <c r="AA247">
        <v>13.5</v>
      </c>
      <c r="AB247">
        <v>0</v>
      </c>
      <c r="AC247">
        <v>0</v>
      </c>
      <c r="AD247">
        <v>1</v>
      </c>
      <c r="AE247">
        <v>0</v>
      </c>
      <c r="AF247" t="s">
        <v>128</v>
      </c>
      <c r="AG247">
        <v>0.4</v>
      </c>
      <c r="AH247">
        <v>2</v>
      </c>
      <c r="AI247">
        <v>55114419</v>
      </c>
      <c r="AJ247">
        <v>249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ht="12.75">
      <c r="A248">
        <f>ROW(Source!A117)</f>
        <v>117</v>
      </c>
      <c r="B248">
        <v>55114420</v>
      </c>
      <c r="C248">
        <v>55114416</v>
      </c>
      <c r="D248">
        <v>53791997</v>
      </c>
      <c r="E248">
        <v>1</v>
      </c>
      <c r="F248">
        <v>1</v>
      </c>
      <c r="G248">
        <v>1</v>
      </c>
      <c r="H248">
        <v>2</v>
      </c>
      <c r="I248" t="s">
        <v>399</v>
      </c>
      <c r="J248" t="s">
        <v>400</v>
      </c>
      <c r="K248" t="s">
        <v>401</v>
      </c>
      <c r="L248">
        <v>1367</v>
      </c>
      <c r="N248">
        <v>1011</v>
      </c>
      <c r="O248" t="s">
        <v>376</v>
      </c>
      <c r="P248" t="s">
        <v>376</v>
      </c>
      <c r="Q248">
        <v>1</v>
      </c>
      <c r="X248">
        <v>0.01</v>
      </c>
      <c r="Y248">
        <v>0</v>
      </c>
      <c r="Z248">
        <v>115.4</v>
      </c>
      <c r="AA248">
        <v>13.5</v>
      </c>
      <c r="AB248">
        <v>0</v>
      </c>
      <c r="AC248">
        <v>0</v>
      </c>
      <c r="AD248">
        <v>1</v>
      </c>
      <c r="AE248">
        <v>0</v>
      </c>
      <c r="AF248" t="s">
        <v>128</v>
      </c>
      <c r="AG248">
        <v>0.0125</v>
      </c>
      <c r="AH248">
        <v>2</v>
      </c>
      <c r="AI248">
        <v>55114420</v>
      </c>
      <c r="AJ248">
        <v>250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ht="12.75">
      <c r="A249">
        <f>ROW(Source!A117)</f>
        <v>117</v>
      </c>
      <c r="B249">
        <v>55114421</v>
      </c>
      <c r="C249">
        <v>55114416</v>
      </c>
      <c r="D249">
        <v>53792927</v>
      </c>
      <c r="E249">
        <v>1</v>
      </c>
      <c r="F249">
        <v>1</v>
      </c>
      <c r="G249">
        <v>1</v>
      </c>
      <c r="H249">
        <v>2</v>
      </c>
      <c r="I249" t="s">
        <v>373</v>
      </c>
      <c r="J249" t="s">
        <v>374</v>
      </c>
      <c r="K249" t="s">
        <v>375</v>
      </c>
      <c r="L249">
        <v>1367</v>
      </c>
      <c r="N249">
        <v>1011</v>
      </c>
      <c r="O249" t="s">
        <v>376</v>
      </c>
      <c r="P249" t="s">
        <v>376</v>
      </c>
      <c r="Q249">
        <v>1</v>
      </c>
      <c r="X249">
        <v>0.03</v>
      </c>
      <c r="Y249">
        <v>0</v>
      </c>
      <c r="Z249">
        <v>65.71</v>
      </c>
      <c r="AA249">
        <v>11.6</v>
      </c>
      <c r="AB249">
        <v>0</v>
      </c>
      <c r="AC249">
        <v>0</v>
      </c>
      <c r="AD249">
        <v>1</v>
      </c>
      <c r="AE249">
        <v>0</v>
      </c>
      <c r="AF249" t="s">
        <v>128</v>
      </c>
      <c r="AG249">
        <v>0.0375</v>
      </c>
      <c r="AH249">
        <v>2</v>
      </c>
      <c r="AI249">
        <v>55114421</v>
      </c>
      <c r="AJ249">
        <v>251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ht="12.75">
      <c r="A250">
        <f>ROW(Source!A117)</f>
        <v>117</v>
      </c>
      <c r="B250">
        <v>55114422</v>
      </c>
      <c r="C250">
        <v>55114416</v>
      </c>
      <c r="D250">
        <v>53644939</v>
      </c>
      <c r="E250">
        <v>1</v>
      </c>
      <c r="F250">
        <v>1</v>
      </c>
      <c r="G250">
        <v>1</v>
      </c>
      <c r="H250">
        <v>3</v>
      </c>
      <c r="I250" t="s">
        <v>414</v>
      </c>
      <c r="J250" t="s">
        <v>415</v>
      </c>
      <c r="K250" t="s">
        <v>416</v>
      </c>
      <c r="L250">
        <v>1348</v>
      </c>
      <c r="N250">
        <v>1009</v>
      </c>
      <c r="O250" t="s">
        <v>58</v>
      </c>
      <c r="P250" t="s">
        <v>58</v>
      </c>
      <c r="Q250">
        <v>1000</v>
      </c>
      <c r="X250">
        <v>0.0091</v>
      </c>
      <c r="Y250">
        <v>11978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0</v>
      </c>
      <c r="AG250">
        <v>0.0091</v>
      </c>
      <c r="AH250">
        <v>2</v>
      </c>
      <c r="AI250">
        <v>55114422</v>
      </c>
      <c r="AJ250">
        <v>252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ht="12.75">
      <c r="A251">
        <f>ROW(Source!A117)</f>
        <v>117</v>
      </c>
      <c r="B251">
        <v>55114423</v>
      </c>
      <c r="C251">
        <v>55114416</v>
      </c>
      <c r="D251">
        <v>53666237</v>
      </c>
      <c r="E251">
        <v>1</v>
      </c>
      <c r="F251">
        <v>1</v>
      </c>
      <c r="G251">
        <v>1</v>
      </c>
      <c r="H251">
        <v>3</v>
      </c>
      <c r="I251" t="s">
        <v>525</v>
      </c>
      <c r="J251" t="s">
        <v>526</v>
      </c>
      <c r="K251" t="s">
        <v>527</v>
      </c>
      <c r="L251">
        <v>1339</v>
      </c>
      <c r="N251">
        <v>1007</v>
      </c>
      <c r="O251" t="s">
        <v>147</v>
      </c>
      <c r="P251" t="s">
        <v>147</v>
      </c>
      <c r="Q251">
        <v>1</v>
      </c>
      <c r="X251">
        <v>2.57</v>
      </c>
      <c r="Y251">
        <v>1100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0</v>
      </c>
      <c r="AG251">
        <v>2.57</v>
      </c>
      <c r="AH251">
        <v>2</v>
      </c>
      <c r="AI251">
        <v>55114423</v>
      </c>
      <c r="AJ251">
        <v>253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ht="12.75">
      <c r="A252">
        <f>ROW(Source!A118)</f>
        <v>118</v>
      </c>
      <c r="B252">
        <v>55114417</v>
      </c>
      <c r="C252">
        <v>55114416</v>
      </c>
      <c r="D252">
        <v>53630049</v>
      </c>
      <c r="E252">
        <v>70</v>
      </c>
      <c r="F252">
        <v>1</v>
      </c>
      <c r="G252">
        <v>1</v>
      </c>
      <c r="H252">
        <v>1</v>
      </c>
      <c r="I252" t="s">
        <v>523</v>
      </c>
      <c r="K252" t="s">
        <v>524</v>
      </c>
      <c r="L252">
        <v>1191</v>
      </c>
      <c r="N252">
        <v>1013</v>
      </c>
      <c r="O252" t="s">
        <v>370</v>
      </c>
      <c r="P252" t="s">
        <v>370</v>
      </c>
      <c r="Q252">
        <v>1</v>
      </c>
      <c r="X252">
        <v>19.14</v>
      </c>
      <c r="Y252">
        <v>0</v>
      </c>
      <c r="Z252">
        <v>0</v>
      </c>
      <c r="AA252">
        <v>0</v>
      </c>
      <c r="AB252">
        <v>8.17</v>
      </c>
      <c r="AC252">
        <v>0</v>
      </c>
      <c r="AD252">
        <v>1</v>
      </c>
      <c r="AE252">
        <v>1</v>
      </c>
      <c r="AF252" t="s">
        <v>129</v>
      </c>
      <c r="AG252">
        <v>22.011</v>
      </c>
      <c r="AH252">
        <v>2</v>
      </c>
      <c r="AI252">
        <v>55114417</v>
      </c>
      <c r="AJ252">
        <v>254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ht="12.75">
      <c r="A253">
        <f>ROW(Source!A118)</f>
        <v>118</v>
      </c>
      <c r="B253">
        <v>55114418</v>
      </c>
      <c r="C253">
        <v>55114416</v>
      </c>
      <c r="D253">
        <v>53630257</v>
      </c>
      <c r="E253">
        <v>70</v>
      </c>
      <c r="F253">
        <v>1</v>
      </c>
      <c r="G253">
        <v>1</v>
      </c>
      <c r="H253">
        <v>1</v>
      </c>
      <c r="I253" t="s">
        <v>371</v>
      </c>
      <c r="K253" t="s">
        <v>372</v>
      </c>
      <c r="L253">
        <v>1191</v>
      </c>
      <c r="N253">
        <v>1013</v>
      </c>
      <c r="O253" t="s">
        <v>370</v>
      </c>
      <c r="P253" t="s">
        <v>370</v>
      </c>
      <c r="Q253">
        <v>1</v>
      </c>
      <c r="X253">
        <v>0.36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2</v>
      </c>
      <c r="AF253" t="s">
        <v>128</v>
      </c>
      <c r="AG253">
        <v>0.44999999999999996</v>
      </c>
      <c r="AH253">
        <v>2</v>
      </c>
      <c r="AI253">
        <v>55114418</v>
      </c>
      <c r="AJ253">
        <v>255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ht="12.75">
      <c r="A254">
        <f>ROW(Source!A118)</f>
        <v>118</v>
      </c>
      <c r="B254">
        <v>55114419</v>
      </c>
      <c r="C254">
        <v>55114416</v>
      </c>
      <c r="D254">
        <v>53791939</v>
      </c>
      <c r="E254">
        <v>1</v>
      </c>
      <c r="F254">
        <v>1</v>
      </c>
      <c r="G254">
        <v>1</v>
      </c>
      <c r="H254">
        <v>2</v>
      </c>
      <c r="I254" t="s">
        <v>388</v>
      </c>
      <c r="J254" t="s">
        <v>389</v>
      </c>
      <c r="K254" t="s">
        <v>390</v>
      </c>
      <c r="L254">
        <v>1367</v>
      </c>
      <c r="N254">
        <v>1011</v>
      </c>
      <c r="O254" t="s">
        <v>376</v>
      </c>
      <c r="P254" t="s">
        <v>376</v>
      </c>
      <c r="Q254">
        <v>1</v>
      </c>
      <c r="X254">
        <v>0.32</v>
      </c>
      <c r="Y254">
        <v>0</v>
      </c>
      <c r="Z254">
        <v>86.4</v>
      </c>
      <c r="AA254">
        <v>13.5</v>
      </c>
      <c r="AB254">
        <v>0</v>
      </c>
      <c r="AC254">
        <v>0</v>
      </c>
      <c r="AD254">
        <v>1</v>
      </c>
      <c r="AE254">
        <v>0</v>
      </c>
      <c r="AF254" t="s">
        <v>128</v>
      </c>
      <c r="AG254">
        <v>0.4</v>
      </c>
      <c r="AH254">
        <v>2</v>
      </c>
      <c r="AI254">
        <v>55114419</v>
      </c>
      <c r="AJ254">
        <v>256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ht="12.75">
      <c r="A255">
        <f>ROW(Source!A118)</f>
        <v>118</v>
      </c>
      <c r="B255">
        <v>55114420</v>
      </c>
      <c r="C255">
        <v>55114416</v>
      </c>
      <c r="D255">
        <v>53791997</v>
      </c>
      <c r="E255">
        <v>1</v>
      </c>
      <c r="F255">
        <v>1</v>
      </c>
      <c r="G255">
        <v>1</v>
      </c>
      <c r="H255">
        <v>2</v>
      </c>
      <c r="I255" t="s">
        <v>399</v>
      </c>
      <c r="J255" t="s">
        <v>400</v>
      </c>
      <c r="K255" t="s">
        <v>401</v>
      </c>
      <c r="L255">
        <v>1367</v>
      </c>
      <c r="N255">
        <v>1011</v>
      </c>
      <c r="O255" t="s">
        <v>376</v>
      </c>
      <c r="P255" t="s">
        <v>376</v>
      </c>
      <c r="Q255">
        <v>1</v>
      </c>
      <c r="X255">
        <v>0.01</v>
      </c>
      <c r="Y255">
        <v>0</v>
      </c>
      <c r="Z255">
        <v>115.4</v>
      </c>
      <c r="AA255">
        <v>13.5</v>
      </c>
      <c r="AB255">
        <v>0</v>
      </c>
      <c r="AC255">
        <v>0</v>
      </c>
      <c r="AD255">
        <v>1</v>
      </c>
      <c r="AE255">
        <v>0</v>
      </c>
      <c r="AF255" t="s">
        <v>128</v>
      </c>
      <c r="AG255">
        <v>0.0125</v>
      </c>
      <c r="AH255">
        <v>2</v>
      </c>
      <c r="AI255">
        <v>55114420</v>
      </c>
      <c r="AJ255">
        <v>257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ht="12.75">
      <c r="A256">
        <f>ROW(Source!A118)</f>
        <v>118</v>
      </c>
      <c r="B256">
        <v>55114421</v>
      </c>
      <c r="C256">
        <v>55114416</v>
      </c>
      <c r="D256">
        <v>53792927</v>
      </c>
      <c r="E256">
        <v>1</v>
      </c>
      <c r="F256">
        <v>1</v>
      </c>
      <c r="G256">
        <v>1</v>
      </c>
      <c r="H256">
        <v>2</v>
      </c>
      <c r="I256" t="s">
        <v>373</v>
      </c>
      <c r="J256" t="s">
        <v>374</v>
      </c>
      <c r="K256" t="s">
        <v>375</v>
      </c>
      <c r="L256">
        <v>1367</v>
      </c>
      <c r="N256">
        <v>1011</v>
      </c>
      <c r="O256" t="s">
        <v>376</v>
      </c>
      <c r="P256" t="s">
        <v>376</v>
      </c>
      <c r="Q256">
        <v>1</v>
      </c>
      <c r="X256">
        <v>0.03</v>
      </c>
      <c r="Y256">
        <v>0</v>
      </c>
      <c r="Z256">
        <v>65.71</v>
      </c>
      <c r="AA256">
        <v>11.6</v>
      </c>
      <c r="AB256">
        <v>0</v>
      </c>
      <c r="AC256">
        <v>0</v>
      </c>
      <c r="AD256">
        <v>1</v>
      </c>
      <c r="AE256">
        <v>0</v>
      </c>
      <c r="AF256" t="s">
        <v>128</v>
      </c>
      <c r="AG256">
        <v>0.0375</v>
      </c>
      <c r="AH256">
        <v>2</v>
      </c>
      <c r="AI256">
        <v>55114421</v>
      </c>
      <c r="AJ256">
        <v>258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ht="12.75">
      <c r="A257">
        <f>ROW(Source!A118)</f>
        <v>118</v>
      </c>
      <c r="B257">
        <v>55114422</v>
      </c>
      <c r="C257">
        <v>55114416</v>
      </c>
      <c r="D257">
        <v>53644939</v>
      </c>
      <c r="E257">
        <v>1</v>
      </c>
      <c r="F257">
        <v>1</v>
      </c>
      <c r="G257">
        <v>1</v>
      </c>
      <c r="H257">
        <v>3</v>
      </c>
      <c r="I257" t="s">
        <v>414</v>
      </c>
      <c r="J257" t="s">
        <v>415</v>
      </c>
      <c r="K257" t="s">
        <v>416</v>
      </c>
      <c r="L257">
        <v>1348</v>
      </c>
      <c r="N257">
        <v>1009</v>
      </c>
      <c r="O257" t="s">
        <v>58</v>
      </c>
      <c r="P257" t="s">
        <v>58</v>
      </c>
      <c r="Q257">
        <v>1000</v>
      </c>
      <c r="X257">
        <v>0.0091</v>
      </c>
      <c r="Y257">
        <v>11978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0</v>
      </c>
      <c r="AG257">
        <v>0.0091</v>
      </c>
      <c r="AH257">
        <v>2</v>
      </c>
      <c r="AI257">
        <v>55114422</v>
      </c>
      <c r="AJ257">
        <v>259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ht="12.75">
      <c r="A258">
        <f>ROW(Source!A118)</f>
        <v>118</v>
      </c>
      <c r="B258">
        <v>55114423</v>
      </c>
      <c r="C258">
        <v>55114416</v>
      </c>
      <c r="D258">
        <v>53666237</v>
      </c>
      <c r="E258">
        <v>1</v>
      </c>
      <c r="F258">
        <v>1</v>
      </c>
      <c r="G258">
        <v>1</v>
      </c>
      <c r="H258">
        <v>3</v>
      </c>
      <c r="I258" t="s">
        <v>525</v>
      </c>
      <c r="J258" t="s">
        <v>526</v>
      </c>
      <c r="K258" t="s">
        <v>527</v>
      </c>
      <c r="L258">
        <v>1339</v>
      </c>
      <c r="N258">
        <v>1007</v>
      </c>
      <c r="O258" t="s">
        <v>147</v>
      </c>
      <c r="P258" t="s">
        <v>147</v>
      </c>
      <c r="Q258">
        <v>1</v>
      </c>
      <c r="X258">
        <v>2.57</v>
      </c>
      <c r="Y258">
        <v>1100</v>
      </c>
      <c r="Z258">
        <v>0</v>
      </c>
      <c r="AA258">
        <v>0</v>
      </c>
      <c r="AB258">
        <v>0</v>
      </c>
      <c r="AC258">
        <v>0</v>
      </c>
      <c r="AD258">
        <v>1</v>
      </c>
      <c r="AE258">
        <v>0</v>
      </c>
      <c r="AG258">
        <v>2.57</v>
      </c>
      <c r="AH258">
        <v>2</v>
      </c>
      <c r="AI258">
        <v>55114423</v>
      </c>
      <c r="AJ258">
        <v>260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ht="12.75">
      <c r="A259">
        <f>ROW(Source!A119)</f>
        <v>119</v>
      </c>
      <c r="B259">
        <v>55114425</v>
      </c>
      <c r="C259">
        <v>55114424</v>
      </c>
      <c r="D259">
        <v>53630071</v>
      </c>
      <c r="E259">
        <v>70</v>
      </c>
      <c r="F259">
        <v>1</v>
      </c>
      <c r="G259">
        <v>1</v>
      </c>
      <c r="H259">
        <v>1</v>
      </c>
      <c r="I259" t="s">
        <v>487</v>
      </c>
      <c r="K259" t="s">
        <v>488</v>
      </c>
      <c r="L259">
        <v>1191</v>
      </c>
      <c r="N259">
        <v>1013</v>
      </c>
      <c r="O259" t="s">
        <v>370</v>
      </c>
      <c r="P259" t="s">
        <v>370</v>
      </c>
      <c r="Q259">
        <v>1</v>
      </c>
      <c r="X259">
        <v>32.4</v>
      </c>
      <c r="Y259">
        <v>0</v>
      </c>
      <c r="Z259">
        <v>0</v>
      </c>
      <c r="AA259">
        <v>0</v>
      </c>
      <c r="AB259">
        <v>8.74</v>
      </c>
      <c r="AC259">
        <v>0</v>
      </c>
      <c r="AD259">
        <v>1</v>
      </c>
      <c r="AE259">
        <v>1</v>
      </c>
      <c r="AF259" t="s">
        <v>129</v>
      </c>
      <c r="AG259">
        <v>37.26</v>
      </c>
      <c r="AH259">
        <v>2</v>
      </c>
      <c r="AI259">
        <v>55114425</v>
      </c>
      <c r="AJ259">
        <v>261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ht="12.75">
      <c r="A260">
        <f>ROW(Source!A119)</f>
        <v>119</v>
      </c>
      <c r="B260">
        <v>55114426</v>
      </c>
      <c r="C260">
        <v>55114424</v>
      </c>
      <c r="D260">
        <v>53630257</v>
      </c>
      <c r="E260">
        <v>70</v>
      </c>
      <c r="F260">
        <v>1</v>
      </c>
      <c r="G260">
        <v>1</v>
      </c>
      <c r="H260">
        <v>1</v>
      </c>
      <c r="I260" t="s">
        <v>371</v>
      </c>
      <c r="K260" t="s">
        <v>372</v>
      </c>
      <c r="L260">
        <v>1191</v>
      </c>
      <c r="N260">
        <v>1013</v>
      </c>
      <c r="O260" t="s">
        <v>370</v>
      </c>
      <c r="P260" t="s">
        <v>370</v>
      </c>
      <c r="Q260">
        <v>1</v>
      </c>
      <c r="X260">
        <v>0.32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2</v>
      </c>
      <c r="AF260" t="s">
        <v>128</v>
      </c>
      <c r="AG260">
        <v>0.4</v>
      </c>
      <c r="AH260">
        <v>2</v>
      </c>
      <c r="AI260">
        <v>55114426</v>
      </c>
      <c r="AJ260">
        <v>262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ht="12.75">
      <c r="A261">
        <f>ROW(Source!A119)</f>
        <v>119</v>
      </c>
      <c r="B261">
        <v>55114427</v>
      </c>
      <c r="C261">
        <v>55114424</v>
      </c>
      <c r="D261">
        <v>53791939</v>
      </c>
      <c r="E261">
        <v>1</v>
      </c>
      <c r="F261">
        <v>1</v>
      </c>
      <c r="G261">
        <v>1</v>
      </c>
      <c r="H261">
        <v>2</v>
      </c>
      <c r="I261" t="s">
        <v>388</v>
      </c>
      <c r="J261" t="s">
        <v>389</v>
      </c>
      <c r="K261" t="s">
        <v>390</v>
      </c>
      <c r="L261">
        <v>1367</v>
      </c>
      <c r="N261">
        <v>1011</v>
      </c>
      <c r="O261" t="s">
        <v>376</v>
      </c>
      <c r="P261" t="s">
        <v>376</v>
      </c>
      <c r="Q261">
        <v>1</v>
      </c>
      <c r="X261">
        <v>0.05</v>
      </c>
      <c r="Y261">
        <v>0</v>
      </c>
      <c r="Z261">
        <v>86.4</v>
      </c>
      <c r="AA261">
        <v>13.5</v>
      </c>
      <c r="AB261">
        <v>0</v>
      </c>
      <c r="AC261">
        <v>0</v>
      </c>
      <c r="AD261">
        <v>1</v>
      </c>
      <c r="AE261">
        <v>0</v>
      </c>
      <c r="AF261" t="s">
        <v>128</v>
      </c>
      <c r="AG261">
        <v>0.0625</v>
      </c>
      <c r="AH261">
        <v>2</v>
      </c>
      <c r="AI261">
        <v>55114427</v>
      </c>
      <c r="AJ261">
        <v>263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ht="12.75">
      <c r="A262">
        <f>ROW(Source!A119)</f>
        <v>119</v>
      </c>
      <c r="B262">
        <v>55114428</v>
      </c>
      <c r="C262">
        <v>55114424</v>
      </c>
      <c r="D262">
        <v>53791997</v>
      </c>
      <c r="E262">
        <v>1</v>
      </c>
      <c r="F262">
        <v>1</v>
      </c>
      <c r="G262">
        <v>1</v>
      </c>
      <c r="H262">
        <v>2</v>
      </c>
      <c r="I262" t="s">
        <v>399</v>
      </c>
      <c r="J262" t="s">
        <v>400</v>
      </c>
      <c r="K262" t="s">
        <v>401</v>
      </c>
      <c r="L262">
        <v>1367</v>
      </c>
      <c r="N262">
        <v>1011</v>
      </c>
      <c r="O262" t="s">
        <v>376</v>
      </c>
      <c r="P262" t="s">
        <v>376</v>
      </c>
      <c r="Q262">
        <v>1</v>
      </c>
      <c r="X262">
        <v>0.12</v>
      </c>
      <c r="Y262">
        <v>0</v>
      </c>
      <c r="Z262">
        <v>115.4</v>
      </c>
      <c r="AA262">
        <v>13.5</v>
      </c>
      <c r="AB262">
        <v>0</v>
      </c>
      <c r="AC262">
        <v>0</v>
      </c>
      <c r="AD262">
        <v>1</v>
      </c>
      <c r="AE262">
        <v>0</v>
      </c>
      <c r="AF262" t="s">
        <v>128</v>
      </c>
      <c r="AG262">
        <v>0.15</v>
      </c>
      <c r="AH262">
        <v>2</v>
      </c>
      <c r="AI262">
        <v>55114428</v>
      </c>
      <c r="AJ262">
        <v>264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ht="12.75">
      <c r="A263">
        <f>ROW(Source!A119)</f>
        <v>119</v>
      </c>
      <c r="B263">
        <v>55114429</v>
      </c>
      <c r="C263">
        <v>55114424</v>
      </c>
      <c r="D263">
        <v>53792927</v>
      </c>
      <c r="E263">
        <v>1</v>
      </c>
      <c r="F263">
        <v>1</v>
      </c>
      <c r="G263">
        <v>1</v>
      </c>
      <c r="H263">
        <v>2</v>
      </c>
      <c r="I263" t="s">
        <v>373</v>
      </c>
      <c r="J263" t="s">
        <v>374</v>
      </c>
      <c r="K263" t="s">
        <v>375</v>
      </c>
      <c r="L263">
        <v>1367</v>
      </c>
      <c r="N263">
        <v>1011</v>
      </c>
      <c r="O263" t="s">
        <v>376</v>
      </c>
      <c r="P263" t="s">
        <v>376</v>
      </c>
      <c r="Q263">
        <v>1</v>
      </c>
      <c r="X263">
        <v>0.15</v>
      </c>
      <c r="Y263">
        <v>0</v>
      </c>
      <c r="Z263">
        <v>65.71</v>
      </c>
      <c r="AA263">
        <v>11.6</v>
      </c>
      <c r="AB263">
        <v>0</v>
      </c>
      <c r="AC263">
        <v>0</v>
      </c>
      <c r="AD263">
        <v>1</v>
      </c>
      <c r="AE263">
        <v>0</v>
      </c>
      <c r="AF263" t="s">
        <v>128</v>
      </c>
      <c r="AG263">
        <v>0.1875</v>
      </c>
      <c r="AH263">
        <v>2</v>
      </c>
      <c r="AI263">
        <v>55114429</v>
      </c>
      <c r="AJ263">
        <v>265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ht="12.75">
      <c r="A264">
        <f>ROW(Source!A119)</f>
        <v>119</v>
      </c>
      <c r="B264">
        <v>55114430</v>
      </c>
      <c r="C264">
        <v>55114424</v>
      </c>
      <c r="D264">
        <v>53642570</v>
      </c>
      <c r="E264">
        <v>1</v>
      </c>
      <c r="F264">
        <v>1</v>
      </c>
      <c r="G264">
        <v>1</v>
      </c>
      <c r="H264">
        <v>3</v>
      </c>
      <c r="I264" t="s">
        <v>238</v>
      </c>
      <c r="J264" t="s">
        <v>240</v>
      </c>
      <c r="K264" t="s">
        <v>239</v>
      </c>
      <c r="L264">
        <v>1374</v>
      </c>
      <c r="N264">
        <v>1013</v>
      </c>
      <c r="O264" t="s">
        <v>160</v>
      </c>
      <c r="P264" t="s">
        <v>160</v>
      </c>
      <c r="Q264">
        <v>1</v>
      </c>
      <c r="X264">
        <v>2.83</v>
      </c>
      <c r="Y264">
        <v>1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G264">
        <v>2.83</v>
      </c>
      <c r="AH264">
        <v>2</v>
      </c>
      <c r="AI264">
        <v>55114430</v>
      </c>
      <c r="AJ264">
        <v>266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ht="12.75">
      <c r="A265">
        <f>ROW(Source!A119)</f>
        <v>119</v>
      </c>
      <c r="B265">
        <v>55114431</v>
      </c>
      <c r="C265">
        <v>55114424</v>
      </c>
      <c r="D265">
        <v>53644869</v>
      </c>
      <c r="E265">
        <v>1</v>
      </c>
      <c r="F265">
        <v>1</v>
      </c>
      <c r="G265">
        <v>1</v>
      </c>
      <c r="H265">
        <v>3</v>
      </c>
      <c r="I265" t="s">
        <v>528</v>
      </c>
      <c r="J265" t="s">
        <v>529</v>
      </c>
      <c r="K265" t="s">
        <v>530</v>
      </c>
      <c r="L265">
        <v>1348</v>
      </c>
      <c r="N265">
        <v>1009</v>
      </c>
      <c r="O265" t="s">
        <v>58</v>
      </c>
      <c r="P265" t="s">
        <v>58</v>
      </c>
      <c r="Q265">
        <v>1000</v>
      </c>
      <c r="X265">
        <v>0.0015</v>
      </c>
      <c r="Y265">
        <v>35011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0</v>
      </c>
      <c r="AG265">
        <v>0.0015</v>
      </c>
      <c r="AH265">
        <v>2</v>
      </c>
      <c r="AI265">
        <v>55114431</v>
      </c>
      <c r="AJ265">
        <v>267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ht="12.75">
      <c r="A266">
        <f>ROW(Source!A119)</f>
        <v>119</v>
      </c>
      <c r="B266">
        <v>55114432</v>
      </c>
      <c r="C266">
        <v>55114424</v>
      </c>
      <c r="D266">
        <v>53645073</v>
      </c>
      <c r="E266">
        <v>1</v>
      </c>
      <c r="F266">
        <v>1</v>
      </c>
      <c r="G266">
        <v>1</v>
      </c>
      <c r="H266">
        <v>3</v>
      </c>
      <c r="I266" t="s">
        <v>531</v>
      </c>
      <c r="J266" t="s">
        <v>532</v>
      </c>
      <c r="K266" t="s">
        <v>533</v>
      </c>
      <c r="L266">
        <v>1348</v>
      </c>
      <c r="N266">
        <v>1009</v>
      </c>
      <c r="O266" t="s">
        <v>58</v>
      </c>
      <c r="P266" t="s">
        <v>58</v>
      </c>
      <c r="Q266">
        <v>1000</v>
      </c>
      <c r="X266">
        <v>0.0005</v>
      </c>
      <c r="Y266">
        <v>9526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0</v>
      </c>
      <c r="AG266">
        <v>0.0005</v>
      </c>
      <c r="AH266">
        <v>2</v>
      </c>
      <c r="AI266">
        <v>55114432</v>
      </c>
      <c r="AJ266">
        <v>268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ht="12.75">
      <c r="A267">
        <f>ROW(Source!A119)</f>
        <v>119</v>
      </c>
      <c r="B267">
        <v>55114433</v>
      </c>
      <c r="C267">
        <v>55114424</v>
      </c>
      <c r="D267">
        <v>53632135</v>
      </c>
      <c r="E267">
        <v>70</v>
      </c>
      <c r="F267">
        <v>1</v>
      </c>
      <c r="G267">
        <v>1</v>
      </c>
      <c r="H267">
        <v>3</v>
      </c>
      <c r="I267" t="s">
        <v>568</v>
      </c>
      <c r="K267" t="s">
        <v>569</v>
      </c>
      <c r="L267">
        <v>1371</v>
      </c>
      <c r="N267">
        <v>1013</v>
      </c>
      <c r="O267" t="s">
        <v>34</v>
      </c>
      <c r="P267" t="s">
        <v>34</v>
      </c>
      <c r="Q267">
        <v>1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1</v>
      </c>
      <c r="AD267">
        <v>0</v>
      </c>
      <c r="AE267">
        <v>0</v>
      </c>
      <c r="AG267">
        <v>0</v>
      </c>
      <c r="AH267">
        <v>3</v>
      </c>
      <c r="AI267">
        <v>-1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ht="12.75">
      <c r="A268">
        <f>ROW(Source!A119)</f>
        <v>119</v>
      </c>
      <c r="B268">
        <v>55114434</v>
      </c>
      <c r="C268">
        <v>55114424</v>
      </c>
      <c r="D268">
        <v>53632336</v>
      </c>
      <c r="E268">
        <v>70</v>
      </c>
      <c r="F268">
        <v>1</v>
      </c>
      <c r="G268">
        <v>1</v>
      </c>
      <c r="H268">
        <v>3</v>
      </c>
      <c r="I268" t="s">
        <v>570</v>
      </c>
      <c r="K268" t="s">
        <v>571</v>
      </c>
      <c r="L268">
        <v>1348</v>
      </c>
      <c r="N268">
        <v>1009</v>
      </c>
      <c r="O268" t="s">
        <v>58</v>
      </c>
      <c r="P268" t="s">
        <v>58</v>
      </c>
      <c r="Q268">
        <v>1000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1</v>
      </c>
      <c r="AD268">
        <v>0</v>
      </c>
      <c r="AE268">
        <v>0</v>
      </c>
      <c r="AG268">
        <v>0</v>
      </c>
      <c r="AH268">
        <v>3</v>
      </c>
      <c r="AI268">
        <v>-1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ht="12.75">
      <c r="A269">
        <f>ROW(Source!A120)</f>
        <v>120</v>
      </c>
      <c r="B269">
        <v>55114425</v>
      </c>
      <c r="C269">
        <v>55114424</v>
      </c>
      <c r="D269">
        <v>53630071</v>
      </c>
      <c r="E269">
        <v>70</v>
      </c>
      <c r="F269">
        <v>1</v>
      </c>
      <c r="G269">
        <v>1</v>
      </c>
      <c r="H269">
        <v>1</v>
      </c>
      <c r="I269" t="s">
        <v>487</v>
      </c>
      <c r="K269" t="s">
        <v>488</v>
      </c>
      <c r="L269">
        <v>1191</v>
      </c>
      <c r="N269">
        <v>1013</v>
      </c>
      <c r="O269" t="s">
        <v>370</v>
      </c>
      <c r="P269" t="s">
        <v>370</v>
      </c>
      <c r="Q269">
        <v>1</v>
      </c>
      <c r="X269">
        <v>32.4</v>
      </c>
      <c r="Y269">
        <v>0</v>
      </c>
      <c r="Z269">
        <v>0</v>
      </c>
      <c r="AA269">
        <v>0</v>
      </c>
      <c r="AB269">
        <v>8.74</v>
      </c>
      <c r="AC269">
        <v>0</v>
      </c>
      <c r="AD269">
        <v>1</v>
      </c>
      <c r="AE269">
        <v>1</v>
      </c>
      <c r="AF269" t="s">
        <v>129</v>
      </c>
      <c r="AG269">
        <v>37.26</v>
      </c>
      <c r="AH269">
        <v>2</v>
      </c>
      <c r="AI269">
        <v>55114425</v>
      </c>
      <c r="AJ269">
        <v>270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ht="12.75">
      <c r="A270">
        <f>ROW(Source!A120)</f>
        <v>120</v>
      </c>
      <c r="B270">
        <v>55114426</v>
      </c>
      <c r="C270">
        <v>55114424</v>
      </c>
      <c r="D270">
        <v>53630257</v>
      </c>
      <c r="E270">
        <v>70</v>
      </c>
      <c r="F270">
        <v>1</v>
      </c>
      <c r="G270">
        <v>1</v>
      </c>
      <c r="H270">
        <v>1</v>
      </c>
      <c r="I270" t="s">
        <v>371</v>
      </c>
      <c r="K270" t="s">
        <v>372</v>
      </c>
      <c r="L270">
        <v>1191</v>
      </c>
      <c r="N270">
        <v>1013</v>
      </c>
      <c r="O270" t="s">
        <v>370</v>
      </c>
      <c r="P270" t="s">
        <v>370</v>
      </c>
      <c r="Q270">
        <v>1</v>
      </c>
      <c r="X270">
        <v>0.32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1</v>
      </c>
      <c r="AE270">
        <v>2</v>
      </c>
      <c r="AF270" t="s">
        <v>128</v>
      </c>
      <c r="AG270">
        <v>0.4</v>
      </c>
      <c r="AH270">
        <v>2</v>
      </c>
      <c r="AI270">
        <v>55114426</v>
      </c>
      <c r="AJ270">
        <v>271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ht="12.75">
      <c r="A271">
        <f>ROW(Source!A120)</f>
        <v>120</v>
      </c>
      <c r="B271">
        <v>55114427</v>
      </c>
      <c r="C271">
        <v>55114424</v>
      </c>
      <c r="D271">
        <v>53791939</v>
      </c>
      <c r="E271">
        <v>1</v>
      </c>
      <c r="F271">
        <v>1</v>
      </c>
      <c r="G271">
        <v>1</v>
      </c>
      <c r="H271">
        <v>2</v>
      </c>
      <c r="I271" t="s">
        <v>388</v>
      </c>
      <c r="J271" t="s">
        <v>389</v>
      </c>
      <c r="K271" t="s">
        <v>390</v>
      </c>
      <c r="L271">
        <v>1367</v>
      </c>
      <c r="N271">
        <v>1011</v>
      </c>
      <c r="O271" t="s">
        <v>376</v>
      </c>
      <c r="P271" t="s">
        <v>376</v>
      </c>
      <c r="Q271">
        <v>1</v>
      </c>
      <c r="X271">
        <v>0.05</v>
      </c>
      <c r="Y271">
        <v>0</v>
      </c>
      <c r="Z271">
        <v>86.4</v>
      </c>
      <c r="AA271">
        <v>13.5</v>
      </c>
      <c r="AB271">
        <v>0</v>
      </c>
      <c r="AC271">
        <v>0</v>
      </c>
      <c r="AD271">
        <v>1</v>
      </c>
      <c r="AE271">
        <v>0</v>
      </c>
      <c r="AF271" t="s">
        <v>128</v>
      </c>
      <c r="AG271">
        <v>0.0625</v>
      </c>
      <c r="AH271">
        <v>2</v>
      </c>
      <c r="AI271">
        <v>55114427</v>
      </c>
      <c r="AJ271">
        <v>272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ht="12.75">
      <c r="A272">
        <f>ROW(Source!A120)</f>
        <v>120</v>
      </c>
      <c r="B272">
        <v>55114428</v>
      </c>
      <c r="C272">
        <v>55114424</v>
      </c>
      <c r="D272">
        <v>53791997</v>
      </c>
      <c r="E272">
        <v>1</v>
      </c>
      <c r="F272">
        <v>1</v>
      </c>
      <c r="G272">
        <v>1</v>
      </c>
      <c r="H272">
        <v>2</v>
      </c>
      <c r="I272" t="s">
        <v>399</v>
      </c>
      <c r="J272" t="s">
        <v>400</v>
      </c>
      <c r="K272" t="s">
        <v>401</v>
      </c>
      <c r="L272">
        <v>1367</v>
      </c>
      <c r="N272">
        <v>1011</v>
      </c>
      <c r="O272" t="s">
        <v>376</v>
      </c>
      <c r="P272" t="s">
        <v>376</v>
      </c>
      <c r="Q272">
        <v>1</v>
      </c>
      <c r="X272">
        <v>0.12</v>
      </c>
      <c r="Y272">
        <v>0</v>
      </c>
      <c r="Z272">
        <v>115.4</v>
      </c>
      <c r="AA272">
        <v>13.5</v>
      </c>
      <c r="AB272">
        <v>0</v>
      </c>
      <c r="AC272">
        <v>0</v>
      </c>
      <c r="AD272">
        <v>1</v>
      </c>
      <c r="AE272">
        <v>0</v>
      </c>
      <c r="AF272" t="s">
        <v>128</v>
      </c>
      <c r="AG272">
        <v>0.15</v>
      </c>
      <c r="AH272">
        <v>2</v>
      </c>
      <c r="AI272">
        <v>55114428</v>
      </c>
      <c r="AJ272">
        <v>273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ht="12.75">
      <c r="A273">
        <f>ROW(Source!A120)</f>
        <v>120</v>
      </c>
      <c r="B273">
        <v>55114429</v>
      </c>
      <c r="C273">
        <v>55114424</v>
      </c>
      <c r="D273">
        <v>53792927</v>
      </c>
      <c r="E273">
        <v>1</v>
      </c>
      <c r="F273">
        <v>1</v>
      </c>
      <c r="G273">
        <v>1</v>
      </c>
      <c r="H273">
        <v>2</v>
      </c>
      <c r="I273" t="s">
        <v>373</v>
      </c>
      <c r="J273" t="s">
        <v>374</v>
      </c>
      <c r="K273" t="s">
        <v>375</v>
      </c>
      <c r="L273">
        <v>1367</v>
      </c>
      <c r="N273">
        <v>1011</v>
      </c>
      <c r="O273" t="s">
        <v>376</v>
      </c>
      <c r="P273" t="s">
        <v>376</v>
      </c>
      <c r="Q273">
        <v>1</v>
      </c>
      <c r="X273">
        <v>0.15</v>
      </c>
      <c r="Y273">
        <v>0</v>
      </c>
      <c r="Z273">
        <v>65.71</v>
      </c>
      <c r="AA273">
        <v>11.6</v>
      </c>
      <c r="AB273">
        <v>0</v>
      </c>
      <c r="AC273">
        <v>0</v>
      </c>
      <c r="AD273">
        <v>1</v>
      </c>
      <c r="AE273">
        <v>0</v>
      </c>
      <c r="AF273" t="s">
        <v>128</v>
      </c>
      <c r="AG273">
        <v>0.1875</v>
      </c>
      <c r="AH273">
        <v>2</v>
      </c>
      <c r="AI273">
        <v>55114429</v>
      </c>
      <c r="AJ273">
        <v>274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ht="12.75">
      <c r="A274">
        <f>ROW(Source!A120)</f>
        <v>120</v>
      </c>
      <c r="B274">
        <v>55114430</v>
      </c>
      <c r="C274">
        <v>55114424</v>
      </c>
      <c r="D274">
        <v>53642570</v>
      </c>
      <c r="E274">
        <v>1</v>
      </c>
      <c r="F274">
        <v>1</v>
      </c>
      <c r="G274">
        <v>1</v>
      </c>
      <c r="H274">
        <v>3</v>
      </c>
      <c r="I274" t="s">
        <v>238</v>
      </c>
      <c r="J274" t="s">
        <v>240</v>
      </c>
      <c r="K274" t="s">
        <v>239</v>
      </c>
      <c r="L274">
        <v>1374</v>
      </c>
      <c r="N274">
        <v>1013</v>
      </c>
      <c r="O274" t="s">
        <v>160</v>
      </c>
      <c r="P274" t="s">
        <v>160</v>
      </c>
      <c r="Q274">
        <v>1</v>
      </c>
      <c r="X274">
        <v>2.83</v>
      </c>
      <c r="Y274">
        <v>1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G274">
        <v>2.83</v>
      </c>
      <c r="AH274">
        <v>2</v>
      </c>
      <c r="AI274">
        <v>55114430</v>
      </c>
      <c r="AJ274">
        <v>275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ht="12.75">
      <c r="A275">
        <f>ROW(Source!A120)</f>
        <v>120</v>
      </c>
      <c r="B275">
        <v>55114431</v>
      </c>
      <c r="C275">
        <v>55114424</v>
      </c>
      <c r="D275">
        <v>53644869</v>
      </c>
      <c r="E275">
        <v>1</v>
      </c>
      <c r="F275">
        <v>1</v>
      </c>
      <c r="G275">
        <v>1</v>
      </c>
      <c r="H275">
        <v>3</v>
      </c>
      <c r="I275" t="s">
        <v>528</v>
      </c>
      <c r="J275" t="s">
        <v>529</v>
      </c>
      <c r="K275" t="s">
        <v>530</v>
      </c>
      <c r="L275">
        <v>1348</v>
      </c>
      <c r="N275">
        <v>1009</v>
      </c>
      <c r="O275" t="s">
        <v>58</v>
      </c>
      <c r="P275" t="s">
        <v>58</v>
      </c>
      <c r="Q275">
        <v>1000</v>
      </c>
      <c r="X275">
        <v>0.0015</v>
      </c>
      <c r="Y275">
        <v>35011</v>
      </c>
      <c r="Z275">
        <v>0</v>
      </c>
      <c r="AA275">
        <v>0</v>
      </c>
      <c r="AB275">
        <v>0</v>
      </c>
      <c r="AC275">
        <v>0</v>
      </c>
      <c r="AD275">
        <v>1</v>
      </c>
      <c r="AE275">
        <v>0</v>
      </c>
      <c r="AG275">
        <v>0.0015</v>
      </c>
      <c r="AH275">
        <v>2</v>
      </c>
      <c r="AI275">
        <v>55114431</v>
      </c>
      <c r="AJ275">
        <v>276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ht="12.75">
      <c r="A276">
        <f>ROW(Source!A120)</f>
        <v>120</v>
      </c>
      <c r="B276">
        <v>55114432</v>
      </c>
      <c r="C276">
        <v>55114424</v>
      </c>
      <c r="D276">
        <v>53645073</v>
      </c>
      <c r="E276">
        <v>1</v>
      </c>
      <c r="F276">
        <v>1</v>
      </c>
      <c r="G276">
        <v>1</v>
      </c>
      <c r="H276">
        <v>3</v>
      </c>
      <c r="I276" t="s">
        <v>531</v>
      </c>
      <c r="J276" t="s">
        <v>532</v>
      </c>
      <c r="K276" t="s">
        <v>533</v>
      </c>
      <c r="L276">
        <v>1348</v>
      </c>
      <c r="N276">
        <v>1009</v>
      </c>
      <c r="O276" t="s">
        <v>58</v>
      </c>
      <c r="P276" t="s">
        <v>58</v>
      </c>
      <c r="Q276">
        <v>1000</v>
      </c>
      <c r="X276">
        <v>0.0005</v>
      </c>
      <c r="Y276">
        <v>9526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0</v>
      </c>
      <c r="AG276">
        <v>0.0005</v>
      </c>
      <c r="AH276">
        <v>2</v>
      </c>
      <c r="AI276">
        <v>55114432</v>
      </c>
      <c r="AJ276">
        <v>277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ht="12.75">
      <c r="A277">
        <f>ROW(Source!A120)</f>
        <v>120</v>
      </c>
      <c r="B277">
        <v>55114433</v>
      </c>
      <c r="C277">
        <v>55114424</v>
      </c>
      <c r="D277">
        <v>53632135</v>
      </c>
      <c r="E277">
        <v>70</v>
      </c>
      <c r="F277">
        <v>1</v>
      </c>
      <c r="G277">
        <v>1</v>
      </c>
      <c r="H277">
        <v>3</v>
      </c>
      <c r="I277" t="s">
        <v>568</v>
      </c>
      <c r="K277" t="s">
        <v>569</v>
      </c>
      <c r="L277">
        <v>1371</v>
      </c>
      <c r="N277">
        <v>1013</v>
      </c>
      <c r="O277" t="s">
        <v>34</v>
      </c>
      <c r="P277" t="s">
        <v>34</v>
      </c>
      <c r="Q277">
        <v>1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1</v>
      </c>
      <c r="AD277">
        <v>0</v>
      </c>
      <c r="AE277">
        <v>0</v>
      </c>
      <c r="AG277">
        <v>0</v>
      </c>
      <c r="AH277">
        <v>3</v>
      </c>
      <c r="AI277">
        <v>-1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ht="12.75">
      <c r="A278">
        <f>ROW(Source!A120)</f>
        <v>120</v>
      </c>
      <c r="B278">
        <v>55114434</v>
      </c>
      <c r="C278">
        <v>55114424</v>
      </c>
      <c r="D278">
        <v>53632336</v>
      </c>
      <c r="E278">
        <v>70</v>
      </c>
      <c r="F278">
        <v>1</v>
      </c>
      <c r="G278">
        <v>1</v>
      </c>
      <c r="H278">
        <v>3</v>
      </c>
      <c r="I278" t="s">
        <v>570</v>
      </c>
      <c r="K278" t="s">
        <v>571</v>
      </c>
      <c r="L278">
        <v>1348</v>
      </c>
      <c r="N278">
        <v>1009</v>
      </c>
      <c r="O278" t="s">
        <v>58</v>
      </c>
      <c r="P278" t="s">
        <v>58</v>
      </c>
      <c r="Q278">
        <v>1000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1</v>
      </c>
      <c r="AD278">
        <v>0</v>
      </c>
      <c r="AE278">
        <v>0</v>
      </c>
      <c r="AG278">
        <v>0</v>
      </c>
      <c r="AH278">
        <v>3</v>
      </c>
      <c r="AI278">
        <v>-1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ht="12.75">
      <c r="A279">
        <f>ROW(Source!A125)</f>
        <v>125</v>
      </c>
      <c r="B279">
        <v>55114557</v>
      </c>
      <c r="C279">
        <v>55114556</v>
      </c>
      <c r="D279">
        <v>53630089</v>
      </c>
      <c r="E279">
        <v>70</v>
      </c>
      <c r="F279">
        <v>1</v>
      </c>
      <c r="G279">
        <v>1</v>
      </c>
      <c r="H279">
        <v>1</v>
      </c>
      <c r="I279" t="s">
        <v>485</v>
      </c>
      <c r="K279" t="s">
        <v>486</v>
      </c>
      <c r="L279">
        <v>1191</v>
      </c>
      <c r="N279">
        <v>1013</v>
      </c>
      <c r="O279" t="s">
        <v>370</v>
      </c>
      <c r="P279" t="s">
        <v>370</v>
      </c>
      <c r="Q279">
        <v>1</v>
      </c>
      <c r="X279">
        <v>52.21</v>
      </c>
      <c r="Y279">
        <v>0</v>
      </c>
      <c r="Z279">
        <v>0</v>
      </c>
      <c r="AA279">
        <v>0</v>
      </c>
      <c r="AB279">
        <v>9.18</v>
      </c>
      <c r="AC279">
        <v>0</v>
      </c>
      <c r="AD279">
        <v>1</v>
      </c>
      <c r="AE279">
        <v>1</v>
      </c>
      <c r="AF279" t="s">
        <v>129</v>
      </c>
      <c r="AG279">
        <v>60.0415</v>
      </c>
      <c r="AH279">
        <v>2</v>
      </c>
      <c r="AI279">
        <v>55114557</v>
      </c>
      <c r="AJ279">
        <v>279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ht="12.75">
      <c r="A280">
        <f>ROW(Source!A125)</f>
        <v>125</v>
      </c>
      <c r="B280">
        <v>55114558</v>
      </c>
      <c r="C280">
        <v>55114556</v>
      </c>
      <c r="D280">
        <v>53630257</v>
      </c>
      <c r="E280">
        <v>70</v>
      </c>
      <c r="F280">
        <v>1</v>
      </c>
      <c r="G280">
        <v>1</v>
      </c>
      <c r="H280">
        <v>1</v>
      </c>
      <c r="I280" t="s">
        <v>371</v>
      </c>
      <c r="K280" t="s">
        <v>372</v>
      </c>
      <c r="L280">
        <v>1191</v>
      </c>
      <c r="N280">
        <v>1013</v>
      </c>
      <c r="O280" t="s">
        <v>370</v>
      </c>
      <c r="P280" t="s">
        <v>370</v>
      </c>
      <c r="Q280">
        <v>1</v>
      </c>
      <c r="X280">
        <v>0.87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2</v>
      </c>
      <c r="AF280" t="s">
        <v>128</v>
      </c>
      <c r="AG280">
        <v>1.0875</v>
      </c>
      <c r="AH280">
        <v>2</v>
      </c>
      <c r="AI280">
        <v>55114558</v>
      </c>
      <c r="AJ280">
        <v>280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ht="12.75">
      <c r="A281">
        <f>ROW(Source!A125)</f>
        <v>125</v>
      </c>
      <c r="B281">
        <v>55114559</v>
      </c>
      <c r="C281">
        <v>55114556</v>
      </c>
      <c r="D281">
        <v>53791939</v>
      </c>
      <c r="E281">
        <v>1</v>
      </c>
      <c r="F281">
        <v>1</v>
      </c>
      <c r="G281">
        <v>1</v>
      </c>
      <c r="H281">
        <v>2</v>
      </c>
      <c r="I281" t="s">
        <v>388</v>
      </c>
      <c r="J281" t="s">
        <v>389</v>
      </c>
      <c r="K281" t="s">
        <v>390</v>
      </c>
      <c r="L281">
        <v>1367</v>
      </c>
      <c r="N281">
        <v>1011</v>
      </c>
      <c r="O281" t="s">
        <v>376</v>
      </c>
      <c r="P281" t="s">
        <v>376</v>
      </c>
      <c r="Q281">
        <v>1</v>
      </c>
      <c r="X281">
        <v>0.54</v>
      </c>
      <c r="Y281">
        <v>0</v>
      </c>
      <c r="Z281">
        <v>86.4</v>
      </c>
      <c r="AA281">
        <v>13.5</v>
      </c>
      <c r="AB281">
        <v>0</v>
      </c>
      <c r="AC281">
        <v>0</v>
      </c>
      <c r="AD281">
        <v>1</v>
      </c>
      <c r="AE281">
        <v>0</v>
      </c>
      <c r="AF281" t="s">
        <v>128</v>
      </c>
      <c r="AG281">
        <v>0.675</v>
      </c>
      <c r="AH281">
        <v>2</v>
      </c>
      <c r="AI281">
        <v>55114559</v>
      </c>
      <c r="AJ281">
        <v>281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ht="12.75">
      <c r="A282">
        <f>ROW(Source!A125)</f>
        <v>125</v>
      </c>
      <c r="B282">
        <v>55114560</v>
      </c>
      <c r="C282">
        <v>55114556</v>
      </c>
      <c r="D282">
        <v>53791997</v>
      </c>
      <c r="E282">
        <v>1</v>
      </c>
      <c r="F282">
        <v>1</v>
      </c>
      <c r="G282">
        <v>1</v>
      </c>
      <c r="H282">
        <v>2</v>
      </c>
      <c r="I282" t="s">
        <v>399</v>
      </c>
      <c r="J282" t="s">
        <v>400</v>
      </c>
      <c r="K282" t="s">
        <v>401</v>
      </c>
      <c r="L282">
        <v>1367</v>
      </c>
      <c r="N282">
        <v>1011</v>
      </c>
      <c r="O282" t="s">
        <v>376</v>
      </c>
      <c r="P282" t="s">
        <v>376</v>
      </c>
      <c r="Q282">
        <v>1</v>
      </c>
      <c r="X282">
        <v>0.13</v>
      </c>
      <c r="Y282">
        <v>0</v>
      </c>
      <c r="Z282">
        <v>115.4</v>
      </c>
      <c r="AA282">
        <v>13.5</v>
      </c>
      <c r="AB282">
        <v>0</v>
      </c>
      <c r="AC282">
        <v>0</v>
      </c>
      <c r="AD282">
        <v>1</v>
      </c>
      <c r="AE282">
        <v>0</v>
      </c>
      <c r="AF282" t="s">
        <v>128</v>
      </c>
      <c r="AG282">
        <v>0.1625</v>
      </c>
      <c r="AH282">
        <v>2</v>
      </c>
      <c r="AI282">
        <v>55114560</v>
      </c>
      <c r="AJ282">
        <v>282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ht="12.75">
      <c r="A283">
        <f>ROW(Source!A125)</f>
        <v>125</v>
      </c>
      <c r="B283">
        <v>55114561</v>
      </c>
      <c r="C283">
        <v>55114556</v>
      </c>
      <c r="D283">
        <v>53792927</v>
      </c>
      <c r="E283">
        <v>1</v>
      </c>
      <c r="F283">
        <v>1</v>
      </c>
      <c r="G283">
        <v>1</v>
      </c>
      <c r="H283">
        <v>2</v>
      </c>
      <c r="I283" t="s">
        <v>373</v>
      </c>
      <c r="J283" t="s">
        <v>374</v>
      </c>
      <c r="K283" t="s">
        <v>375</v>
      </c>
      <c r="L283">
        <v>1367</v>
      </c>
      <c r="N283">
        <v>1011</v>
      </c>
      <c r="O283" t="s">
        <v>376</v>
      </c>
      <c r="P283" t="s">
        <v>376</v>
      </c>
      <c r="Q283">
        <v>1</v>
      </c>
      <c r="X283">
        <v>0.2</v>
      </c>
      <c r="Y283">
        <v>0</v>
      </c>
      <c r="Z283">
        <v>65.71</v>
      </c>
      <c r="AA283">
        <v>11.6</v>
      </c>
      <c r="AB283">
        <v>0</v>
      </c>
      <c r="AC283">
        <v>0</v>
      </c>
      <c r="AD283">
        <v>1</v>
      </c>
      <c r="AE283">
        <v>0</v>
      </c>
      <c r="AF283" t="s">
        <v>128</v>
      </c>
      <c r="AG283">
        <v>0.25</v>
      </c>
      <c r="AH283">
        <v>2</v>
      </c>
      <c r="AI283">
        <v>55114561</v>
      </c>
      <c r="AJ283">
        <v>283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ht="12.75">
      <c r="A284">
        <f>ROW(Source!A125)</f>
        <v>125</v>
      </c>
      <c r="B284">
        <v>55114562</v>
      </c>
      <c r="C284">
        <v>55114556</v>
      </c>
      <c r="D284">
        <v>53640960</v>
      </c>
      <c r="E284">
        <v>1</v>
      </c>
      <c r="F284">
        <v>1</v>
      </c>
      <c r="G284">
        <v>1</v>
      </c>
      <c r="H284">
        <v>3</v>
      </c>
      <c r="I284" t="s">
        <v>457</v>
      </c>
      <c r="J284" t="s">
        <v>458</v>
      </c>
      <c r="K284" t="s">
        <v>459</v>
      </c>
      <c r="L284">
        <v>1346</v>
      </c>
      <c r="N284">
        <v>1009</v>
      </c>
      <c r="O284" t="s">
        <v>260</v>
      </c>
      <c r="P284" t="s">
        <v>260</v>
      </c>
      <c r="Q284">
        <v>1</v>
      </c>
      <c r="X284">
        <v>24.52</v>
      </c>
      <c r="Y284">
        <v>6.09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0</v>
      </c>
      <c r="AG284">
        <v>24.52</v>
      </c>
      <c r="AH284">
        <v>2</v>
      </c>
      <c r="AI284">
        <v>55114562</v>
      </c>
      <c r="AJ284">
        <v>284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ht="12.75">
      <c r="A285">
        <f>ROW(Source!A125)</f>
        <v>125</v>
      </c>
      <c r="B285">
        <v>55114563</v>
      </c>
      <c r="C285">
        <v>55114556</v>
      </c>
      <c r="D285">
        <v>53643031</v>
      </c>
      <c r="E285">
        <v>1</v>
      </c>
      <c r="F285">
        <v>1</v>
      </c>
      <c r="G285">
        <v>1</v>
      </c>
      <c r="H285">
        <v>3</v>
      </c>
      <c r="I285" t="s">
        <v>534</v>
      </c>
      <c r="J285" t="s">
        <v>535</v>
      </c>
      <c r="K285" t="s">
        <v>536</v>
      </c>
      <c r="L285">
        <v>1407</v>
      </c>
      <c r="N285">
        <v>1013</v>
      </c>
      <c r="O285" t="s">
        <v>537</v>
      </c>
      <c r="P285" t="s">
        <v>537</v>
      </c>
      <c r="Q285">
        <v>1</v>
      </c>
      <c r="X285">
        <v>0.187</v>
      </c>
      <c r="Y285">
        <v>253.8</v>
      </c>
      <c r="Z285">
        <v>0</v>
      </c>
      <c r="AA285">
        <v>0</v>
      </c>
      <c r="AB285">
        <v>0</v>
      </c>
      <c r="AC285">
        <v>0</v>
      </c>
      <c r="AD285">
        <v>1</v>
      </c>
      <c r="AE285">
        <v>0</v>
      </c>
      <c r="AG285">
        <v>0.187</v>
      </c>
      <c r="AH285">
        <v>2</v>
      </c>
      <c r="AI285">
        <v>55114563</v>
      </c>
      <c r="AJ285">
        <v>285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ht="12.75">
      <c r="A286">
        <f>ROW(Source!A125)</f>
        <v>125</v>
      </c>
      <c r="B286">
        <v>55114564</v>
      </c>
      <c r="C286">
        <v>55114556</v>
      </c>
      <c r="D286">
        <v>53644989</v>
      </c>
      <c r="E286">
        <v>1</v>
      </c>
      <c r="F286">
        <v>1</v>
      </c>
      <c r="G286">
        <v>1</v>
      </c>
      <c r="H286">
        <v>3</v>
      </c>
      <c r="I286" t="s">
        <v>538</v>
      </c>
      <c r="J286" t="s">
        <v>539</v>
      </c>
      <c r="K286" t="s">
        <v>540</v>
      </c>
      <c r="L286">
        <v>1348</v>
      </c>
      <c r="N286">
        <v>1009</v>
      </c>
      <c r="O286" t="s">
        <v>58</v>
      </c>
      <c r="P286" t="s">
        <v>58</v>
      </c>
      <c r="Q286">
        <v>1000</v>
      </c>
      <c r="X286">
        <v>0.00159</v>
      </c>
      <c r="Y286">
        <v>22558</v>
      </c>
      <c r="Z286">
        <v>0</v>
      </c>
      <c r="AA286">
        <v>0</v>
      </c>
      <c r="AB286">
        <v>0</v>
      </c>
      <c r="AC286">
        <v>0</v>
      </c>
      <c r="AD286">
        <v>1</v>
      </c>
      <c r="AE286">
        <v>0</v>
      </c>
      <c r="AG286">
        <v>0.00159</v>
      </c>
      <c r="AH286">
        <v>2</v>
      </c>
      <c r="AI286">
        <v>55114564</v>
      </c>
      <c r="AJ286">
        <v>286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ht="12.75">
      <c r="A287">
        <f>ROW(Source!A125)</f>
        <v>125</v>
      </c>
      <c r="B287">
        <v>55114565</v>
      </c>
      <c r="C287">
        <v>55114556</v>
      </c>
      <c r="D287">
        <v>53647879</v>
      </c>
      <c r="E287">
        <v>1</v>
      </c>
      <c r="F287">
        <v>1</v>
      </c>
      <c r="G287">
        <v>1</v>
      </c>
      <c r="H287">
        <v>3</v>
      </c>
      <c r="I287" t="s">
        <v>541</v>
      </c>
      <c r="J287" t="s">
        <v>542</v>
      </c>
      <c r="K287" t="s">
        <v>543</v>
      </c>
      <c r="L287">
        <v>1339</v>
      </c>
      <c r="N287">
        <v>1007</v>
      </c>
      <c r="O287" t="s">
        <v>147</v>
      </c>
      <c r="P287" t="s">
        <v>147</v>
      </c>
      <c r="Q287">
        <v>1</v>
      </c>
      <c r="X287">
        <v>0.51</v>
      </c>
      <c r="Y287">
        <v>519.8</v>
      </c>
      <c r="Z287">
        <v>0</v>
      </c>
      <c r="AA287">
        <v>0</v>
      </c>
      <c r="AB287">
        <v>0</v>
      </c>
      <c r="AC287">
        <v>0</v>
      </c>
      <c r="AD287">
        <v>1</v>
      </c>
      <c r="AE287">
        <v>0</v>
      </c>
      <c r="AG287">
        <v>0.51</v>
      </c>
      <c r="AH287">
        <v>2</v>
      </c>
      <c r="AI287">
        <v>55114565</v>
      </c>
      <c r="AJ287">
        <v>287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ht="12.75">
      <c r="A288">
        <f>ROW(Source!A125)</f>
        <v>125</v>
      </c>
      <c r="B288">
        <v>55114566</v>
      </c>
      <c r="C288">
        <v>55114556</v>
      </c>
      <c r="D288">
        <v>53662304</v>
      </c>
      <c r="E288">
        <v>1</v>
      </c>
      <c r="F288">
        <v>1</v>
      </c>
      <c r="G288">
        <v>1</v>
      </c>
      <c r="H288">
        <v>3</v>
      </c>
      <c r="I288" t="s">
        <v>517</v>
      </c>
      <c r="J288" t="s">
        <v>518</v>
      </c>
      <c r="K288" t="s">
        <v>519</v>
      </c>
      <c r="L288">
        <v>1348</v>
      </c>
      <c r="N288">
        <v>1009</v>
      </c>
      <c r="O288" t="s">
        <v>58</v>
      </c>
      <c r="P288" t="s">
        <v>58</v>
      </c>
      <c r="Q288">
        <v>1000</v>
      </c>
      <c r="X288">
        <v>0.2</v>
      </c>
      <c r="Y288">
        <v>11200</v>
      </c>
      <c r="Z288">
        <v>0</v>
      </c>
      <c r="AA288">
        <v>0</v>
      </c>
      <c r="AB288">
        <v>0</v>
      </c>
      <c r="AC288">
        <v>0</v>
      </c>
      <c r="AD288">
        <v>1</v>
      </c>
      <c r="AE288">
        <v>0</v>
      </c>
      <c r="AG288">
        <v>0.2</v>
      </c>
      <c r="AH288">
        <v>2</v>
      </c>
      <c r="AI288">
        <v>55114566</v>
      </c>
      <c r="AJ288">
        <v>288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ht="12.75">
      <c r="A289">
        <f>ROW(Source!A125)</f>
        <v>125</v>
      </c>
      <c r="B289">
        <v>55114567</v>
      </c>
      <c r="C289">
        <v>55114556</v>
      </c>
      <c r="D289">
        <v>53662404</v>
      </c>
      <c r="E289">
        <v>1</v>
      </c>
      <c r="F289">
        <v>1</v>
      </c>
      <c r="G289">
        <v>1</v>
      </c>
      <c r="H289">
        <v>3</v>
      </c>
      <c r="I289" t="s">
        <v>544</v>
      </c>
      <c r="J289" t="s">
        <v>545</v>
      </c>
      <c r="K289" t="s">
        <v>546</v>
      </c>
      <c r="L289">
        <v>1348</v>
      </c>
      <c r="N289">
        <v>1009</v>
      </c>
      <c r="O289" t="s">
        <v>58</v>
      </c>
      <c r="P289" t="s">
        <v>58</v>
      </c>
      <c r="Q289">
        <v>1000</v>
      </c>
      <c r="X289">
        <v>0.013</v>
      </c>
      <c r="Y289">
        <v>5000</v>
      </c>
      <c r="Z289">
        <v>0</v>
      </c>
      <c r="AA289">
        <v>0</v>
      </c>
      <c r="AB289">
        <v>0</v>
      </c>
      <c r="AC289">
        <v>0</v>
      </c>
      <c r="AD289">
        <v>1</v>
      </c>
      <c r="AE289">
        <v>0</v>
      </c>
      <c r="AG289">
        <v>0.013</v>
      </c>
      <c r="AH289">
        <v>2</v>
      </c>
      <c r="AI289">
        <v>55114567</v>
      </c>
      <c r="AJ289">
        <v>289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ht="12.75">
      <c r="A290">
        <f>ROW(Source!A125)</f>
        <v>125</v>
      </c>
      <c r="B290">
        <v>55114568</v>
      </c>
      <c r="C290">
        <v>55114556</v>
      </c>
      <c r="D290">
        <v>53632864</v>
      </c>
      <c r="E290">
        <v>70</v>
      </c>
      <c r="F290">
        <v>1</v>
      </c>
      <c r="G290">
        <v>1</v>
      </c>
      <c r="H290">
        <v>3</v>
      </c>
      <c r="I290" t="s">
        <v>572</v>
      </c>
      <c r="K290" t="s">
        <v>573</v>
      </c>
      <c r="L290">
        <v>1327</v>
      </c>
      <c r="N290">
        <v>1005</v>
      </c>
      <c r="O290" t="s">
        <v>189</v>
      </c>
      <c r="P290" t="s">
        <v>189</v>
      </c>
      <c r="Q290">
        <v>1</v>
      </c>
      <c r="X290">
        <v>189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G290">
        <v>189</v>
      </c>
      <c r="AH290">
        <v>3</v>
      </c>
      <c r="AI290">
        <v>-1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ht="12.75">
      <c r="A291">
        <f>ROW(Source!A125)</f>
        <v>125</v>
      </c>
      <c r="B291">
        <v>55114569</v>
      </c>
      <c r="C291">
        <v>55114556</v>
      </c>
      <c r="D291">
        <v>53674591</v>
      </c>
      <c r="E291">
        <v>1</v>
      </c>
      <c r="F291">
        <v>1</v>
      </c>
      <c r="G291">
        <v>1</v>
      </c>
      <c r="H291">
        <v>3</v>
      </c>
      <c r="I291" t="s">
        <v>547</v>
      </c>
      <c r="J291" t="s">
        <v>548</v>
      </c>
      <c r="K291" t="s">
        <v>549</v>
      </c>
      <c r="L291">
        <v>1346</v>
      </c>
      <c r="N291">
        <v>1009</v>
      </c>
      <c r="O291" t="s">
        <v>260</v>
      </c>
      <c r="P291" t="s">
        <v>260</v>
      </c>
      <c r="Q291">
        <v>1</v>
      </c>
      <c r="X291">
        <v>6.7</v>
      </c>
      <c r="Y291">
        <v>74.58</v>
      </c>
      <c r="Z291">
        <v>0</v>
      </c>
      <c r="AA291">
        <v>0</v>
      </c>
      <c r="AB291">
        <v>0</v>
      </c>
      <c r="AC291">
        <v>0</v>
      </c>
      <c r="AD291">
        <v>1</v>
      </c>
      <c r="AE291">
        <v>0</v>
      </c>
      <c r="AG291">
        <v>6.7</v>
      </c>
      <c r="AH291">
        <v>2</v>
      </c>
      <c r="AI291">
        <v>55114569</v>
      </c>
      <c r="AJ291">
        <v>290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ht="12.75">
      <c r="A292">
        <f>ROW(Source!A126)</f>
        <v>126</v>
      </c>
      <c r="B292">
        <v>55114557</v>
      </c>
      <c r="C292">
        <v>55114556</v>
      </c>
      <c r="D292">
        <v>53630089</v>
      </c>
      <c r="E292">
        <v>70</v>
      </c>
      <c r="F292">
        <v>1</v>
      </c>
      <c r="G292">
        <v>1</v>
      </c>
      <c r="H292">
        <v>1</v>
      </c>
      <c r="I292" t="s">
        <v>485</v>
      </c>
      <c r="K292" t="s">
        <v>486</v>
      </c>
      <c r="L292">
        <v>1191</v>
      </c>
      <c r="N292">
        <v>1013</v>
      </c>
      <c r="O292" t="s">
        <v>370</v>
      </c>
      <c r="P292" t="s">
        <v>370</v>
      </c>
      <c r="Q292">
        <v>1</v>
      </c>
      <c r="X292">
        <v>52.21</v>
      </c>
      <c r="Y292">
        <v>0</v>
      </c>
      <c r="Z292">
        <v>0</v>
      </c>
      <c r="AA292">
        <v>0</v>
      </c>
      <c r="AB292">
        <v>9.18</v>
      </c>
      <c r="AC292">
        <v>0</v>
      </c>
      <c r="AD292">
        <v>1</v>
      </c>
      <c r="AE292">
        <v>1</v>
      </c>
      <c r="AF292" t="s">
        <v>129</v>
      </c>
      <c r="AG292">
        <v>60.0415</v>
      </c>
      <c r="AH292">
        <v>2</v>
      </c>
      <c r="AI292">
        <v>55114557</v>
      </c>
      <c r="AJ292">
        <v>291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ht="12.75">
      <c r="A293">
        <f>ROW(Source!A126)</f>
        <v>126</v>
      </c>
      <c r="B293">
        <v>55114558</v>
      </c>
      <c r="C293">
        <v>55114556</v>
      </c>
      <c r="D293">
        <v>53630257</v>
      </c>
      <c r="E293">
        <v>70</v>
      </c>
      <c r="F293">
        <v>1</v>
      </c>
      <c r="G293">
        <v>1</v>
      </c>
      <c r="H293">
        <v>1</v>
      </c>
      <c r="I293" t="s">
        <v>371</v>
      </c>
      <c r="K293" t="s">
        <v>372</v>
      </c>
      <c r="L293">
        <v>1191</v>
      </c>
      <c r="N293">
        <v>1013</v>
      </c>
      <c r="O293" t="s">
        <v>370</v>
      </c>
      <c r="P293" t="s">
        <v>370</v>
      </c>
      <c r="Q293">
        <v>1</v>
      </c>
      <c r="X293">
        <v>0.87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1</v>
      </c>
      <c r="AE293">
        <v>2</v>
      </c>
      <c r="AF293" t="s">
        <v>128</v>
      </c>
      <c r="AG293">
        <v>1.0875</v>
      </c>
      <c r="AH293">
        <v>2</v>
      </c>
      <c r="AI293">
        <v>55114558</v>
      </c>
      <c r="AJ293">
        <v>292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ht="12.75">
      <c r="A294">
        <f>ROW(Source!A126)</f>
        <v>126</v>
      </c>
      <c r="B294">
        <v>55114559</v>
      </c>
      <c r="C294">
        <v>55114556</v>
      </c>
      <c r="D294">
        <v>53791939</v>
      </c>
      <c r="E294">
        <v>1</v>
      </c>
      <c r="F294">
        <v>1</v>
      </c>
      <c r="G294">
        <v>1</v>
      </c>
      <c r="H294">
        <v>2</v>
      </c>
      <c r="I294" t="s">
        <v>388</v>
      </c>
      <c r="J294" t="s">
        <v>389</v>
      </c>
      <c r="K294" t="s">
        <v>390</v>
      </c>
      <c r="L294">
        <v>1367</v>
      </c>
      <c r="N294">
        <v>1011</v>
      </c>
      <c r="O294" t="s">
        <v>376</v>
      </c>
      <c r="P294" t="s">
        <v>376</v>
      </c>
      <c r="Q294">
        <v>1</v>
      </c>
      <c r="X294">
        <v>0.54</v>
      </c>
      <c r="Y294">
        <v>0</v>
      </c>
      <c r="Z294">
        <v>86.4</v>
      </c>
      <c r="AA294">
        <v>13.5</v>
      </c>
      <c r="AB294">
        <v>0</v>
      </c>
      <c r="AC294">
        <v>0</v>
      </c>
      <c r="AD294">
        <v>1</v>
      </c>
      <c r="AE294">
        <v>0</v>
      </c>
      <c r="AF294" t="s">
        <v>128</v>
      </c>
      <c r="AG294">
        <v>0.675</v>
      </c>
      <c r="AH294">
        <v>2</v>
      </c>
      <c r="AI294">
        <v>55114559</v>
      </c>
      <c r="AJ294">
        <v>293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 ht="12.75">
      <c r="A295">
        <f>ROW(Source!A126)</f>
        <v>126</v>
      </c>
      <c r="B295">
        <v>55114560</v>
      </c>
      <c r="C295">
        <v>55114556</v>
      </c>
      <c r="D295">
        <v>53791997</v>
      </c>
      <c r="E295">
        <v>1</v>
      </c>
      <c r="F295">
        <v>1</v>
      </c>
      <c r="G295">
        <v>1</v>
      </c>
      <c r="H295">
        <v>2</v>
      </c>
      <c r="I295" t="s">
        <v>399</v>
      </c>
      <c r="J295" t="s">
        <v>400</v>
      </c>
      <c r="K295" t="s">
        <v>401</v>
      </c>
      <c r="L295">
        <v>1367</v>
      </c>
      <c r="N295">
        <v>1011</v>
      </c>
      <c r="O295" t="s">
        <v>376</v>
      </c>
      <c r="P295" t="s">
        <v>376</v>
      </c>
      <c r="Q295">
        <v>1</v>
      </c>
      <c r="X295">
        <v>0.13</v>
      </c>
      <c r="Y295">
        <v>0</v>
      </c>
      <c r="Z295">
        <v>115.4</v>
      </c>
      <c r="AA295">
        <v>13.5</v>
      </c>
      <c r="AB295">
        <v>0</v>
      </c>
      <c r="AC295">
        <v>0</v>
      </c>
      <c r="AD295">
        <v>1</v>
      </c>
      <c r="AE295">
        <v>0</v>
      </c>
      <c r="AF295" t="s">
        <v>128</v>
      </c>
      <c r="AG295">
        <v>0.1625</v>
      </c>
      <c r="AH295">
        <v>2</v>
      </c>
      <c r="AI295">
        <v>55114560</v>
      </c>
      <c r="AJ295">
        <v>294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 ht="12.75">
      <c r="A296">
        <f>ROW(Source!A126)</f>
        <v>126</v>
      </c>
      <c r="B296">
        <v>55114561</v>
      </c>
      <c r="C296">
        <v>55114556</v>
      </c>
      <c r="D296">
        <v>53792927</v>
      </c>
      <c r="E296">
        <v>1</v>
      </c>
      <c r="F296">
        <v>1</v>
      </c>
      <c r="G296">
        <v>1</v>
      </c>
      <c r="H296">
        <v>2</v>
      </c>
      <c r="I296" t="s">
        <v>373</v>
      </c>
      <c r="J296" t="s">
        <v>374</v>
      </c>
      <c r="K296" t="s">
        <v>375</v>
      </c>
      <c r="L296">
        <v>1367</v>
      </c>
      <c r="N296">
        <v>1011</v>
      </c>
      <c r="O296" t="s">
        <v>376</v>
      </c>
      <c r="P296" t="s">
        <v>376</v>
      </c>
      <c r="Q296">
        <v>1</v>
      </c>
      <c r="X296">
        <v>0.2</v>
      </c>
      <c r="Y296">
        <v>0</v>
      </c>
      <c r="Z296">
        <v>65.71</v>
      </c>
      <c r="AA296">
        <v>11.6</v>
      </c>
      <c r="AB296">
        <v>0</v>
      </c>
      <c r="AC296">
        <v>0</v>
      </c>
      <c r="AD296">
        <v>1</v>
      </c>
      <c r="AE296">
        <v>0</v>
      </c>
      <c r="AF296" t="s">
        <v>128</v>
      </c>
      <c r="AG296">
        <v>0.25</v>
      </c>
      <c r="AH296">
        <v>2</v>
      </c>
      <c r="AI296">
        <v>55114561</v>
      </c>
      <c r="AJ296">
        <v>295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ht="12.75">
      <c r="A297">
        <f>ROW(Source!A126)</f>
        <v>126</v>
      </c>
      <c r="B297">
        <v>55114562</v>
      </c>
      <c r="C297">
        <v>55114556</v>
      </c>
      <c r="D297">
        <v>53640960</v>
      </c>
      <c r="E297">
        <v>1</v>
      </c>
      <c r="F297">
        <v>1</v>
      </c>
      <c r="G297">
        <v>1</v>
      </c>
      <c r="H297">
        <v>3</v>
      </c>
      <c r="I297" t="s">
        <v>457</v>
      </c>
      <c r="J297" t="s">
        <v>458</v>
      </c>
      <c r="K297" t="s">
        <v>459</v>
      </c>
      <c r="L297">
        <v>1346</v>
      </c>
      <c r="N297">
        <v>1009</v>
      </c>
      <c r="O297" t="s">
        <v>260</v>
      </c>
      <c r="P297" t="s">
        <v>260</v>
      </c>
      <c r="Q297">
        <v>1</v>
      </c>
      <c r="X297">
        <v>24.52</v>
      </c>
      <c r="Y297">
        <v>6.09</v>
      </c>
      <c r="Z297">
        <v>0</v>
      </c>
      <c r="AA297">
        <v>0</v>
      </c>
      <c r="AB297">
        <v>0</v>
      </c>
      <c r="AC297">
        <v>0</v>
      </c>
      <c r="AD297">
        <v>1</v>
      </c>
      <c r="AE297">
        <v>0</v>
      </c>
      <c r="AG297">
        <v>24.52</v>
      </c>
      <c r="AH297">
        <v>2</v>
      </c>
      <c r="AI297">
        <v>55114562</v>
      </c>
      <c r="AJ297">
        <v>296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 ht="12.75">
      <c r="A298">
        <f>ROW(Source!A126)</f>
        <v>126</v>
      </c>
      <c r="B298">
        <v>55114563</v>
      </c>
      <c r="C298">
        <v>55114556</v>
      </c>
      <c r="D298">
        <v>53643031</v>
      </c>
      <c r="E298">
        <v>1</v>
      </c>
      <c r="F298">
        <v>1</v>
      </c>
      <c r="G298">
        <v>1</v>
      </c>
      <c r="H298">
        <v>3</v>
      </c>
      <c r="I298" t="s">
        <v>534</v>
      </c>
      <c r="J298" t="s">
        <v>535</v>
      </c>
      <c r="K298" t="s">
        <v>536</v>
      </c>
      <c r="L298">
        <v>1407</v>
      </c>
      <c r="N298">
        <v>1013</v>
      </c>
      <c r="O298" t="s">
        <v>537</v>
      </c>
      <c r="P298" t="s">
        <v>537</v>
      </c>
      <c r="Q298">
        <v>1</v>
      </c>
      <c r="X298">
        <v>0.187</v>
      </c>
      <c r="Y298">
        <v>253.8</v>
      </c>
      <c r="Z298">
        <v>0</v>
      </c>
      <c r="AA298">
        <v>0</v>
      </c>
      <c r="AB298">
        <v>0</v>
      </c>
      <c r="AC298">
        <v>0</v>
      </c>
      <c r="AD298">
        <v>1</v>
      </c>
      <c r="AE298">
        <v>0</v>
      </c>
      <c r="AG298">
        <v>0.187</v>
      </c>
      <c r="AH298">
        <v>2</v>
      </c>
      <c r="AI298">
        <v>55114563</v>
      </c>
      <c r="AJ298">
        <v>297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 ht="12.75">
      <c r="A299">
        <f>ROW(Source!A126)</f>
        <v>126</v>
      </c>
      <c r="B299">
        <v>55114564</v>
      </c>
      <c r="C299">
        <v>55114556</v>
      </c>
      <c r="D299">
        <v>53644989</v>
      </c>
      <c r="E299">
        <v>1</v>
      </c>
      <c r="F299">
        <v>1</v>
      </c>
      <c r="G299">
        <v>1</v>
      </c>
      <c r="H299">
        <v>3</v>
      </c>
      <c r="I299" t="s">
        <v>538</v>
      </c>
      <c r="J299" t="s">
        <v>539</v>
      </c>
      <c r="K299" t="s">
        <v>540</v>
      </c>
      <c r="L299">
        <v>1348</v>
      </c>
      <c r="N299">
        <v>1009</v>
      </c>
      <c r="O299" t="s">
        <v>58</v>
      </c>
      <c r="P299" t="s">
        <v>58</v>
      </c>
      <c r="Q299">
        <v>1000</v>
      </c>
      <c r="X299">
        <v>0.00159</v>
      </c>
      <c r="Y299">
        <v>22558</v>
      </c>
      <c r="Z299">
        <v>0</v>
      </c>
      <c r="AA299">
        <v>0</v>
      </c>
      <c r="AB299">
        <v>0</v>
      </c>
      <c r="AC299">
        <v>0</v>
      </c>
      <c r="AD299">
        <v>1</v>
      </c>
      <c r="AE299">
        <v>0</v>
      </c>
      <c r="AG299">
        <v>0.00159</v>
      </c>
      <c r="AH299">
        <v>2</v>
      </c>
      <c r="AI299">
        <v>55114564</v>
      </c>
      <c r="AJ299">
        <v>298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 ht="12.75">
      <c r="A300">
        <f>ROW(Source!A126)</f>
        <v>126</v>
      </c>
      <c r="B300">
        <v>55114565</v>
      </c>
      <c r="C300">
        <v>55114556</v>
      </c>
      <c r="D300">
        <v>53647879</v>
      </c>
      <c r="E300">
        <v>1</v>
      </c>
      <c r="F300">
        <v>1</v>
      </c>
      <c r="G300">
        <v>1</v>
      </c>
      <c r="H300">
        <v>3</v>
      </c>
      <c r="I300" t="s">
        <v>541</v>
      </c>
      <c r="J300" t="s">
        <v>542</v>
      </c>
      <c r="K300" t="s">
        <v>543</v>
      </c>
      <c r="L300">
        <v>1339</v>
      </c>
      <c r="N300">
        <v>1007</v>
      </c>
      <c r="O300" t="s">
        <v>147</v>
      </c>
      <c r="P300" t="s">
        <v>147</v>
      </c>
      <c r="Q300">
        <v>1</v>
      </c>
      <c r="X300">
        <v>0.51</v>
      </c>
      <c r="Y300">
        <v>519.8</v>
      </c>
      <c r="Z300">
        <v>0</v>
      </c>
      <c r="AA300">
        <v>0</v>
      </c>
      <c r="AB300">
        <v>0</v>
      </c>
      <c r="AC300">
        <v>0</v>
      </c>
      <c r="AD300">
        <v>1</v>
      </c>
      <c r="AE300">
        <v>0</v>
      </c>
      <c r="AG300">
        <v>0.51</v>
      </c>
      <c r="AH300">
        <v>2</v>
      </c>
      <c r="AI300">
        <v>55114565</v>
      </c>
      <c r="AJ300">
        <v>299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ht="12.75">
      <c r="A301">
        <f>ROW(Source!A126)</f>
        <v>126</v>
      </c>
      <c r="B301">
        <v>55114566</v>
      </c>
      <c r="C301">
        <v>55114556</v>
      </c>
      <c r="D301">
        <v>53662304</v>
      </c>
      <c r="E301">
        <v>1</v>
      </c>
      <c r="F301">
        <v>1</v>
      </c>
      <c r="G301">
        <v>1</v>
      </c>
      <c r="H301">
        <v>3</v>
      </c>
      <c r="I301" t="s">
        <v>517</v>
      </c>
      <c r="J301" t="s">
        <v>518</v>
      </c>
      <c r="K301" t="s">
        <v>519</v>
      </c>
      <c r="L301">
        <v>1348</v>
      </c>
      <c r="N301">
        <v>1009</v>
      </c>
      <c r="O301" t="s">
        <v>58</v>
      </c>
      <c r="P301" t="s">
        <v>58</v>
      </c>
      <c r="Q301">
        <v>1000</v>
      </c>
      <c r="X301">
        <v>0.2</v>
      </c>
      <c r="Y301">
        <v>11200</v>
      </c>
      <c r="Z301">
        <v>0</v>
      </c>
      <c r="AA301">
        <v>0</v>
      </c>
      <c r="AB301">
        <v>0</v>
      </c>
      <c r="AC301">
        <v>0</v>
      </c>
      <c r="AD301">
        <v>1</v>
      </c>
      <c r="AE301">
        <v>0</v>
      </c>
      <c r="AG301">
        <v>0.2</v>
      </c>
      <c r="AH301">
        <v>2</v>
      </c>
      <c r="AI301">
        <v>55114566</v>
      </c>
      <c r="AJ301">
        <v>300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 ht="12.75">
      <c r="A302">
        <f>ROW(Source!A126)</f>
        <v>126</v>
      </c>
      <c r="B302">
        <v>55114567</v>
      </c>
      <c r="C302">
        <v>55114556</v>
      </c>
      <c r="D302">
        <v>53662404</v>
      </c>
      <c r="E302">
        <v>1</v>
      </c>
      <c r="F302">
        <v>1</v>
      </c>
      <c r="G302">
        <v>1</v>
      </c>
      <c r="H302">
        <v>3</v>
      </c>
      <c r="I302" t="s">
        <v>544</v>
      </c>
      <c r="J302" t="s">
        <v>545</v>
      </c>
      <c r="K302" t="s">
        <v>546</v>
      </c>
      <c r="L302">
        <v>1348</v>
      </c>
      <c r="N302">
        <v>1009</v>
      </c>
      <c r="O302" t="s">
        <v>58</v>
      </c>
      <c r="P302" t="s">
        <v>58</v>
      </c>
      <c r="Q302">
        <v>1000</v>
      </c>
      <c r="X302">
        <v>0.013</v>
      </c>
      <c r="Y302">
        <v>5000</v>
      </c>
      <c r="Z302">
        <v>0</v>
      </c>
      <c r="AA302">
        <v>0</v>
      </c>
      <c r="AB302">
        <v>0</v>
      </c>
      <c r="AC302">
        <v>0</v>
      </c>
      <c r="AD302">
        <v>1</v>
      </c>
      <c r="AE302">
        <v>0</v>
      </c>
      <c r="AG302">
        <v>0.013</v>
      </c>
      <c r="AH302">
        <v>2</v>
      </c>
      <c r="AI302">
        <v>55114567</v>
      </c>
      <c r="AJ302">
        <v>301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ht="12.75">
      <c r="A303">
        <f>ROW(Source!A126)</f>
        <v>126</v>
      </c>
      <c r="B303">
        <v>55114568</v>
      </c>
      <c r="C303">
        <v>55114556</v>
      </c>
      <c r="D303">
        <v>53632864</v>
      </c>
      <c r="E303">
        <v>70</v>
      </c>
      <c r="F303">
        <v>1</v>
      </c>
      <c r="G303">
        <v>1</v>
      </c>
      <c r="H303">
        <v>3</v>
      </c>
      <c r="I303" t="s">
        <v>572</v>
      </c>
      <c r="K303" t="s">
        <v>573</v>
      </c>
      <c r="L303">
        <v>1327</v>
      </c>
      <c r="N303">
        <v>1005</v>
      </c>
      <c r="O303" t="s">
        <v>189</v>
      </c>
      <c r="P303" t="s">
        <v>189</v>
      </c>
      <c r="Q303">
        <v>1</v>
      </c>
      <c r="X303">
        <v>189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G303">
        <v>189</v>
      </c>
      <c r="AH303">
        <v>3</v>
      </c>
      <c r="AI303">
        <v>-1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 ht="12.75">
      <c r="A304">
        <f>ROW(Source!A126)</f>
        <v>126</v>
      </c>
      <c r="B304">
        <v>55114569</v>
      </c>
      <c r="C304">
        <v>55114556</v>
      </c>
      <c r="D304">
        <v>53674591</v>
      </c>
      <c r="E304">
        <v>1</v>
      </c>
      <c r="F304">
        <v>1</v>
      </c>
      <c r="G304">
        <v>1</v>
      </c>
      <c r="H304">
        <v>3</v>
      </c>
      <c r="I304" t="s">
        <v>547</v>
      </c>
      <c r="J304" t="s">
        <v>548</v>
      </c>
      <c r="K304" t="s">
        <v>549</v>
      </c>
      <c r="L304">
        <v>1346</v>
      </c>
      <c r="N304">
        <v>1009</v>
      </c>
      <c r="O304" t="s">
        <v>260</v>
      </c>
      <c r="P304" t="s">
        <v>260</v>
      </c>
      <c r="Q304">
        <v>1</v>
      </c>
      <c r="X304">
        <v>6.7</v>
      </c>
      <c r="Y304">
        <v>74.58</v>
      </c>
      <c r="Z304">
        <v>0</v>
      </c>
      <c r="AA304">
        <v>0</v>
      </c>
      <c r="AB304">
        <v>0</v>
      </c>
      <c r="AC304">
        <v>0</v>
      </c>
      <c r="AD304">
        <v>1</v>
      </c>
      <c r="AE304">
        <v>0</v>
      </c>
      <c r="AG304">
        <v>6.7</v>
      </c>
      <c r="AH304">
        <v>2</v>
      </c>
      <c r="AI304">
        <v>55114569</v>
      </c>
      <c r="AJ304">
        <v>302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 ht="12.75">
      <c r="A305">
        <f>ROW(Source!A127)</f>
        <v>127</v>
      </c>
      <c r="B305">
        <v>55114592</v>
      </c>
      <c r="C305">
        <v>55114587</v>
      </c>
      <c r="D305">
        <v>37822906</v>
      </c>
      <c r="E305">
        <v>70</v>
      </c>
      <c r="F305">
        <v>1</v>
      </c>
      <c r="G305">
        <v>1</v>
      </c>
      <c r="H305">
        <v>1</v>
      </c>
      <c r="I305" t="s">
        <v>506</v>
      </c>
      <c r="K305" t="s">
        <v>507</v>
      </c>
      <c r="L305">
        <v>1191</v>
      </c>
      <c r="N305">
        <v>1013</v>
      </c>
      <c r="O305" t="s">
        <v>370</v>
      </c>
      <c r="P305" t="s">
        <v>370</v>
      </c>
      <c r="Q305">
        <v>1</v>
      </c>
      <c r="X305">
        <v>15.9</v>
      </c>
      <c r="Y305">
        <v>0</v>
      </c>
      <c r="Z305">
        <v>0</v>
      </c>
      <c r="AA305">
        <v>0</v>
      </c>
      <c r="AB305">
        <v>9.07</v>
      </c>
      <c r="AC305">
        <v>0</v>
      </c>
      <c r="AD305">
        <v>1</v>
      </c>
      <c r="AE305">
        <v>1</v>
      </c>
      <c r="AF305" t="s">
        <v>129</v>
      </c>
      <c r="AG305">
        <v>18.285</v>
      </c>
      <c r="AH305">
        <v>2</v>
      </c>
      <c r="AI305">
        <v>55114588</v>
      </c>
      <c r="AJ305">
        <v>303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 ht="12.75">
      <c r="A306">
        <f>ROW(Source!A127)</f>
        <v>127</v>
      </c>
      <c r="B306">
        <v>55114593</v>
      </c>
      <c r="C306">
        <v>55114587</v>
      </c>
      <c r="D306">
        <v>53792222</v>
      </c>
      <c r="E306">
        <v>1</v>
      </c>
      <c r="F306">
        <v>1</v>
      </c>
      <c r="G306">
        <v>1</v>
      </c>
      <c r="H306">
        <v>2</v>
      </c>
      <c r="I306" t="s">
        <v>550</v>
      </c>
      <c r="J306" t="s">
        <v>551</v>
      </c>
      <c r="K306" t="s">
        <v>552</v>
      </c>
      <c r="L306">
        <v>1367</v>
      </c>
      <c r="N306">
        <v>1011</v>
      </c>
      <c r="O306" t="s">
        <v>376</v>
      </c>
      <c r="P306" t="s">
        <v>376</v>
      </c>
      <c r="Q306">
        <v>1</v>
      </c>
      <c r="X306">
        <v>7.16</v>
      </c>
      <c r="Y306">
        <v>0</v>
      </c>
      <c r="Z306">
        <v>53.87</v>
      </c>
      <c r="AA306">
        <v>0</v>
      </c>
      <c r="AB306">
        <v>0</v>
      </c>
      <c r="AC306">
        <v>0</v>
      </c>
      <c r="AD306">
        <v>1</v>
      </c>
      <c r="AE306">
        <v>0</v>
      </c>
      <c r="AF306" t="s">
        <v>128</v>
      </c>
      <c r="AG306">
        <v>8.95</v>
      </c>
      <c r="AH306">
        <v>2</v>
      </c>
      <c r="AI306">
        <v>55114589</v>
      </c>
      <c r="AJ306">
        <v>304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</row>
    <row r="307" spans="1:44" ht="12.75">
      <c r="A307">
        <f>ROW(Source!A127)</f>
        <v>127</v>
      </c>
      <c r="B307">
        <v>55114594</v>
      </c>
      <c r="C307">
        <v>55114587</v>
      </c>
      <c r="D307">
        <v>53674604</v>
      </c>
      <c r="E307">
        <v>1</v>
      </c>
      <c r="F307">
        <v>1</v>
      </c>
      <c r="G307">
        <v>1</v>
      </c>
      <c r="H307">
        <v>3</v>
      </c>
      <c r="I307" t="s">
        <v>263</v>
      </c>
      <c r="J307" t="s">
        <v>265</v>
      </c>
      <c r="K307" t="s">
        <v>264</v>
      </c>
      <c r="L307">
        <v>1348</v>
      </c>
      <c r="N307">
        <v>1009</v>
      </c>
      <c r="O307" t="s">
        <v>58</v>
      </c>
      <c r="P307" t="s">
        <v>58</v>
      </c>
      <c r="Q307">
        <v>1000</v>
      </c>
      <c r="X307">
        <v>0.075</v>
      </c>
      <c r="Y307">
        <v>9830</v>
      </c>
      <c r="Z307">
        <v>0</v>
      </c>
      <c r="AA307">
        <v>0</v>
      </c>
      <c r="AB307">
        <v>0</v>
      </c>
      <c r="AC307">
        <v>0</v>
      </c>
      <c r="AD307">
        <v>1</v>
      </c>
      <c r="AE307">
        <v>0</v>
      </c>
      <c r="AG307">
        <v>0.075</v>
      </c>
      <c r="AH307">
        <v>2</v>
      </c>
      <c r="AI307">
        <v>55114591</v>
      </c>
      <c r="AJ307">
        <v>306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 ht="12.75">
      <c r="A308">
        <f>ROW(Source!A128)</f>
        <v>128</v>
      </c>
      <c r="B308">
        <v>55114592</v>
      </c>
      <c r="C308">
        <v>55114587</v>
      </c>
      <c r="D308">
        <v>37822906</v>
      </c>
      <c r="E308">
        <v>70</v>
      </c>
      <c r="F308">
        <v>1</v>
      </c>
      <c r="G308">
        <v>1</v>
      </c>
      <c r="H308">
        <v>1</v>
      </c>
      <c r="I308" t="s">
        <v>506</v>
      </c>
      <c r="K308" t="s">
        <v>507</v>
      </c>
      <c r="L308">
        <v>1191</v>
      </c>
      <c r="N308">
        <v>1013</v>
      </c>
      <c r="O308" t="s">
        <v>370</v>
      </c>
      <c r="P308" t="s">
        <v>370</v>
      </c>
      <c r="Q308">
        <v>1</v>
      </c>
      <c r="X308">
        <v>15.9</v>
      </c>
      <c r="Y308">
        <v>0</v>
      </c>
      <c r="Z308">
        <v>0</v>
      </c>
      <c r="AA308">
        <v>0</v>
      </c>
      <c r="AB308">
        <v>9.07</v>
      </c>
      <c r="AC308">
        <v>0</v>
      </c>
      <c r="AD308">
        <v>1</v>
      </c>
      <c r="AE308">
        <v>1</v>
      </c>
      <c r="AF308" t="s">
        <v>129</v>
      </c>
      <c r="AG308">
        <v>18.285</v>
      </c>
      <c r="AH308">
        <v>2</v>
      </c>
      <c r="AI308">
        <v>55114588</v>
      </c>
      <c r="AJ308">
        <v>307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 ht="12.75">
      <c r="A309">
        <f>ROW(Source!A128)</f>
        <v>128</v>
      </c>
      <c r="B309">
        <v>55114593</v>
      </c>
      <c r="C309">
        <v>55114587</v>
      </c>
      <c r="D309">
        <v>53792222</v>
      </c>
      <c r="E309">
        <v>1</v>
      </c>
      <c r="F309">
        <v>1</v>
      </c>
      <c r="G309">
        <v>1</v>
      </c>
      <c r="H309">
        <v>2</v>
      </c>
      <c r="I309" t="s">
        <v>550</v>
      </c>
      <c r="J309" t="s">
        <v>551</v>
      </c>
      <c r="K309" t="s">
        <v>552</v>
      </c>
      <c r="L309">
        <v>1367</v>
      </c>
      <c r="N309">
        <v>1011</v>
      </c>
      <c r="O309" t="s">
        <v>376</v>
      </c>
      <c r="P309" t="s">
        <v>376</v>
      </c>
      <c r="Q309">
        <v>1</v>
      </c>
      <c r="X309">
        <v>7.16</v>
      </c>
      <c r="Y309">
        <v>0</v>
      </c>
      <c r="Z309">
        <v>53.87</v>
      </c>
      <c r="AA309">
        <v>0</v>
      </c>
      <c r="AB309">
        <v>0</v>
      </c>
      <c r="AC309">
        <v>0</v>
      </c>
      <c r="AD309">
        <v>1</v>
      </c>
      <c r="AE309">
        <v>0</v>
      </c>
      <c r="AF309" t="s">
        <v>128</v>
      </c>
      <c r="AG309">
        <v>8.95</v>
      </c>
      <c r="AH309">
        <v>2</v>
      </c>
      <c r="AI309">
        <v>55114589</v>
      </c>
      <c r="AJ309">
        <v>308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</row>
    <row r="310" spans="1:44" ht="12.75">
      <c r="A310">
        <f>ROW(Source!A128)</f>
        <v>128</v>
      </c>
      <c r="B310">
        <v>55114594</v>
      </c>
      <c r="C310">
        <v>55114587</v>
      </c>
      <c r="D310">
        <v>53674604</v>
      </c>
      <c r="E310">
        <v>1</v>
      </c>
      <c r="F310">
        <v>1</v>
      </c>
      <c r="G310">
        <v>1</v>
      </c>
      <c r="H310">
        <v>3</v>
      </c>
      <c r="I310" t="s">
        <v>263</v>
      </c>
      <c r="J310" t="s">
        <v>265</v>
      </c>
      <c r="K310" t="s">
        <v>264</v>
      </c>
      <c r="L310">
        <v>1348</v>
      </c>
      <c r="N310">
        <v>1009</v>
      </c>
      <c r="O310" t="s">
        <v>58</v>
      </c>
      <c r="P310" t="s">
        <v>58</v>
      </c>
      <c r="Q310">
        <v>1000</v>
      </c>
      <c r="X310">
        <v>0.075</v>
      </c>
      <c r="Y310">
        <v>9830</v>
      </c>
      <c r="Z310">
        <v>0</v>
      </c>
      <c r="AA310">
        <v>0</v>
      </c>
      <c r="AB310">
        <v>0</v>
      </c>
      <c r="AC310">
        <v>0</v>
      </c>
      <c r="AD310">
        <v>1</v>
      </c>
      <c r="AE310">
        <v>0</v>
      </c>
      <c r="AG310">
        <v>0.075</v>
      </c>
      <c r="AH310">
        <v>2</v>
      </c>
      <c r="AI310">
        <v>55114591</v>
      </c>
      <c r="AJ310">
        <v>310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</row>
    <row r="311" spans="1:44" ht="12.75">
      <c r="A311">
        <f>ROW(Source!A168)</f>
        <v>168</v>
      </c>
      <c r="B311">
        <v>55114507</v>
      </c>
      <c r="C311">
        <v>55114504</v>
      </c>
      <c r="D311">
        <v>37822857</v>
      </c>
      <c r="E311">
        <v>54</v>
      </c>
      <c r="F311">
        <v>1</v>
      </c>
      <c r="G311">
        <v>1</v>
      </c>
      <c r="H311">
        <v>1</v>
      </c>
      <c r="I311" t="s">
        <v>553</v>
      </c>
      <c r="K311" t="s">
        <v>554</v>
      </c>
      <c r="L311">
        <v>1191</v>
      </c>
      <c r="N311">
        <v>1013</v>
      </c>
      <c r="O311" t="s">
        <v>370</v>
      </c>
      <c r="P311" t="s">
        <v>370</v>
      </c>
      <c r="Q311">
        <v>1</v>
      </c>
      <c r="X311">
        <v>1.03</v>
      </c>
      <c r="Y311">
        <v>0</v>
      </c>
      <c r="Z311">
        <v>0</v>
      </c>
      <c r="AA311">
        <v>0</v>
      </c>
      <c r="AB311">
        <v>7.19</v>
      </c>
      <c r="AC311">
        <v>0</v>
      </c>
      <c r="AD311">
        <v>1</v>
      </c>
      <c r="AE311">
        <v>1</v>
      </c>
      <c r="AG311">
        <v>1.03</v>
      </c>
      <c r="AH311">
        <v>2</v>
      </c>
      <c r="AI311">
        <v>55114505</v>
      </c>
      <c r="AJ311">
        <v>311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</row>
    <row r="312" spans="1:44" ht="12.75">
      <c r="A312">
        <f>ROW(Source!A168)</f>
        <v>168</v>
      </c>
      <c r="B312">
        <v>55114508</v>
      </c>
      <c r="C312">
        <v>55114504</v>
      </c>
      <c r="D312">
        <v>44816375</v>
      </c>
      <c r="E312">
        <v>1</v>
      </c>
      <c r="F312">
        <v>1</v>
      </c>
      <c r="G312">
        <v>1</v>
      </c>
      <c r="H312">
        <v>3</v>
      </c>
      <c r="I312" t="s">
        <v>555</v>
      </c>
      <c r="J312" t="s">
        <v>556</v>
      </c>
      <c r="K312" t="s">
        <v>557</v>
      </c>
      <c r="L312">
        <v>1425</v>
      </c>
      <c r="N312">
        <v>1013</v>
      </c>
      <c r="O312" t="s">
        <v>558</v>
      </c>
      <c r="P312" t="s">
        <v>558</v>
      </c>
      <c r="Q312">
        <v>1</v>
      </c>
      <c r="X312">
        <v>0.2</v>
      </c>
      <c r="Y312">
        <v>82</v>
      </c>
      <c r="Z312">
        <v>0</v>
      </c>
      <c r="AA312">
        <v>0</v>
      </c>
      <c r="AB312">
        <v>0</v>
      </c>
      <c r="AC312">
        <v>0</v>
      </c>
      <c r="AD312">
        <v>1</v>
      </c>
      <c r="AE312">
        <v>0</v>
      </c>
      <c r="AG312">
        <v>0.2</v>
      </c>
      <c r="AH312">
        <v>2</v>
      </c>
      <c r="AI312">
        <v>55114506</v>
      </c>
      <c r="AJ312">
        <v>312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</row>
    <row r="313" spans="1:44" ht="12.75">
      <c r="A313">
        <f>ROW(Source!A169)</f>
        <v>169</v>
      </c>
      <c r="B313">
        <v>55114507</v>
      </c>
      <c r="C313">
        <v>55114504</v>
      </c>
      <c r="D313">
        <v>37822857</v>
      </c>
      <c r="E313">
        <v>54</v>
      </c>
      <c r="F313">
        <v>1</v>
      </c>
      <c r="G313">
        <v>1</v>
      </c>
      <c r="H313">
        <v>1</v>
      </c>
      <c r="I313" t="s">
        <v>553</v>
      </c>
      <c r="K313" t="s">
        <v>554</v>
      </c>
      <c r="L313">
        <v>1191</v>
      </c>
      <c r="N313">
        <v>1013</v>
      </c>
      <c r="O313" t="s">
        <v>370</v>
      </c>
      <c r="P313" t="s">
        <v>370</v>
      </c>
      <c r="Q313">
        <v>1</v>
      </c>
      <c r="X313">
        <v>1.03</v>
      </c>
      <c r="Y313">
        <v>0</v>
      </c>
      <c r="Z313">
        <v>0</v>
      </c>
      <c r="AA313">
        <v>0</v>
      </c>
      <c r="AB313">
        <v>7.19</v>
      </c>
      <c r="AC313">
        <v>0</v>
      </c>
      <c r="AD313">
        <v>1</v>
      </c>
      <c r="AE313">
        <v>1</v>
      </c>
      <c r="AG313">
        <v>1.03</v>
      </c>
      <c r="AH313">
        <v>2</v>
      </c>
      <c r="AI313">
        <v>55114505</v>
      </c>
      <c r="AJ313">
        <v>313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</row>
    <row r="314" spans="1:44" ht="12.75">
      <c r="A314">
        <f>ROW(Source!A169)</f>
        <v>169</v>
      </c>
      <c r="B314">
        <v>55114508</v>
      </c>
      <c r="C314">
        <v>55114504</v>
      </c>
      <c r="D314">
        <v>44816375</v>
      </c>
      <c r="E314">
        <v>1</v>
      </c>
      <c r="F314">
        <v>1</v>
      </c>
      <c r="G314">
        <v>1</v>
      </c>
      <c r="H314">
        <v>3</v>
      </c>
      <c r="I314" t="s">
        <v>555</v>
      </c>
      <c r="J314" t="s">
        <v>556</v>
      </c>
      <c r="K314" t="s">
        <v>557</v>
      </c>
      <c r="L314">
        <v>1425</v>
      </c>
      <c r="N314">
        <v>1013</v>
      </c>
      <c r="O314" t="s">
        <v>558</v>
      </c>
      <c r="P314" t="s">
        <v>558</v>
      </c>
      <c r="Q314">
        <v>1</v>
      </c>
      <c r="X314">
        <v>0.2</v>
      </c>
      <c r="Y314">
        <v>82</v>
      </c>
      <c r="Z314">
        <v>0</v>
      </c>
      <c r="AA314">
        <v>0</v>
      </c>
      <c r="AB314">
        <v>0</v>
      </c>
      <c r="AC314">
        <v>0</v>
      </c>
      <c r="AD314">
        <v>1</v>
      </c>
      <c r="AE314">
        <v>0</v>
      </c>
      <c r="AG314">
        <v>0.2</v>
      </c>
      <c r="AH314">
        <v>2</v>
      </c>
      <c r="AI314">
        <v>55114506</v>
      </c>
      <c r="AJ314">
        <v>314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2022-07-14T13:30:03Z</cp:lastPrinted>
  <dcterms:created xsi:type="dcterms:W3CDTF">2022-07-04T14:03:44Z</dcterms:created>
  <dcterms:modified xsi:type="dcterms:W3CDTF">2022-07-26T12:56:48Z</dcterms:modified>
  <cp:category/>
  <cp:version/>
  <cp:contentType/>
  <cp:contentStatus/>
</cp:coreProperties>
</file>