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" windowHeight="960" activeTab="0"/>
  </bookViews>
  <sheets>
    <sheet name="Смета 12 гр. по ФЕР" sheetId="1" r:id="rId1"/>
    <sheet name="Source" sheetId="2" r:id="rId2"/>
    <sheet name="SourceObSm" sheetId="3" r:id="rId3"/>
    <sheet name="SmtRes" sheetId="4" r:id="rId4"/>
    <sheet name="EtalonRes" sheetId="5" r:id="rId5"/>
  </sheets>
  <definedNames>
    <definedName name="_xlnm.Print_Titles" localSheetId="0">'Смета 12 гр. по ФЕР'!$36:$36</definedName>
    <definedName name="_xlnm.Print_Area" localSheetId="0">'Смета 12 гр. по ФЕР'!$A$1:$L$285</definedName>
  </definedNames>
  <calcPr fullCalcOnLoad="1"/>
</workbook>
</file>

<file path=xl/sharedStrings.xml><?xml version="1.0" encoding="utf-8"?>
<sst xmlns="http://schemas.openxmlformats.org/spreadsheetml/2006/main" count="7793" uniqueCount="651">
  <si>
    <t>Smeta.RU  (495) 974-1589</t>
  </si>
  <si>
    <t>_PS_</t>
  </si>
  <si>
    <t>Smeta.RU</t>
  </si>
  <si>
    <t/>
  </si>
  <si>
    <t>Отмостка ЛПК</t>
  </si>
  <si>
    <t>Капитальный ремонт отмостки  стр. 1 (ЛПК)_(Копия)_1</t>
  </si>
  <si>
    <t>117997, ГСП-7, Москва, ул. Профсоюзная, 65, стр. 1</t>
  </si>
  <si>
    <t>Степанова А.М.</t>
  </si>
  <si>
    <t>Ведущий инженер по ремонту</t>
  </si>
  <si>
    <t>Киселев В.А.</t>
  </si>
  <si>
    <t>Главный  механик</t>
  </si>
  <si>
    <t>Корниенко С.В.</t>
  </si>
  <si>
    <t>Зам. директора по развитию и информатзизации</t>
  </si>
  <si>
    <t>ИПУ РАН</t>
  </si>
  <si>
    <t>Сметные нормы списания</t>
  </si>
  <si>
    <t>Коды ценников</t>
  </si>
  <si>
    <t>ТР для Версии 8: Центральные регионы (с учетом п-ма 2536-ИП/12/ГС от 27.11.12)</t>
  </si>
  <si>
    <t>ФЕР-2001 (редакция 2014 г)</t>
  </si>
  <si>
    <t>Поправки  для НБ 2014 года от 03.03.2016 ЭТАЛОН</t>
  </si>
  <si>
    <t>Капитальный ремонт отмостки стр. 1 ЛПК</t>
  </si>
  <si>
    <t>Новый раздел</t>
  </si>
  <si>
    <t>Отмостка</t>
  </si>
  <si>
    <t>1</t>
  </si>
  <si>
    <t>68-12-4</t>
  </si>
  <si>
    <t>Разборка покрытий и оснований асфальтобетонных с помощью молотков отбойных</t>
  </si>
  <si>
    <t>100 м3 конструкций</t>
  </si>
  <si>
    <t>ФЕРр-2001, 68-12-4, приказ Минстроя России №899/пр от 11.12.2015 г.</t>
  </si>
  <si>
    <t>Ремонтно-строительные работы</t>
  </si>
  <si>
    <t>Благоустройство</t>
  </si>
  <si>
    <t>рФЕР-68</t>
  </si>
  <si>
    <t>*0,85</t>
  </si>
  <si>
    <t>*0,8</t>
  </si>
  <si>
    <t>2</t>
  </si>
  <si>
    <t>51-3-2</t>
  </si>
  <si>
    <t>Изменение уровня пола с  выемкой грунта с погрузкой (применительно)</t>
  </si>
  <si>
    <t>100 м3 грунта</t>
  </si>
  <si>
    <t>ФЕРр-2001, 51-3-2, приказ Минстроя России №899/пр от 11.12.2015 г.</t>
  </si>
  <si>
    <t>Земляные рабты при ремонте : вручную</t>
  </si>
  <si>
    <t>рФЕР-51</t>
  </si>
  <si>
    <t>3</t>
  </si>
  <si>
    <t>51-6-1</t>
  </si>
  <si>
    <t>Погрузка грунта вручную в автомобили-самосвалы с выгрузкой</t>
  </si>
  <si>
    <t>ФЕРр-2001, 51-6-1, приказ Минстроя России №899/пр от 11.12.2015 г.</t>
  </si>
  <si>
    <t>Земляные работы : погрузка</t>
  </si>
  <si>
    <t>4</t>
  </si>
  <si>
    <t>11-01-002-1</t>
  </si>
  <si>
    <t>Устройство подстилающих слоев песчаных   толщина 0,2 м</t>
  </si>
  <si>
    <t>1 м3 подстилающего слоя</t>
  </si>
  <si>
    <t>ФЕР-2001, 11-01-002-1, приказ Минстроя России №899/пр от 11.12.2015 г.</t>
  </si>
  <si>
    <t>Общестроительные работы</t>
  </si>
  <si>
    <t>Полы</t>
  </si>
  <si>
    <t>ФЕР-11</t>
  </si>
  <si>
    <t>5</t>
  </si>
  <si>
    <t>11-01-002-8</t>
  </si>
  <si>
    <t>Устройство подстилающих слоев глинобетонных толщина 0,15 м</t>
  </si>
  <si>
    <t>ФЕР-2001, 11-01-002-8, приказ Минстроя России №899/пр от 11.12.2015 г.</t>
  </si>
  <si>
    <t>6</t>
  </si>
  <si>
    <t>11-01-006-1</t>
  </si>
  <si>
    <t>Устройство гидроизоляции полимерцементным составом толщиной слоя 30 мм на ГКЖ-10</t>
  </si>
  <si>
    <t>100 м2 поверхности</t>
  </si>
  <si>
    <t>ФЕР-2001, 11-01-006-1, приказ Минстроя России №899/пр от 11.12.2015 г.</t>
  </si>
  <si>
    <t>7</t>
  </si>
  <si>
    <t>27-06-024-2</t>
  </si>
  <si>
    <t>Укладка и полупропитка с применением битума щебеночных оснований толщиной 5 см</t>
  </si>
  <si>
    <t>1000 м2 покрытия и основания</t>
  </si>
  <si>
    <t>ФЕР-2001, 27-06-024-2, приказ Минстроя России №899/пр от 11.12.2015 г.</t>
  </si>
  <si>
    <t>Автомобильные дороги</t>
  </si>
  <si>
    <t>ФЕР-27</t>
  </si>
  <si>
    <t>8</t>
  </si>
  <si>
    <t>27-06-024-3</t>
  </si>
  <si>
    <t>На каждый 1 см изменения толщины щебеночных покрытий или оснований добавлять или исключать к расценкам 27-06-024-01, 27-06-024-02 (К=10)</t>
  </si>
  <si>
    <t>ФЕР-2001, 27-06-024-3, приказ Минстроя России №899/пр от 11.12.2015 г.</t>
  </si>
  <si>
    <t>)*10</t>
  </si>
  <si>
    <t>9</t>
  </si>
  <si>
    <t>27-06-009-1</t>
  </si>
  <si>
    <t>Укладка металлической сетки в цементобетонное дорожное покрытие</t>
  </si>
  <si>
    <t>1000 м2 покрытия</t>
  </si>
  <si>
    <t>ФЕР-2001, 27-06-009-1, приказ Минстроя России №41/пр от 24.01.2017 г.</t>
  </si>
  <si>
    <t>9,1</t>
  </si>
  <si>
    <t>204-0097</t>
  </si>
  <si>
    <t>Сетка сварная из холоднотянутой проволоки 4-5 мм</t>
  </si>
  <si>
    <t>т</t>
  </si>
  <si>
    <t>ФССЦ-2001, 204-0097, приказ Минстроя России №41/пр от 24.01.2017 г.</t>
  </si>
  <si>
    <t>10</t>
  </si>
  <si>
    <t>27-06-002-17</t>
  </si>
  <si>
    <t>Устройство цементобетонных покрытий однослойных средствами малой механизации, толщина слоя 20 см</t>
  </si>
  <si>
    <t>ФЕР-2001, 27-06-002-17, приказ Минстроя России №41/пр от 24.01.2017 г.</t>
  </si>
  <si>
    <t>10,1</t>
  </si>
  <si>
    <t>204-0003</t>
  </si>
  <si>
    <t>Горячекатаная арматурная сталь гладкая класса А-I, диаметром 10 мм</t>
  </si>
  <si>
    <t>ФССЦ-2001, 204-0003, приказ Минстроя России №41/пр от 24.01.2017 г.</t>
  </si>
  <si>
    <t>11</t>
  </si>
  <si>
    <t>27-06-002-18</t>
  </si>
  <si>
    <t>На каждый 1 см изменения толщины слоя добавлять или исключать к расценке 27-06-002-17 (исключить 15 см)</t>
  </si>
  <si>
    <t>ФЕР-2001, 27-06-002-18, приказ Минстроя России №41/пр от 24.01.2017 г.</t>
  </si>
  <si>
    <t>)/15</t>
  </si>
  <si>
    <t>11,1</t>
  </si>
  <si>
    <t>12</t>
  </si>
  <si>
    <t>27-06-007-2</t>
  </si>
  <si>
    <t>Устройство швов в бетоне свежеуложенном</t>
  </si>
  <si>
    <t>100 м шва</t>
  </si>
  <si>
    <t>ФЕР-2001, 27-06-007-2, приказ Минстроя России №41/пр от 24.01.2017 г.</t>
  </si>
  <si>
    <t>13</t>
  </si>
  <si>
    <t>31-01-012-3</t>
  </si>
  <si>
    <t>Ремонт сборных смотровых колодцев круглых со сборными пескополимерными крышками и колодцами в грунтах сухих (применительно)</t>
  </si>
  <si>
    <t>1 м3 сборных конструкций</t>
  </si>
  <si>
    <t>ФЕР-2001, 31-01-012-3, приказ Минстроя России №41/пр от 24.01.2017 г.</t>
  </si>
  <si>
    <t>)*1,25</t>
  </si>
  <si>
    <t>)*1,15</t>
  </si>
  <si>
    <t>Аэродромы</t>
  </si>
  <si>
    <t>ФЕР-31</t>
  </si>
  <si>
    <t>Поправка: МДС 81-35.2004, п.4.7</t>
  </si>
  <si>
    <t>14</t>
  </si>
  <si>
    <t>23-04-011-1</t>
  </si>
  <si>
    <t>Установка люка</t>
  </si>
  <si>
    <t>1  ШТ.</t>
  </si>
  <si>
    <t>ФЕР-2001, 23-04-011-1, приказ Минстроя России №41/пр от 24.01.2017 г.</t>
  </si>
  <si>
    <t>Канализация - наружные сети</t>
  </si>
  <si>
    <t>ФЕР-23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</si>
  <si>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</si>
  <si>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</si>
  <si>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</si>
  <si>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</si>
  <si>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</si>
  <si>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</si>
  <si>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</si>
  <si>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</si>
  <si>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</si>
  <si>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</si>
  <si>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</si>
  <si>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</si>
  <si>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</si>
  <si>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</si>
  <si>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</si>
  <si>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</si>
  <si>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</si>
  <si>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</si>
  <si>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</si>
  <si>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</si>
  <si>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</si>
  <si>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</si>
  <si>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</si>
  <si>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</si>
  <si>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</si>
  <si>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</si>
  <si>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</si>
  <si>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</si>
  <si>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</si>
  <si>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</si>
  <si>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</si>
  <si>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</si>
  <si>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</si>
  <si>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</si>
  <si>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</si>
  <si>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</si>
  <si>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</si>
  <si>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</si>
  <si>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</si>
  <si>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</si>
  <si>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</si>
  <si>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</si>
  <si>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</si>
  <si>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</si>
  <si>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</si>
  <si>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</si>
  <si>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итог1</t>
  </si>
  <si>
    <t>итого по разделу</t>
  </si>
  <si>
    <t>Цоколь</t>
  </si>
  <si>
    <t>15</t>
  </si>
  <si>
    <t>46-02-009-2</t>
  </si>
  <si>
    <t>Отбивка штукатурки с поверхностей стен и потолков кирпичных</t>
  </si>
  <si>
    <t>100 м2</t>
  </si>
  <si>
    <t>ФЕР-2001, 46-02-009-2, приказ Минстроя России №899/пр от 11.12.2015 г.</t>
  </si>
  <si>
    <t>Реконструкция зданий и сооружений</t>
  </si>
  <si>
    <t>ФЕР-46</t>
  </si>
  <si>
    <t>16</t>
  </si>
  <si>
    <t>15-02-036-1</t>
  </si>
  <si>
    <t>Штукатурка по сетке без устройства каркаса улучшенная стен</t>
  </si>
  <si>
    <t>100 м2 оштукатуриваемой поверхности</t>
  </si>
  <si>
    <t>ФЕР-2001, 15-02-036-1, приказ Минстроя России №899/пр от 11.12.2015 г.</t>
  </si>
  <si>
    <t>Отделочные работы</t>
  </si>
  <si>
    <t>ФЕР-15</t>
  </si>
  <si>
    <t>17</t>
  </si>
  <si>
    <t>15-04-006-3</t>
  </si>
  <si>
    <t>Покрытие поверхностей грунтовкой глубокого проникновения за 1 раз стен</t>
  </si>
  <si>
    <t>100 м2 покрытия</t>
  </si>
  <si>
    <t>ФЕР-2001, 15-04-006-3, приказ Минстроя России №899/пр от 11.12.2015 г.</t>
  </si>
  <si>
    <t>17,1</t>
  </si>
  <si>
    <t>101-3451</t>
  </si>
  <si>
    <t>Грунтовка акриловая ВД-АК-133</t>
  </si>
  <si>
    <t>ФССЦ 101-3451 пр.№31/пр от 30.01.2014 г.</t>
  </si>
  <si>
    <t>18</t>
  </si>
  <si>
    <t>15-04-025-8</t>
  </si>
  <si>
    <t>Улучшенная окраска масляными составами по штукатурке стен (применительно к фасаду)</t>
  </si>
  <si>
    <t>100 м2 окрашиваемой поверхности</t>
  </si>
  <si>
    <t>ФЕР-2001, 15-04-025-8, приказ Минстроя России №899/пр от 11.12.2015 г.</t>
  </si>
  <si>
    <t>18,1</t>
  </si>
  <si>
    <t>101-3469</t>
  </si>
  <si>
    <t>Краска фактурная ВД-АК-1180, фасадная ВГТ</t>
  </si>
  <si>
    <t>ФССЦ 101-3469 пр.№31/пр от 30.01.2014 г.</t>
  </si>
  <si>
    <t>Удаление деревьев</t>
  </si>
  <si>
    <t>19</t>
  </si>
  <si>
    <t>68-1-1</t>
  </si>
  <si>
    <t>Корчевка пней вручную давностью рубки до трех лет диаметром до 500 мм мягких пород</t>
  </si>
  <si>
    <t>1 ПЕНЬ</t>
  </si>
  <si>
    <t>ФЕРр-2001, 68-1-1, приказ Минстроя России №41/пр от 24.01.2017 г.</t>
  </si>
  <si>
    <t>20</t>
  </si>
  <si>
    <t>68-3-3</t>
  </si>
  <si>
    <t>Валка деревьев в городских условиях (ель, пихта, береза, лиственница, ольха) диаметром до 300 мм</t>
  </si>
  <si>
    <t>1 складочный м3 кряжей</t>
  </si>
  <si>
    <t>ФЕРр-2001, 68-3-3, приказ Минстроя России №41/пр от 24.01.2017 г.</t>
  </si>
  <si>
    <t>Разные работы</t>
  </si>
  <si>
    <t>21</t>
  </si>
  <si>
    <t>01-02-101-6</t>
  </si>
  <si>
    <t>Разделка древесины мягких пород, полученной от валки леса, диаметр стволов до 32 см</t>
  </si>
  <si>
    <t>100 деревьев</t>
  </si>
  <si>
    <t>ФЕР-2001, 01-02-101-6, приказ Минстроя России №41/пр от 24.01.2017 г.</t>
  </si>
  <si>
    <t>Земляные работы по другим видам работ ( подготовительные, сопутствующие, укрепительные )</t>
  </si>
  <si>
    <t>ФЕР-01</t>
  </si>
  <si>
    <t>22</t>
  </si>
  <si>
    <t>т01-01-02-009</t>
  </si>
  <si>
    <t>Разгрузка при автомобильных перевозках дров</t>
  </si>
  <si>
    <t>1 Т ГРУЗА</t>
  </si>
  <si>
    <t>ФССЦпг-2001, т01-01-02-009, приказ Минстроя России №41/пр от 24.01.2017 г.</t>
  </si>
  <si>
    <t>Погрузочно-разгрузочные работы</t>
  </si>
  <si>
    <t>Перевозка грузов , (ФССЦпр 2011-изм. № 4-6, раздел 1):  погрузочно-разгрузочные работы  (НР и СП в прям. затратах )</t>
  </si>
  <si>
    <t>ФССЦпр  пог. а/п (2011,изм. 4-6)</t>
  </si>
  <si>
    <t>23</t>
  </si>
  <si>
    <t>т01-01-01-009</t>
  </si>
  <si>
    <t>Погрузка при автомобильных перевозках дров</t>
  </si>
  <si>
    <t>ФССЦпг-2001, т01-01-01-009, приказ Минстроя России №41/пр от 24.01.2017 г.</t>
  </si>
  <si>
    <t>24</t>
  </si>
  <si>
    <t>т03-02-04-023</t>
  </si>
  <si>
    <t>Перевозка грузов IV класса автомобилями бортовыми грузоподъемностью до 5 т на расстояние до 23 км</t>
  </si>
  <si>
    <t>ГССЦпг-2001, т03-02-04-023, приказ Минстроя России №899/пр от 11.12.2015 г.</t>
  </si>
  <si>
    <t>Перевозка грузов авто/транспортом</t>
  </si>
  <si>
    <t>Перевозкуа грузов (ФССЦпр-2011 - изм. 7, разделы 1-4) - по сметной стоимости</t>
  </si>
  <si>
    <t>ФССЦпр , изм. 7</t>
  </si>
  <si>
    <t>Всего материалов</t>
  </si>
  <si>
    <t>итог 2</t>
  </si>
  <si>
    <t>НДС 18</t>
  </si>
  <si>
    <t>Всего по смете</t>
  </si>
  <si>
    <t>Итого по смете</t>
  </si>
  <si>
    <t>Итого</t>
  </si>
  <si>
    <t>Итого1</t>
  </si>
  <si>
    <t>НДС 18%</t>
  </si>
  <si>
    <t>2,88</t>
  </si>
  <si>
    <t>111</t>
  </si>
  <si>
    <t>Новая переменная</t>
  </si>
  <si>
    <t>Переменная_1</t>
  </si>
  <si>
    <t>Переменная_2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</si>
  <si>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</si>
  <si>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</si>
  <si>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</si>
  <si>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</si>
  <si>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</si>
  <si>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</si>
  <si>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</si>
  <si>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</si>
  <si>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</si>
  <si>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</si>
  <si>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</si>
  <si>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</si>
  <si>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</si>
  <si>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</si>
  <si>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</si>
  <si>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</si>
  <si>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</si>
  <si>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</si>
  <si>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</si>
  <si>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</si>
  <si>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</si>
  <si>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</si>
  <si>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</si>
  <si>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</si>
  <si>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</si>
  <si>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</si>
  <si>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</si>
  <si>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</si>
  <si>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</si>
  <si>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</si>
  <si>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</si>
  <si>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</si>
  <si>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</si>
  <si>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</si>
  <si>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</si>
  <si>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</si>
  <si>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</si>
  <si>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</si>
  <si>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</si>
  <si>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</si>
  <si>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</si>
  <si>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</si>
  <si>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</si>
  <si>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</si>
  <si>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</si>
  <si>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</si>
  <si>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</si>
  <si>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</si>
  <si>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</si>
  <si>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</si>
  <si>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</si>
  <si>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</si>
  <si>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</si>
  <si>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</si>
  <si>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</si>
  <si>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</si>
  <si>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</si>
  <si>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</si>
  <si>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</si>
  <si>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Новый уровень цен</t>
  </si>
  <si>
    <t>Вид цен</t>
  </si>
  <si>
    <t>Сборник индексов</t>
  </si>
  <si>
    <t>Уровень цен</t>
  </si>
  <si>
    <t>ФСНБ-2001 в редакции 2014</t>
  </si>
  <si>
    <t>Индексы за итогом</t>
  </si>
  <si>
    <t>_OBSM_</t>
  </si>
  <si>
    <t>1-1027</t>
  </si>
  <si>
    <t>Рабочий строитель среднего разряда 2,7</t>
  </si>
  <si>
    <t>чел.-ч</t>
  </si>
  <si>
    <t>Затраты труда машинистов</t>
  </si>
  <si>
    <t>чел.час</t>
  </si>
  <si>
    <t>050101</t>
  </si>
  <si>
    <t>ФСЭМ-2001, 050101, приказ Минстроя России №899/пр от 11.12.2015 г.</t>
  </si>
  <si>
    <t>Компрессоры передвижные с двигателем внутреннего сгорания давлением до 686 кПа (7 ат), производительность  до 5 м3/мин</t>
  </si>
  <si>
    <t>маш.-ч</t>
  </si>
  <si>
    <t>091400</t>
  </si>
  <si>
    <t>ФСЭМ-2001, 091400, приказ Минстроя России №899/пр от 11.12.2015 г.</t>
  </si>
  <si>
    <t>Рыхлители прицепные (без трактора)</t>
  </si>
  <si>
    <t>120202</t>
  </si>
  <si>
    <t>ФСЭМ-2001, 120202, приказ Минстроя России №899/пр от 11.12.2015 г.</t>
  </si>
  <si>
    <t>Автогрейдеры среднего типа 99 кВт (135 л.с.)</t>
  </si>
  <si>
    <t>330804</t>
  </si>
  <si>
    <t>ФСЭМ-2001, 330804, приказ Минстроя России №899/пр от 11.12.2015 г.</t>
  </si>
  <si>
    <t>Молотки при работе от передвижных компрессорных станций отбойные пневматические</t>
  </si>
  <si>
    <t>1-1020</t>
  </si>
  <si>
    <t>Рабочий строитель среднего разряда 2</t>
  </si>
  <si>
    <t>400001</t>
  </si>
  <si>
    <t>ФСЭМ-2001, 400001, приказ Минстроя России №899/пр от 11.12.2015 г.</t>
  </si>
  <si>
    <t>Автомобили бортовые, грузоподъемность до 5 т</t>
  </si>
  <si>
    <t>101-1805</t>
  </si>
  <si>
    <t>ФССЦ-2001, 101-1805, приказ Минстроя России №899/пр от 11.12.2015 г.</t>
  </si>
  <si>
    <t>Гвозди строительные</t>
  </si>
  <si>
    <t>102-0082</t>
  </si>
  <si>
    <t>ФССЦ-2001, 102-0082, приказ Минстроя России №899/пр от 11.12.2015 г.</t>
  </si>
  <si>
    <t>Доски необрезные хвойных пород длиной 4-6,5 м, все ширины, толщиной 44 мм и более, IV сорта</t>
  </si>
  <si>
    <t>м3</t>
  </si>
  <si>
    <t>1-1012</t>
  </si>
  <si>
    <t>Рабочий строитель среднего разряда 1,2</t>
  </si>
  <si>
    <t>400051</t>
  </si>
  <si>
    <t>ФСЭМ-2001, 400051, приказ Минстроя России №899/пр от 11.12.2015 г.</t>
  </si>
  <si>
    <t>Автомобиль-самосвал, грузоподъемность до 7 т</t>
  </si>
  <si>
    <t>1-1031</t>
  </si>
  <si>
    <t>Рабочий строитель среднего разряда 3,1</t>
  </si>
  <si>
    <t>030101</t>
  </si>
  <si>
    <t>ФСЭМ-2001, 030101, приказ Минстроя России №899/пр от 11.12.2015 г.</t>
  </si>
  <si>
    <t>Автопогрузчики 5 т</t>
  </si>
  <si>
    <t>331100</t>
  </si>
  <si>
    <t>ФСЭМ-2001, 331100, приказ Минстроя России №899/пр от 11.12.2015 г.</t>
  </si>
  <si>
    <t>Трамбовки пневматические при работе от передвижных компрессорных станций</t>
  </si>
  <si>
    <t>408-0122</t>
  </si>
  <si>
    <t>ФССЦ-2001, 408-0122, приказ Минстроя России №899/пр от 11.12.2015 г.</t>
  </si>
  <si>
    <t>Песок природный для строительных работ средний</t>
  </si>
  <si>
    <t>411-0001</t>
  </si>
  <si>
    <t>ФССЦ-2001, 411-0001, приказ Минстроя России №899/пр от 11.12.2015 г.</t>
  </si>
  <si>
    <t>Вода</t>
  </si>
  <si>
    <t>110501</t>
  </si>
  <si>
    <t>ФСЭМ-2001, 110501, приказ Минстроя России №899/пр от 11.12.2015 г.</t>
  </si>
  <si>
    <t>Глиномешалки, 4 м3</t>
  </si>
  <si>
    <t>407-0001</t>
  </si>
  <si>
    <t>ФССЦ-2001, 407-0001, приказ Минстроя России №899/пр от 11.12.2015 г.</t>
  </si>
  <si>
    <t>Глина</t>
  </si>
  <si>
    <t>408-0015</t>
  </si>
  <si>
    <t>ФССЦ-2001, 408-0015, приказ Минстроя России №899/пр от 11.12.2015 г.</t>
  </si>
  <si>
    <t>Щебень из природного камня для строительных работ марка 800, фракция 20-40 мм</t>
  </si>
  <si>
    <t>1-1040</t>
  </si>
  <si>
    <t>Рабочий строитель среднего разряда 4</t>
  </si>
  <si>
    <t>030954</t>
  </si>
  <si>
    <t>ФСЭМ-2001, 030954, приказ Минстроя России №899/пр от 11.12.2015 г.</t>
  </si>
  <si>
    <t>Подъемники грузоподъемностью до 500 кг одномачтовые, высота подъема 45 м</t>
  </si>
  <si>
    <t>110902</t>
  </si>
  <si>
    <t>ФСЭМ-2001, 110902, приказ Минстроя России №899/пр от 11.12.2015 г.</t>
  </si>
  <si>
    <t>Растворосмесители передвижные 250 л</t>
  </si>
  <si>
    <t>252502</t>
  </si>
  <si>
    <t>ФСЭМ-2001, 252502, приказ Минстроя России №899/пр от 11.12.2015 г.</t>
  </si>
  <si>
    <t>Насосы для строительных растворов, производительность 5 м3/час</t>
  </si>
  <si>
    <t>101-0593</t>
  </si>
  <si>
    <t>ФССЦ-2001, 101-0593, приказ Минстроя России №899/пр от 11.12.2015 г.</t>
  </si>
  <si>
    <t>Мастика битумно-бутилкаучуковая холодная</t>
  </si>
  <si>
    <t>101-1748</t>
  </si>
  <si>
    <t>ФССЦ-2001, 101-1748, приказ Минстроя России №899/пр от 11.12.2015 г.</t>
  </si>
  <si>
    <t>Портландцемент напрягающий, марки 400</t>
  </si>
  <si>
    <t>101-1749</t>
  </si>
  <si>
    <t>ФССЦ-2001, 101-1749, приказ Минстроя России №899/пр от 11.12.2015 г.</t>
  </si>
  <si>
    <t>Латекс СКС-65 ГП</t>
  </si>
  <si>
    <t>113-0043</t>
  </si>
  <si>
    <t>ФССЦ-2001, 113-0043, приказ Минстроя России №899/пр от 11.12.2015 г.</t>
  </si>
  <si>
    <t>Жидкость гидрофобизирующая ГКЖ-10</t>
  </si>
  <si>
    <t>1-1026</t>
  </si>
  <si>
    <t>Рабочий строитель среднего разряда 2,6</t>
  </si>
  <si>
    <t>021141</t>
  </si>
  <si>
    <t>ФСЭМ-2001, 021141, приказ Минстроя России №899/пр от 11.12.2015 г.</t>
  </si>
  <si>
    <t>Краны на автомобильном ходу при работе на других видах строительства 10 т</t>
  </si>
  <si>
    <t>120102</t>
  </si>
  <si>
    <t>ФСЭМ-2001, 120102, приказ Минстроя России №899/пр от 11.12.2015 г.</t>
  </si>
  <si>
    <t>Автогудронаторы 7000 л</t>
  </si>
  <si>
    <t>120906</t>
  </si>
  <si>
    <t>ФСЭМ-2001, 120906, приказ Минстроя России №899/пр от 11.12.2015 г.</t>
  </si>
  <si>
    <t>Катки дорожные самоходные гладкие 8 т</t>
  </si>
  <si>
    <t>120907</t>
  </si>
  <si>
    <t>ФСЭМ-2001, 120907, приказ Минстроя России №899/пр от 11.12.2015 г.</t>
  </si>
  <si>
    <t>Катки дорожные самоходные гладкие 13 т</t>
  </si>
  <si>
    <t>121803</t>
  </si>
  <si>
    <t>ФСЭМ-2001, 121803, приказ Минстроя России №899/пр от 11.12.2015 г.</t>
  </si>
  <si>
    <t>Распределители каменной мелочи</t>
  </si>
  <si>
    <t>122301</t>
  </si>
  <si>
    <t>ФСЭМ-2001, 122301, приказ Минстроя России №899/пр от 11.12.2015 г.</t>
  </si>
  <si>
    <t>Трактор с щетками дорожными навесными</t>
  </si>
  <si>
    <t>101-0782</t>
  </si>
  <si>
    <t>ФССЦ-2001, 101-0782, приказ Минстроя России №899/пр от 11.12.2015 г.</t>
  </si>
  <si>
    <t>Поковки из квадратных заготовок, масса 1,8 кг</t>
  </si>
  <si>
    <t>101-1556</t>
  </si>
  <si>
    <t>ФССЦ-2001, 101-1556, приказ Минстроя России №899/пр от 11.12.2015 г.</t>
  </si>
  <si>
    <t>Битумы нефтяные дорожные марки БНД-60/90, БНД 90/130</t>
  </si>
  <si>
    <t>101-1742</t>
  </si>
  <si>
    <t>ФССЦ-2001, 101-1742, приказ Минстроя России №899/пр от 11.12.2015 г.</t>
  </si>
  <si>
    <t>Толь с крупнозернистой посыпкой гидроизоляционный марки ТГ-350</t>
  </si>
  <si>
    <t>м2</t>
  </si>
  <si>
    <t>102-0025</t>
  </si>
  <si>
    <t>ФССЦ-2001, 102-0025, приказ Минстроя России №899/пр от 11.12.2015 г.</t>
  </si>
  <si>
    <t>Бруски обрезные хвойных пород длиной 4-6,5 м, шириной 75-150 мм, толщиной 40-75 мм, III сорта</t>
  </si>
  <si>
    <t>408-0010</t>
  </si>
  <si>
    <t>ФССЦ-2001, 408-0010, приказ Минстроя России №899/пр от 11.12.2015 г.</t>
  </si>
  <si>
    <t>Щебень из природного камня для строительных работ марка 1000, фракция 10-20 мм</t>
  </si>
  <si>
    <t>408-0011</t>
  </si>
  <si>
    <t>ФССЦ-2001, 408-0011, приказ Минстроя России №899/пр от 11.12.2015 г.</t>
  </si>
  <si>
    <t>Щебень из природного камня для строительных работ марка 1000, фракция 20-40 мм</t>
  </si>
  <si>
    <t>1-1035</t>
  </si>
  <si>
    <t>Рабочий строитель среднего разряда 3,5</t>
  </si>
  <si>
    <t>ФСЭМ-2001, 021141, приказ Минстроя России №41/пр от 24.01.2017 г.</t>
  </si>
  <si>
    <t>ФСЭМ-2001, 400001, приказ Минстроя России №41/пр от 24.01.2017 г.</t>
  </si>
  <si>
    <t>1-1029</t>
  </si>
  <si>
    <t>Рабочий строитель среднего разряда 2,9</t>
  </si>
  <si>
    <t>ФСЭМ-2001, 030101, приказ Минстроя России №41/пр от 24.01.2017 г.</t>
  </si>
  <si>
    <t>040101</t>
  </si>
  <si>
    <t>ФСЭМ-2001, 040101, приказ Минстроя России №41/пр от 24.01.2017 г.</t>
  </si>
  <si>
    <t>Электростанции передвижные 2 кВт</t>
  </si>
  <si>
    <t>111301</t>
  </si>
  <si>
    <t>ФСЭМ-2001, 111301, приказ Минстроя России №41/пр от 24.01.2017 г.</t>
  </si>
  <si>
    <t>Вибратор поверхностный</t>
  </si>
  <si>
    <t>121011</t>
  </si>
  <si>
    <t>ФСЭМ-2001, 121011, приказ Минстроя России №41/пр от 24.01.2017 г.</t>
  </si>
  <si>
    <t>Котлы битумные передвижные 400 л</t>
  </si>
  <si>
    <t>121601</t>
  </si>
  <si>
    <t>ФСЭМ-2001, 121601, приказ Минстроя России №41/пр от 24.01.2017 г.</t>
  </si>
  <si>
    <t>Машины поливомоечные 6000 л</t>
  </si>
  <si>
    <t>ФССЦ-2001, 101-1556, приказ Минстроя России №41/пр от 24.01.2017 г.</t>
  </si>
  <si>
    <t>101-1575</t>
  </si>
  <si>
    <t>ФССЦ-2001, 101-1575, приказ Минстроя России №41/пр от 24.01.2017 г.</t>
  </si>
  <si>
    <t>Мастика бутилкаучуковая строительная, марки МББП-65 «ЛИЛО-1»</t>
  </si>
  <si>
    <t>ФССЦ-2001, 101-1742, приказ Минстроя России №41/пр от 24.01.2017 г.</t>
  </si>
  <si>
    <t>101-1782</t>
  </si>
  <si>
    <t>ФССЦ-2001, 101-1782, приказ Минстроя России №41/пр от 24.01.2017 г.</t>
  </si>
  <si>
    <t>Ткань мешочная</t>
  </si>
  <si>
    <t>10 м2</t>
  </si>
  <si>
    <t>102-0053</t>
  </si>
  <si>
    <t>ФССЦ-2001, 102-0053, приказ Минстроя России №41/пр от 24.01.2017 г.</t>
  </si>
  <si>
    <t>Доски обрезные хвойных пород длиной 4-6,5 м, шириной 75-150 мм, толщиной 25 мм, III сорта</t>
  </si>
  <si>
    <t>102-0180</t>
  </si>
  <si>
    <t>ФССЦ-2001, 102-0180, приказ Минстроя России №41/пр от 24.01.2017 г.</t>
  </si>
  <si>
    <t>Доски обрезные (береза, липа) длиной 2-3,75 м, все ширины, толщиной 25, 32, 40 мм, I сорта</t>
  </si>
  <si>
    <t>203-0512</t>
  </si>
  <si>
    <t>ФССЦ-2001, 203-0512, приказ Минстроя России №41/пр от 24.01.2017 г.</t>
  </si>
  <si>
    <t>Щиты из досок толщиной 40 мм</t>
  </si>
  <si>
    <t>401-0131</t>
  </si>
  <si>
    <t>ФССЦ-2001, 401-0131, приказ Минстроя России №41/пр от 24.01.2017 г.</t>
  </si>
  <si>
    <t>Бетон тяжелый для дорожных и аэродромных покрытий и оснований, крупность заполнителя более 40 мм, класс В30 (М400)</t>
  </si>
  <si>
    <t>ФССЦ-2001, 408-0122, приказ Минстроя России №41/пр от 24.01.2017 г.</t>
  </si>
  <si>
    <t>ФССЦ-2001, 411-0001, приказ Минстроя России №41/пр от 24.01.2017 г.</t>
  </si>
  <si>
    <t>121200</t>
  </si>
  <si>
    <t>ФСЭМ-2001, 121200, приказ Минстроя России №41/пр от 24.01.2017 г.</t>
  </si>
  <si>
    <t>Машины бетоноукладочного комплекта на рельс-формах нарезчики швов в свежеуложенном цементо-бетоне</t>
  </si>
  <si>
    <t>101-1682</t>
  </si>
  <si>
    <t>ФССЦ-2001, 101-1682, приказ Минстроя России №41/пр от 24.01.2017 г.</t>
  </si>
  <si>
    <t>Шнур полиамидный крученый, диаметром 2 мм</t>
  </si>
  <si>
    <t>113-1952</t>
  </si>
  <si>
    <t>ФССЦ-2001, 113-1952, приказ Минстроя России №41/пр от 24.01.2017 г.</t>
  </si>
  <si>
    <t>Пленка полиэтиленовая толщиной 0,2-0,5 мм, изоловая</t>
  </si>
  <si>
    <t>1-1037</t>
  </si>
  <si>
    <t>Рабочий строитель среднего разряда 3,7</t>
  </si>
  <si>
    <t>040102</t>
  </si>
  <si>
    <t>ФСЭМ-2001, 040102, приказ Минстроя России №41/пр от 24.01.2017 г.</t>
  </si>
  <si>
    <t>Электростанции передвижные 4 кВт</t>
  </si>
  <si>
    <t>120101</t>
  </si>
  <si>
    <t>ФСЭМ-2001, 120101, приказ Минстроя России №41/пр от 24.01.2017 г.</t>
  </si>
  <si>
    <t>Автогудронаторы 3500 л</t>
  </si>
  <si>
    <t>331103</t>
  </si>
  <si>
    <t>ФСЭМ-2001, 331103, приказ Минстроя России №41/пр от 24.01.2017 г.</t>
  </si>
  <si>
    <t>Трамбовки электрические</t>
  </si>
  <si>
    <t>101-0311</t>
  </si>
  <si>
    <t>ФССЦ-2001, 101-0311, приказ Минстроя России №41/пр от 24.01.2017 г.</t>
  </si>
  <si>
    <t>Каболка</t>
  </si>
  <si>
    <t>ФССЦ-2001, 101-0782, приказ Минстроя России №41/пр от 24.01.2017 г.</t>
  </si>
  <si>
    <t>101-1554</t>
  </si>
  <si>
    <t>ФССЦ-2001, 101-1554, приказ Минстроя России №41/пр от 24.01.2017 г.</t>
  </si>
  <si>
    <t>Битумы нефтяные дорожные марки БНД 40/60</t>
  </si>
  <si>
    <t>101-1745</t>
  </si>
  <si>
    <t>ФССЦ-2001, 101-1745, приказ Минстроя России №41/пр от 24.01.2017 г.</t>
  </si>
  <si>
    <t>Бензин растворитель</t>
  </si>
  <si>
    <t>ФССЦ-2001, 101-1805, приказ Минстроя России №41/пр от 24.01.2017 г.</t>
  </si>
  <si>
    <t>102-0029</t>
  </si>
  <si>
    <t>ФССЦ-2001, 102-0029, приказ Минстроя России №41/пр от 24.01.2017 г.</t>
  </si>
  <si>
    <t>Бруски обрезные хвойных пород длиной 4-6,5 м, шириной 75-150 мм, толщиной 100, 125 мм, III сорта</t>
  </si>
  <si>
    <t>102-0057</t>
  </si>
  <si>
    <t>ФССЦ-2001, 102-0057, приказ Минстроя России №41/пр от 24.01.2017 г.</t>
  </si>
  <si>
    <t>Доски обрезные хвойных пород длиной 4-6,5 м, шириной 75-150 мм, толщиной 32-40 мм, III сорта</t>
  </si>
  <si>
    <t>102-0061</t>
  </si>
  <si>
    <t>ФССЦ-2001, 102-0061, приказ Минстроя России №41/пр от 24.01.2017 г.</t>
  </si>
  <si>
    <t>Доски обрезные хвойных пород длиной 4-6,5 м, шириной 75-150 мм, толщиной 44 мм и более, III сорта</t>
  </si>
  <si>
    <t>401-0043</t>
  </si>
  <si>
    <t>ФССЦ-2001, 401-0043, приказ Минстроя России №41/пр от 24.01.2017 г.</t>
  </si>
  <si>
    <t>Бетон тяжелый, крупность заполнителя 40 мм, класс В7,5 (М100)</t>
  </si>
  <si>
    <t>402-0004</t>
  </si>
  <si>
    <t>ФССЦ-2001, 402-0004, приказ Минстроя России №41/пр от 24.01.2017 г.</t>
  </si>
  <si>
    <t>Раствор готовый кладочный цементный марки 100</t>
  </si>
  <si>
    <t>402-0064</t>
  </si>
  <si>
    <t>ФССЦ-2001, 402-0064, приказ Минстроя России №41/пр от 24.01.2017 г.</t>
  </si>
  <si>
    <t>Раствор асбоцементный</t>
  </si>
  <si>
    <t>405-0253</t>
  </si>
  <si>
    <t>ФССЦ-2001, 405-0253, приказ Минстроя России №41/пр от 24.01.2017 г.</t>
  </si>
  <si>
    <t>Известь строительная негашеная комовая, сорт I</t>
  </si>
  <si>
    <t>ФССЦ-2001, 408-0015, приказ Минстроя России №41/пр от 24.01.2017 г.</t>
  </si>
  <si>
    <t>509-3906</t>
  </si>
  <si>
    <t>ФССЦ-2001, 509-3906, приказ Минстроя России №41/пр от 24.01.2017 г.</t>
  </si>
  <si>
    <t>Скобы ходовые</t>
  </si>
  <si>
    <t>шт.</t>
  </si>
  <si>
    <t>101-2536</t>
  </si>
  <si>
    <t>ФССЦ-2001, 101-2536, приказ Минстроя России №41/пр от 24.01.2017 г.</t>
  </si>
  <si>
    <t>Люки чугунные тяжелые</t>
  </si>
  <si>
    <t>401-0007</t>
  </si>
  <si>
    <t>ФССЦ-2001, 401-0007, приказ Минстроя России №41/пр от 24.01.2017 г.</t>
  </si>
  <si>
    <t>Бетон тяжелый, класс В20 (М250)</t>
  </si>
  <si>
    <t>1-1036</t>
  </si>
  <si>
    <t>Рабочий строитель среднего разряда 3,6</t>
  </si>
  <si>
    <t>101-0179</t>
  </si>
  <si>
    <t>ФССЦ-2001, 101-0179, приказ Минстроя России №899/пр от 11.12.2015 г.</t>
  </si>
  <si>
    <t>Гвозди строительные с плоской головкой 1,6x50 мм</t>
  </si>
  <si>
    <t>101-0874</t>
  </si>
  <si>
    <t>ФССЦ-2001, 101-0874, приказ Минстроя России №899/пр от 11.12.2015 г.</t>
  </si>
  <si>
    <t>Сетка тканая с квадратными ячейками № 05 без покрытия</t>
  </si>
  <si>
    <t>101-1305</t>
  </si>
  <si>
    <t>ФССЦ-2001, 101-1305, приказ Минстроя России №899/пр от 11.12.2015 г.</t>
  </si>
  <si>
    <t>Портландцемент общестроительного назначения бездобавочный, марки 400</t>
  </si>
  <si>
    <t>101-1705</t>
  </si>
  <si>
    <t>ФССЦ-2001, 101-1705, приказ Минстроя России №899/пр от 11.12.2015 г.</t>
  </si>
  <si>
    <t>Пакля пропитанная</t>
  </si>
  <si>
    <t>кг</t>
  </si>
  <si>
    <t>402-0086</t>
  </si>
  <si>
    <t>ФССЦ-2001, 402-0086, приказ Минстроя России №899/пр от 11.12.2015 г.</t>
  </si>
  <si>
    <t>Раствор готовый отделочный тяжелый, известковый 1:2,5</t>
  </si>
  <si>
    <t>101-1757</t>
  </si>
  <si>
    <t>ФССЦ-2001, 101-1757, приказ Минстроя России №899/пр от 11.12.2015 г.</t>
  </si>
  <si>
    <t>Ветошь</t>
  </si>
  <si>
    <t>101-0456</t>
  </si>
  <si>
    <t>ФССЦ-2001, 101-0456, приказ Минстроя России №899/пр от 11.12.2015 г.</t>
  </si>
  <si>
    <t>Краски цветные, готовые к применению для внутренних работ МА-25 розово-бежевая, светло-бежевая, светло-серая</t>
  </si>
  <si>
    <t>101-1596</t>
  </si>
  <si>
    <t>ФССЦ-2001, 101-1596, приказ Минстроя России №899/пр от 11.12.2015 г.</t>
  </si>
  <si>
    <t>Шкурка шлифовальная двухслойная с зернистостью 40-25</t>
  </si>
  <si>
    <t>101-1667</t>
  </si>
  <si>
    <t>ФССЦ-2001, 101-1667, приказ Минстроя России №899/пр от 11.12.2015 г.</t>
  </si>
  <si>
    <t>Шпатлевка масляно-клеевая</t>
  </si>
  <si>
    <t>101-1823</t>
  </si>
  <si>
    <t>ФССЦ-2001, 101-1823, приказ Минстроя России №899/пр от 11.12.2015 г.</t>
  </si>
  <si>
    <t>Грунтовка масляная готовая к применению</t>
  </si>
  <si>
    <t>101-1824</t>
  </si>
  <si>
    <t>ФССЦ-2001, 101-1824, приказ Минстроя России №899/пр от 11.12.2015 г.</t>
  </si>
  <si>
    <t>Олифа для улучшенной окраски (10% натуральной, 90% комбинированной)</t>
  </si>
  <si>
    <t>409-0639</t>
  </si>
  <si>
    <t>ФССЦ-2001, 409-0639, приказ Минстроя России №899/пр от 11.12.2015 г.</t>
  </si>
  <si>
    <t>Пемза шлаковая (щебень пористый из металлургического шлака), марка 600, фракция 5-10 мм</t>
  </si>
  <si>
    <t>1-1019</t>
  </si>
  <si>
    <t>Рабочий строитель среднего разряда 1,9</t>
  </si>
  <si>
    <t>407-0012</t>
  </si>
  <si>
    <t>ФССЦ-2001, 407-0012, приказ Минстроя России №41/пр от 24.01.2017 г.</t>
  </si>
  <si>
    <t>Земля растительная ручной заготовки</t>
  </si>
  <si>
    <t>1-1028</t>
  </si>
  <si>
    <t>Рабочий строитель среднего разряда 2,8</t>
  </si>
  <si>
    <t>331601</t>
  </si>
  <si>
    <t>ФСЭМ-2001, 331601, приказ Минстроя России №41/пр от 24.01.2017 г.</t>
  </si>
  <si>
    <t>Пила с карбюраторным двигателем</t>
  </si>
  <si>
    <t>021140</t>
  </si>
  <si>
    <t>ФСЭМ-2001, 021140, приказ Минстроя России №41/пр от 24.01.2017 г.</t>
  </si>
  <si>
    <t>Краны на автомобильном ходу при работе на других видах строительства 6,3 т</t>
  </si>
  <si>
    <t>204-9182</t>
  </si>
  <si>
    <t>ФССЦ-2001, 204-9182, приказ Минстроя России №41/пр от 24.01.2017 г.</t>
  </si>
  <si>
    <t>Сетка сварная из холоднотянутой проволоки 5 мм</t>
  </si>
  <si>
    <t>204-9001</t>
  </si>
  <si>
    <t>ФССЦ-2001, 204-9001, приказ Минстроя России №41/пр от 24.01.2017 г.</t>
  </si>
  <si>
    <t>Арматура</t>
  </si>
  <si>
    <t>403-9022</t>
  </si>
  <si>
    <t>ФССЦ-2001, 403-9022, приказ Минстроя России №41/пр от 24.01.2017 г.</t>
  </si>
  <si>
    <t>Конструкции сборные железобетонные</t>
  </si>
  <si>
    <t>101-9732</t>
  </si>
  <si>
    <t>ФССЦ-2001, 101-9732, приказ Минстроя России №899/пр от 11.12.2015 г.</t>
  </si>
  <si>
    <t>Грунтовка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</si>
  <si>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</si>
  <si>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"СОГЛАСОВАНО"</t>
  </si>
  <si>
    <t>"УТВЕРЖДАЮ"</t>
  </si>
  <si>
    <t>"_____"________________ 2017 г.</t>
  </si>
  <si>
    <t>Зам. директора по развитию и информатзизации, ИПУ РАН</t>
  </si>
  <si>
    <t>(наименование стройки)</t>
  </si>
  <si>
    <t xml:space="preserve">Номер заказа   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</si>
  <si>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</si>
  <si>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</si>
  <si>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</si>
  <si>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</si>
  <si>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 руб.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</si>
  <si>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</si>
  <si>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</si>
  <si>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</si>
  <si>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</si>
  <si>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</si>
  <si>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 -ч.</t>
  </si>
  <si>
    <t>Средства на оплату труда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</si>
  <si>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</si>
  <si>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</si>
  <si>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</si>
  <si>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</si>
  <si>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</si>
  <si>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</si>
  <si>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</si>
  <si>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</si>
  <si>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</si>
  <si>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</si>
  <si>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</si>
  <si>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</si>
  <si>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Составлена в ценах ФСНБ-2001 в редакции 2014 февраль 2017 года</t>
  </si>
  <si>
    <t>Зарплата</t>
  </si>
  <si>
    <t>в т.ч. зарплата машинистов</t>
  </si>
  <si>
    <t>НР от ФОТ</t>
  </si>
  <si>
    <t>%</t>
  </si>
  <si>
    <t>СП от ФОТ</t>
  </si>
  <si>
    <t>Затраты труда</t>
  </si>
  <si>
    <t>чел-ч</t>
  </si>
  <si>
    <t>Материальные ресурсы</t>
  </si>
  <si>
    <r>
      <t>31-01-012-3</t>
    </r>
    <r>
      <rPr>
        <i/>
        <sz val="10"/>
        <rFont val="Arial"/>
        <family val="2"/>
      </rPr>
      <t xml:space="preserve">
Поправка: МДС 81-35.2004, п.4.7</t>
    </r>
  </si>
  <si>
    <t xml:space="preserve">   </t>
  </si>
  <si>
    <t xml:space="preserve">Составил  </t>
  </si>
  <si>
    <t>[должность,подпись(инициалы,фамилия)]</t>
  </si>
  <si>
    <t xml:space="preserve">Проверил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</si>
</sst>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#,##0.00####;[Red]\-\ #,##0.00####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0"/>
    </font>
    <font>
      <b/>
      <sz val="10"/>
      <color indexed="20"/>
      <name val="Arial"/>
      <family val="0"/>
    </font>
    <font>
      <b/>
      <sz val="10"/>
      <color indexed="17"/>
      <name val="Arial"/>
      <family val="0"/>
    </font>
    <font>
      <b/>
      <sz val="10"/>
      <color indexed="14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31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5" fillId="0" borderId="0" xfId="0" applyFont="1" applyAlignment="1">
      <alignment vertical="center" wrapText="1"/>
    </xf>
    <xf numFmtId="0" fontId="34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35" fillId="0" borderId="0" xfId="0" applyFont="1" applyAlignment="1">
      <alignment horizontal="right"/>
    </xf>
    <xf numFmtId="172" fontId="32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6" fillId="0" borderId="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7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173" fontId="32" fillId="0" borderId="0" xfId="0" applyNumberFormat="1" applyFont="1" applyAlignment="1">
      <alignment horizontal="right"/>
    </xf>
    <xf numFmtId="172" fontId="32" fillId="0" borderId="0" xfId="0" applyNumberFormat="1" applyFont="1" applyAlignment="1">
      <alignment horizontal="right"/>
    </xf>
    <xf numFmtId="0" fontId="31" fillId="0" borderId="0" xfId="0" applyFont="1" applyAlignment="1">
      <alignment horizontal="right"/>
    </xf>
    <xf numFmtId="172" fontId="37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 wrapText="1"/>
    </xf>
    <xf numFmtId="172" fontId="3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35" fillId="0" borderId="0" xfId="0" applyNumberFormat="1" applyFont="1" applyAlignment="1">
      <alignment horizontal="right"/>
    </xf>
    <xf numFmtId="172" fontId="38" fillId="0" borderId="0" xfId="0" applyNumberFormat="1" applyFont="1" applyAlignment="1">
      <alignment horizontal="right"/>
    </xf>
    <xf numFmtId="0" fontId="32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right" wrapText="1"/>
    </xf>
    <xf numFmtId="0" fontId="32" fillId="0" borderId="11" xfId="0" applyFont="1" applyBorder="1" applyAlignment="1">
      <alignment horizontal="right"/>
    </xf>
    <xf numFmtId="173" fontId="32" fillId="0" borderId="11" xfId="0" applyNumberFormat="1" applyFont="1" applyBorder="1" applyAlignment="1">
      <alignment horizontal="right"/>
    </xf>
    <xf numFmtId="0" fontId="32" fillId="0" borderId="11" xfId="0" applyFont="1" applyBorder="1" applyAlignment="1">
      <alignment horizontal="right" wrapText="1"/>
    </xf>
    <xf numFmtId="172" fontId="32" fillId="0" borderId="11" xfId="0" applyNumberFormat="1" applyFont="1" applyBorder="1" applyAlignment="1">
      <alignment horizontal="right"/>
    </xf>
    <xf numFmtId="172" fontId="31" fillId="0" borderId="11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left" wrapText="1"/>
    </xf>
    <xf numFmtId="0" fontId="32" fillId="0" borderId="11" xfId="0" applyFont="1" applyBorder="1" applyAlignment="1" quotePrefix="1">
      <alignment horizontal="right" wrapText="1"/>
    </xf>
    <xf numFmtId="0" fontId="31" fillId="0" borderId="11" xfId="0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2" fillId="0" borderId="0" xfId="0" applyFont="1" applyAlignment="1" quotePrefix="1">
      <alignment horizontal="left" wrapText="1"/>
    </xf>
    <xf numFmtId="173" fontId="32" fillId="0" borderId="0" xfId="0" applyNumberFormat="1" applyFont="1" applyAlignment="1">
      <alignment horizontal="right"/>
    </xf>
    <xf numFmtId="0" fontId="32" fillId="0" borderId="0" xfId="0" applyFont="1" applyAlignment="1">
      <alignment vertical="center"/>
    </xf>
    <xf numFmtId="0" fontId="32" fillId="0" borderId="11" xfId="0" applyFont="1" applyBorder="1" applyAlignment="1">
      <alignment/>
    </xf>
    <xf numFmtId="0" fontId="3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4"/>
  <sheetViews>
    <sheetView tabSelected="1" zoomScalePageLayoutView="0" workbookViewId="0" topLeftCell="A247">
      <selection activeCell="AK272" sqref="AK272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40.7109375" style="0" customWidth="1"/>
    <col min="4" max="5" width="10.7109375" style="0" customWidth="1"/>
    <col min="6" max="8" width="12.7109375" style="0" customWidth="1"/>
    <col min="9" max="9" width="17.7109375" style="0" customWidth="1"/>
    <col min="10" max="10" width="8.7109375" style="0" customWidth="1"/>
    <col min="11" max="11" width="12.7109375" style="0" customWidth="1"/>
    <col min="12" max="12" width="8.7109375" style="0" customWidth="1"/>
    <col min="15" max="29" width="0" style="0" hidden="1" customWidth="1"/>
    <col min="30" max="30" width="147.7109375" style="0" hidden="1" customWidth="1"/>
    <col min="31" max="31" width="160.7109375" style="0" hidden="1" customWidth="1"/>
    <col min="32" max="32" width="91.7109375" style="0" hidden="1" customWidth="1"/>
    <col min="33" max="33" width="0" style="0" hidden="1" customWidth="1"/>
    <col min="34" max="34" width="116.7109375" style="0" hidden="1" customWidth="1"/>
    <col min="35" max="36" width="0" style="0" hidden="1" customWidth="1"/>
  </cols>
  <sheetData>
    <row r="1" ht="12.75">
      <c r="A1" s="11" t="str">
        <f>Source!B1</f>
        <v>Smeta.RU  (495) 974-1589</v>
      </c>
    </row>
    <row r="2" spans="1:12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3"/>
      <c r="L2" s="13"/>
    </row>
    <row r="3" spans="1:12" ht="16.5">
      <c r="A3" s="14"/>
      <c r="B3" s="15" t="s">
        <v>607</v>
      </c>
      <c r="C3" s="15"/>
      <c r="D3" s="15"/>
      <c r="E3" s="15"/>
      <c r="F3" s="13"/>
      <c r="G3" s="13"/>
      <c r="H3" s="15" t="s">
        <v>608</v>
      </c>
      <c r="I3" s="15"/>
      <c r="J3" s="15"/>
      <c r="K3" s="15"/>
      <c r="L3" s="15"/>
    </row>
    <row r="4" spans="1:12" ht="14.25">
      <c r="A4" s="13"/>
      <c r="B4" s="16"/>
      <c r="C4" s="16"/>
      <c r="D4" s="16"/>
      <c r="E4" s="16"/>
      <c r="F4" s="13"/>
      <c r="G4" s="13"/>
      <c r="H4" s="16" t="s">
        <v>610</v>
      </c>
      <c r="I4" s="16"/>
      <c r="J4" s="16"/>
      <c r="K4" s="16"/>
      <c r="L4" s="16"/>
    </row>
    <row r="5" spans="1:12" ht="14.25">
      <c r="A5" s="17"/>
      <c r="B5" s="17"/>
      <c r="C5" s="18"/>
      <c r="D5" s="18"/>
      <c r="E5" s="18"/>
      <c r="F5" s="13"/>
      <c r="G5" s="13"/>
      <c r="H5" s="19"/>
      <c r="I5" s="18"/>
      <c r="J5" s="18"/>
      <c r="K5" s="18"/>
      <c r="L5" s="19"/>
    </row>
    <row r="6" spans="1:12" ht="14.25">
      <c r="A6" s="19"/>
      <c r="B6" s="16" t="str">
        <f>CONCATENATE("______________________ ",IF(Source!AL12&lt;&gt;"",Source!AL12,""))</f>
        <v>______________________ </v>
      </c>
      <c r="C6" s="16"/>
      <c r="D6" s="16"/>
      <c r="E6" s="16"/>
      <c r="F6" s="13"/>
      <c r="G6" s="13"/>
      <c r="H6" s="16" t="str">
        <f>CONCATENATE("______________________ ",IF(Source!AH12&lt;&gt;"",Source!AH12,""))</f>
        <v>______________________ Корниенко С.В.</v>
      </c>
      <c r="I6" s="16"/>
      <c r="J6" s="16"/>
      <c r="K6" s="16"/>
      <c r="L6" s="16"/>
    </row>
    <row r="7" spans="1:12" ht="14.25">
      <c r="A7" s="20"/>
      <c r="B7" s="21" t="s">
        <v>609</v>
      </c>
      <c r="C7" s="21"/>
      <c r="D7" s="21"/>
      <c r="E7" s="21"/>
      <c r="F7" s="13"/>
      <c r="G7" s="13"/>
      <c r="H7" s="21" t="s">
        <v>609</v>
      </c>
      <c r="I7" s="21"/>
      <c r="J7" s="21"/>
      <c r="K7" s="21"/>
      <c r="L7" s="21"/>
    </row>
    <row r="10" spans="1:12" ht="15.75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0"/>
    </row>
    <row r="11" spans="1:12" ht="14.25">
      <c r="A11" s="23"/>
      <c r="B11" s="24" t="s">
        <v>611</v>
      </c>
      <c r="C11" s="24"/>
      <c r="D11" s="24"/>
      <c r="E11" s="24"/>
      <c r="F11" s="24"/>
      <c r="G11" s="24"/>
      <c r="H11" s="24"/>
      <c r="I11" s="24"/>
      <c r="J11" s="24"/>
      <c r="K11" s="24"/>
      <c r="L11" s="20"/>
    </row>
    <row r="12" spans="1:12" ht="14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>
      <c r="A13" s="13"/>
      <c r="B13" s="13"/>
      <c r="C13" s="13"/>
      <c r="D13" s="13"/>
      <c r="E13" s="13"/>
      <c r="F13" s="25" t="s">
        <v>612</v>
      </c>
      <c r="G13" s="25"/>
      <c r="H13" s="26" t="str">
        <f>IF(Source!F12&lt;&gt;"Новый объект",Source!F12,"")</f>
        <v>Отмостка ЛПК</v>
      </c>
      <c r="I13" s="26"/>
      <c r="J13" s="26"/>
      <c r="K13" s="26"/>
      <c r="L13" s="27"/>
    </row>
    <row r="14" spans="1:12" ht="14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30" ht="15.75">
      <c r="A15" s="28"/>
      <c r="B15" s="22" t="str">
        <f>CONCATENATE("ЛОКАЛЬНАЯ СМЕТА № ",IF(Source!F20&lt;&gt;"Новая локальная смета",Source!F20,""))</f>
        <v>ЛОКАЛЬНАЯ СМЕТА № Капитальный ремонт отмостки стр. 1 ЛПК</v>
      </c>
      <c r="C15" s="22"/>
      <c r="D15" s="22"/>
      <c r="E15" s="22"/>
      <c r="F15" s="22"/>
      <c r="G15" s="22"/>
      <c r="H15" s="22"/>
      <c r="I15" s="22"/>
      <c r="J15" s="22"/>
      <c r="K15" s="22"/>
      <c r="L15" s="28"/>
      <c r="AD15" s="29" t="str">
        <f>CONCATENATE("ЛОКАЛЬНАЯ СМЕТА № ",IF(Source!F20&lt;&gt;"Новая локальная смета",Source!F20,""))</f>
        <v>ЛОКАЛЬНАЯ СМЕТА № Капитальный ремонт отмостки стр. 1 ЛПК</v>
      </c>
    </row>
    <row r="16" spans="1:12" ht="15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8"/>
    </row>
    <row r="17" spans="1:30" ht="18">
      <c r="A17" s="28"/>
      <c r="B17" s="30" t="str">
        <f>IF(Source!G20&lt;&gt;"Новая локальная смета",Source!G20,"")</f>
        <v>Капитальный ремонт отмостки стр. 1 ЛПК</v>
      </c>
      <c r="C17" s="30"/>
      <c r="D17" s="30"/>
      <c r="E17" s="30"/>
      <c r="F17" s="30"/>
      <c r="G17" s="30"/>
      <c r="H17" s="30"/>
      <c r="I17" s="30"/>
      <c r="J17" s="30"/>
      <c r="K17" s="30"/>
      <c r="L17" s="28"/>
      <c r="AD17" s="43" t="str">
        <f>IF(Source!G20&lt;&gt;"Новая локальная смета",Source!G20,"")</f>
        <v>Капитальный ремонт отмостки стр. 1 ЛПК</v>
      </c>
    </row>
    <row r="18" spans="1:12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30" ht="18" customHeight="1">
      <c r="A19" s="13"/>
      <c r="B19" s="30" t="str">
        <f>IF(Source!G22&lt;&gt;"Новая локальная смета",Source!G22,"")</f>
        <v>Капитальный ремонт отмостки стр. 1 ЛПК</v>
      </c>
      <c r="C19" s="30"/>
      <c r="D19" s="30"/>
      <c r="E19" s="30"/>
      <c r="F19" s="30"/>
      <c r="G19" s="30"/>
      <c r="H19" s="30"/>
      <c r="I19" s="30"/>
      <c r="J19" s="30"/>
      <c r="K19" s="30"/>
      <c r="L19" s="31"/>
      <c r="AD19" s="44" t="str">
        <f>IF(Source!G12&lt;&gt;"Новый объект",Source!G12,"")</f>
        <v>Капитальный ремонт отмостки  стр. 1 (ЛПК)_(Копия)_1</v>
      </c>
    </row>
    <row r="20" spans="1:12" ht="14.25">
      <c r="A20" s="13"/>
      <c r="B20" s="32" t="s">
        <v>613</v>
      </c>
      <c r="C20" s="32"/>
      <c r="D20" s="32"/>
      <c r="E20" s="32"/>
      <c r="F20" s="32"/>
      <c r="G20" s="32"/>
      <c r="H20" s="32"/>
      <c r="I20" s="32"/>
      <c r="J20" s="32"/>
      <c r="K20" s="32"/>
      <c r="L20" s="20"/>
    </row>
    <row r="21" spans="1:12" ht="14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31" ht="14.25">
      <c r="A22" s="26" t="str">
        <f>CONCATENATE("Основание: ",Source!J20)</f>
        <v>Основание: 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AE22" s="45" t="str">
        <f>CONCATENATE("Основание: ",Source!J20)</f>
        <v>Основание: </v>
      </c>
    </row>
    <row r="23" spans="1:12" ht="14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4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4.25">
      <c r="A25" s="13"/>
      <c r="B25" s="13"/>
      <c r="C25" s="13"/>
      <c r="D25" s="13"/>
      <c r="E25" s="33"/>
      <c r="F25" s="33"/>
      <c r="G25" s="34" t="s">
        <v>614</v>
      </c>
      <c r="H25" s="34"/>
      <c r="I25" s="34" t="s">
        <v>615</v>
      </c>
      <c r="J25" s="34"/>
      <c r="K25" s="13"/>
      <c r="L25" s="13"/>
    </row>
    <row r="26" spans="1:12" ht="15">
      <c r="A26" s="13"/>
      <c r="B26" s="13"/>
      <c r="C26" s="35" t="s">
        <v>616</v>
      </c>
      <c r="D26" s="35"/>
      <c r="E26" s="35"/>
      <c r="F26" s="35"/>
      <c r="G26" s="36">
        <f>SUM(O37:O266)/1000</f>
        <v>388.8890700000001</v>
      </c>
      <c r="H26" s="36"/>
      <c r="I26" s="36">
        <f>(Source!P238/1000)</f>
        <v>5539.46845</v>
      </c>
      <c r="J26" s="36"/>
      <c r="K26" s="37" t="s">
        <v>617</v>
      </c>
      <c r="L26" s="37"/>
    </row>
    <row r="27" spans="1:12" ht="14.25">
      <c r="A27" s="13"/>
      <c r="B27" s="13"/>
      <c r="C27" s="38" t="s">
        <v>618</v>
      </c>
      <c r="D27" s="38"/>
      <c r="E27" s="38"/>
      <c r="F27" s="38"/>
      <c r="G27" s="36">
        <f>SUM(W37:W266)/1000</f>
        <v>388.8890700000001</v>
      </c>
      <c r="H27" s="36"/>
      <c r="I27" s="36">
        <f>(Source!P225)/1000</f>
        <v>4694.46479</v>
      </c>
      <c r="J27" s="36"/>
      <c r="K27" s="37" t="s">
        <v>617</v>
      </c>
      <c r="L27" s="37"/>
    </row>
    <row r="28" spans="1:12" ht="14.25">
      <c r="A28" s="13"/>
      <c r="B28" s="13"/>
      <c r="C28" s="38" t="s">
        <v>619</v>
      </c>
      <c r="D28" s="38"/>
      <c r="E28" s="38"/>
      <c r="F28" s="38"/>
      <c r="G28" s="36">
        <f>SUM(X37:X266)/1000</f>
        <v>0</v>
      </c>
      <c r="H28" s="36"/>
      <c r="I28" s="36">
        <f>(Source!P226)/1000</f>
        <v>0</v>
      </c>
      <c r="J28" s="36"/>
      <c r="K28" s="37" t="s">
        <v>617</v>
      </c>
      <c r="L28" s="37"/>
    </row>
    <row r="29" spans="1:12" ht="14.25">
      <c r="A29" s="13"/>
      <c r="B29" s="13"/>
      <c r="C29" s="38" t="s">
        <v>620</v>
      </c>
      <c r="D29" s="38"/>
      <c r="E29" s="38"/>
      <c r="F29" s="38"/>
      <c r="G29" s="36">
        <f>SUM(Y37:Y266)/1000</f>
        <v>0</v>
      </c>
      <c r="H29" s="36"/>
      <c r="I29" s="36">
        <f>(Source!P219)/1000</f>
        <v>0</v>
      </c>
      <c r="J29" s="36"/>
      <c r="K29" s="37" t="s">
        <v>617</v>
      </c>
      <c r="L29" s="37"/>
    </row>
    <row r="30" spans="1:12" ht="14.25">
      <c r="A30" s="13"/>
      <c r="B30" s="13"/>
      <c r="C30" s="38" t="s">
        <v>621</v>
      </c>
      <c r="D30" s="38"/>
      <c r="E30" s="38"/>
      <c r="F30" s="38"/>
      <c r="G30" s="36">
        <f>SUM(Z37:Z266)/1000</f>
        <v>0</v>
      </c>
      <c r="H30" s="36"/>
      <c r="I30" s="36">
        <f>(Source!P227)/1000</f>
        <v>0</v>
      </c>
      <c r="J30" s="36"/>
      <c r="K30" s="37" t="s">
        <v>617</v>
      </c>
      <c r="L30" s="37"/>
    </row>
    <row r="31" spans="1:12" ht="15">
      <c r="A31" s="13"/>
      <c r="B31" s="13"/>
      <c r="C31" s="35" t="s">
        <v>622</v>
      </c>
      <c r="D31" s="35"/>
      <c r="E31" s="35"/>
      <c r="F31" s="35"/>
      <c r="G31" s="36">
        <f>I31</f>
        <v>5273.9454217852</v>
      </c>
      <c r="H31" s="36"/>
      <c r="I31" s="36">
        <f>(Source!P229+Source!P230)</f>
        <v>5273.9454217852</v>
      </c>
      <c r="J31" s="36"/>
      <c r="K31" s="37" t="s">
        <v>623</v>
      </c>
      <c r="L31" s="37"/>
    </row>
    <row r="32" spans="1:12" ht="15">
      <c r="A32" s="13"/>
      <c r="B32" s="13"/>
      <c r="C32" s="35" t="s">
        <v>624</v>
      </c>
      <c r="D32" s="35"/>
      <c r="E32" s="35"/>
      <c r="F32" s="35"/>
      <c r="G32" s="36">
        <f>SUM(R37:R266)/1000</f>
        <v>45.26935</v>
      </c>
      <c r="H32" s="36"/>
      <c r="I32" s="36">
        <f>((Source!P224+Source!P223)/1000)</f>
        <v>1112.7201200000002</v>
      </c>
      <c r="J32" s="36"/>
      <c r="K32" s="37" t="s">
        <v>617</v>
      </c>
      <c r="L32" s="37"/>
    </row>
    <row r="33" spans="1:12" ht="14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4.25">
      <c r="A34" s="39" t="s">
        <v>637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57">
      <c r="A35" s="40" t="s">
        <v>625</v>
      </c>
      <c r="B35" s="40" t="s">
        <v>626</v>
      </c>
      <c r="C35" s="40" t="s">
        <v>627</v>
      </c>
      <c r="D35" s="40" t="s">
        <v>628</v>
      </c>
      <c r="E35" s="40" t="s">
        <v>629</v>
      </c>
      <c r="F35" s="40" t="s">
        <v>630</v>
      </c>
      <c r="G35" s="40" t="s">
        <v>631</v>
      </c>
      <c r="H35" s="40" t="s">
        <v>632</v>
      </c>
      <c r="I35" s="40" t="s">
        <v>633</v>
      </c>
      <c r="J35" s="40" t="s">
        <v>634</v>
      </c>
      <c r="K35" s="40" t="s">
        <v>635</v>
      </c>
      <c r="L35" s="40" t="s">
        <v>636</v>
      </c>
    </row>
    <row r="36" spans="1:12" ht="14.25">
      <c r="A36" s="41">
        <v>1</v>
      </c>
      <c r="B36" s="41">
        <v>2</v>
      </c>
      <c r="C36" s="41">
        <v>3</v>
      </c>
      <c r="D36" s="41">
        <v>4</v>
      </c>
      <c r="E36" s="41">
        <v>5</v>
      </c>
      <c r="F36" s="41">
        <v>6</v>
      </c>
      <c r="G36" s="41">
        <v>7</v>
      </c>
      <c r="H36" s="41">
        <v>8</v>
      </c>
      <c r="I36" s="41">
        <v>9</v>
      </c>
      <c r="J36" s="41">
        <v>10</v>
      </c>
      <c r="K36" s="41">
        <v>11</v>
      </c>
      <c r="L36" s="42">
        <v>12</v>
      </c>
    </row>
    <row r="38" spans="1:31" ht="16.5">
      <c r="A38" s="46" t="str">
        <f>CONCATENATE("Раздел: ",IF(Source!G24&lt;&gt;"Новый раздел",Source!G24,""))</f>
        <v>Раздел: Отмостка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AE38" s="47" t="str">
        <f>CONCATENATE("Раздел: ",IF(Source!G24&lt;&gt;"Новый раздел",Source!G24,""))</f>
        <v>Раздел: Отмостка</v>
      </c>
    </row>
    <row r="39" spans="1:22" ht="42.75">
      <c r="A39" s="48" t="str">
        <f>Source!E29</f>
        <v>1</v>
      </c>
      <c r="B39" s="49" t="str">
        <f>Source!F29</f>
        <v>68-12-4</v>
      </c>
      <c r="C39" s="49" t="str">
        <f>Source!G29</f>
        <v>Разборка покрытий и оснований асфальтобетонных с помощью молотков отбойных</v>
      </c>
      <c r="D39" s="50" t="str">
        <f>Source!H29</f>
        <v>100 м3 конструкций</v>
      </c>
      <c r="E39" s="12">
        <f>Source!I29</f>
        <v>2.752</v>
      </c>
      <c r="F39" s="52">
        <f>IF(Source!AK29&lt;&gt;0,Source!AK29,Source!AL29+Source!AM29+Source!AO29)</f>
        <v>6008.44</v>
      </c>
      <c r="G39" s="51"/>
      <c r="H39" s="53"/>
      <c r="I39" s="51" t="str">
        <f>Source!BO29</f>
        <v>68-12-4</v>
      </c>
      <c r="J39" s="51"/>
      <c r="K39" s="53"/>
      <c r="L39" s="54"/>
      <c r="S39">
        <f>ROUND((Source!FX29/100)*((ROUND(Source!AF29*Source!I29,2)+ROUND(Source!AE29*Source!I29,2))),2)</f>
        <v>7000.84</v>
      </c>
      <c r="T39">
        <f>Source!X29</f>
        <v>145606.87</v>
      </c>
      <c r="U39">
        <f>ROUND((Source!FY29/100)*((ROUND(Source!AF29*Source!I29,2)+ROUND(Source!AE29*Source!I29,2))),2)</f>
        <v>4038.95</v>
      </c>
      <c r="V39">
        <f>Source!Y29</f>
        <v>79421.93</v>
      </c>
    </row>
    <row r="40" spans="1:18" ht="14.25">
      <c r="A40" s="48"/>
      <c r="B40" s="49"/>
      <c r="C40" s="49" t="s">
        <v>638</v>
      </c>
      <c r="D40" s="50"/>
      <c r="E40" s="12"/>
      <c r="F40" s="52">
        <f>Source!AO29</f>
        <v>2022.24</v>
      </c>
      <c r="G40" s="51">
        <f>Source!DG29</f>
      </c>
      <c r="H40" s="53">
        <f>ROUND(Source!AF29*Source!I29,2)</f>
        <v>5565.2</v>
      </c>
      <c r="I40" s="51"/>
      <c r="J40" s="51">
        <f>IF(Source!BA29&lt;&gt;0,Source!BA29,1)</f>
        <v>24.58</v>
      </c>
      <c r="K40" s="53">
        <f>Source!S29</f>
        <v>136792.73</v>
      </c>
      <c r="L40" s="54"/>
      <c r="R40">
        <f>H40</f>
        <v>5565.2</v>
      </c>
    </row>
    <row r="41" spans="1:12" ht="14.25">
      <c r="A41" s="48"/>
      <c r="B41" s="49"/>
      <c r="C41" s="49" t="s">
        <v>140</v>
      </c>
      <c r="D41" s="50"/>
      <c r="E41" s="12"/>
      <c r="F41" s="52">
        <f>Source!AM29</f>
        <v>3986.2</v>
      </c>
      <c r="G41" s="51">
        <f>Source!DE29</f>
      </c>
      <c r="H41" s="53">
        <f>ROUND(Source!AD29*Source!I29,2)</f>
        <v>10970.02</v>
      </c>
      <c r="I41" s="51"/>
      <c r="J41" s="51">
        <f>IF(Source!BB29&lt;&gt;0,Source!BB29,1)</f>
        <v>6.48</v>
      </c>
      <c r="K41" s="53">
        <f>Source!Q29</f>
        <v>71085.75</v>
      </c>
      <c r="L41" s="54"/>
    </row>
    <row r="42" spans="1:18" ht="14.25">
      <c r="A42" s="48"/>
      <c r="B42" s="49"/>
      <c r="C42" s="49" t="s">
        <v>639</v>
      </c>
      <c r="D42" s="50"/>
      <c r="E42" s="12"/>
      <c r="F42" s="52">
        <f>Source!AN29</f>
        <v>423.83</v>
      </c>
      <c r="G42" s="51">
        <f>Source!DF29</f>
      </c>
      <c r="H42" s="55">
        <f>ROUND(Source!AE29*Source!I29,2)</f>
        <v>1166.38</v>
      </c>
      <c r="I42" s="51"/>
      <c r="J42" s="51">
        <f>IF(Source!BS29&lt;&gt;0,Source!BS29,1)</f>
        <v>24.58</v>
      </c>
      <c r="K42" s="55">
        <f>Source!R29</f>
        <v>28669.62</v>
      </c>
      <c r="L42" s="54"/>
      <c r="R42">
        <f>H42</f>
        <v>1166.38</v>
      </c>
    </row>
    <row r="43" spans="1:12" ht="14.25">
      <c r="A43" s="48"/>
      <c r="B43" s="49"/>
      <c r="C43" s="49" t="s">
        <v>640</v>
      </c>
      <c r="D43" s="50" t="s">
        <v>641</v>
      </c>
      <c r="E43" s="12">
        <f>Source!BZ29</f>
        <v>104</v>
      </c>
      <c r="F43" s="56"/>
      <c r="G43" s="51"/>
      <c r="H43" s="53">
        <f>SUM(S39:S45)</f>
        <v>7000.84</v>
      </c>
      <c r="I43" s="57" t="str">
        <f>CONCATENATE(Source!FX29,Source!FV29,"=")</f>
        <v>104*0,85=</v>
      </c>
      <c r="J43" s="45">
        <f>Source!AT29</f>
        <v>88</v>
      </c>
      <c r="K43" s="53">
        <f>SUM(T39:T45)</f>
        <v>145606.87</v>
      </c>
      <c r="L43" s="54"/>
    </row>
    <row r="44" spans="1:12" ht="14.25">
      <c r="A44" s="48"/>
      <c r="B44" s="49"/>
      <c r="C44" s="49" t="s">
        <v>642</v>
      </c>
      <c r="D44" s="50" t="s">
        <v>641</v>
      </c>
      <c r="E44" s="12">
        <f>Source!CA29</f>
        <v>60</v>
      </c>
      <c r="F44" s="56"/>
      <c r="G44" s="51"/>
      <c r="H44" s="53">
        <f>SUM(U39:U45)</f>
        <v>4038.95</v>
      </c>
      <c r="I44" s="57" t="str">
        <f>CONCATENATE(Source!FY29,Source!FW29,"=")</f>
        <v>60*0,8=</v>
      </c>
      <c r="J44" s="45">
        <f>Source!AU29</f>
        <v>48</v>
      </c>
      <c r="K44" s="53">
        <f>SUM(V39:V45)</f>
        <v>79421.93</v>
      </c>
      <c r="L44" s="54"/>
    </row>
    <row r="45" spans="1:12" ht="14.25">
      <c r="A45" s="62"/>
      <c r="B45" s="63"/>
      <c r="C45" s="63" t="s">
        <v>643</v>
      </c>
      <c r="D45" s="64" t="s">
        <v>644</v>
      </c>
      <c r="E45" s="65">
        <f>Source!AQ29</f>
        <v>243.35</v>
      </c>
      <c r="F45" s="66"/>
      <c r="G45" s="67">
        <f>Source!DI29</f>
      </c>
      <c r="H45" s="68"/>
      <c r="I45" s="67"/>
      <c r="J45" s="67"/>
      <c r="K45" s="68"/>
      <c r="L45" s="69">
        <f>Source!U29</f>
        <v>669.6991999999999</v>
      </c>
    </row>
    <row r="46" spans="7:26" ht="15">
      <c r="G46" s="60">
        <f>H40+H41+H43+H44</f>
        <v>27575.010000000002</v>
      </c>
      <c r="H46" s="60"/>
      <c r="J46" s="60">
        <f>K40+K41+K43+K44</f>
        <v>432907.27999999997</v>
      </c>
      <c r="K46" s="60"/>
      <c r="L46" s="61">
        <f>Source!U29</f>
        <v>669.6991999999999</v>
      </c>
      <c r="O46" s="59">
        <f>G46</f>
        <v>27575.010000000002</v>
      </c>
      <c r="P46" s="59">
        <f>J46</f>
        <v>432907.27999999997</v>
      </c>
      <c r="Q46" s="59">
        <f>L46</f>
        <v>669.6991999999999</v>
      </c>
      <c r="W46">
        <f>IF(Source!BI29&lt;=1,H40+H41+H43+H44,0)</f>
        <v>27575.010000000002</v>
      </c>
      <c r="X46">
        <f>IF(Source!BI29=2,H40+H41+H43+H44,0)</f>
        <v>0</v>
      </c>
      <c r="Y46">
        <f>IF(Source!BI29=3,H40+H41+H43+H44,0)</f>
        <v>0</v>
      </c>
      <c r="Z46">
        <f>IF(Source!BI29=4,H40+H41+H43+H44,0)</f>
        <v>0</v>
      </c>
    </row>
    <row r="47" spans="1:22" ht="28.5">
      <c r="A47" s="48" t="str">
        <f>Source!E31</f>
        <v>2</v>
      </c>
      <c r="B47" s="49" t="str">
        <f>Source!F31</f>
        <v>51-3-2</v>
      </c>
      <c r="C47" s="49" t="str">
        <f>Source!G31</f>
        <v>Изменение уровня пола с  выемкой грунта с погрузкой (применительно)</v>
      </c>
      <c r="D47" s="50" t="str">
        <f>Source!H31</f>
        <v>100 м3 грунта</v>
      </c>
      <c r="E47" s="12">
        <f>Source!I31</f>
        <v>2.176775</v>
      </c>
      <c r="F47" s="52">
        <f>IF(Source!AK31&lt;&gt;0,Source!AK31,Source!AL31+Source!AM31+Source!AO31)</f>
        <v>4968.42</v>
      </c>
      <c r="G47" s="51"/>
      <c r="H47" s="53"/>
      <c r="I47" s="51" t="str">
        <f>Source!BO31</f>
        <v>51-3-2</v>
      </c>
      <c r="J47" s="51"/>
      <c r="K47" s="53"/>
      <c r="L47" s="54"/>
      <c r="S47">
        <f>ROUND((Source!FX31/100)*((ROUND(Source!AF31*Source!I31,2)+ROUND(Source!AE31*Source!I31,2))),2)</f>
        <v>7882.43</v>
      </c>
      <c r="T47">
        <f>Source!X31</f>
        <v>165333.42</v>
      </c>
      <c r="U47">
        <f>ROUND((Source!FY31/100)*((ROUND(Source!AF31*Source!I31,2)+ROUND(Source!AE31*Source!I31,2))),2)</f>
        <v>4729.46</v>
      </c>
      <c r="V47">
        <f>Source!Y31</f>
        <v>93000.05</v>
      </c>
    </row>
    <row r="48" spans="1:18" ht="14.25">
      <c r="A48" s="48"/>
      <c r="B48" s="49"/>
      <c r="C48" s="49" t="s">
        <v>638</v>
      </c>
      <c r="D48" s="50"/>
      <c r="E48" s="12"/>
      <c r="F48" s="52">
        <f>Source!AO31</f>
        <v>4828.2</v>
      </c>
      <c r="G48" s="51">
        <f>Source!DG31</f>
      </c>
      <c r="H48" s="53">
        <f>ROUND(Source!AF31*Source!I31,2)</f>
        <v>10509.91</v>
      </c>
      <c r="I48" s="51"/>
      <c r="J48" s="51">
        <f>IF(Source!BA31&lt;&gt;0,Source!BA31,1)</f>
        <v>24.58</v>
      </c>
      <c r="K48" s="53">
        <f>Source!S31</f>
        <v>258333.47</v>
      </c>
      <c r="L48" s="54"/>
      <c r="R48">
        <f>H48</f>
        <v>10509.91</v>
      </c>
    </row>
    <row r="49" spans="1:12" ht="14.25">
      <c r="A49" s="48"/>
      <c r="B49" s="49"/>
      <c r="C49" s="49" t="s">
        <v>140</v>
      </c>
      <c r="D49" s="50"/>
      <c r="E49" s="12"/>
      <c r="F49" s="52">
        <f>Source!AM31</f>
        <v>1.74</v>
      </c>
      <c r="G49" s="51">
        <f>Source!DE31</f>
      </c>
      <c r="H49" s="53">
        <f>ROUND(Source!AD31*Source!I31,2)</f>
        <v>3.79</v>
      </c>
      <c r="I49" s="51"/>
      <c r="J49" s="51">
        <f>IF(Source!BB31&lt;&gt;0,Source!BB31,1)</f>
        <v>7.52</v>
      </c>
      <c r="K49" s="53">
        <f>Source!Q31</f>
        <v>28.48</v>
      </c>
      <c r="L49" s="54"/>
    </row>
    <row r="50" spans="1:12" ht="14.25">
      <c r="A50" s="48"/>
      <c r="B50" s="49"/>
      <c r="C50" s="49" t="s">
        <v>645</v>
      </c>
      <c r="D50" s="50"/>
      <c r="E50" s="12"/>
      <c r="F50" s="52">
        <f>Source!AL31</f>
        <v>138.48</v>
      </c>
      <c r="G50" s="51">
        <f>Source!DD31</f>
      </c>
      <c r="H50" s="53">
        <f>ROUND(Source!AC31*Source!I31,2)</f>
        <v>301.44</v>
      </c>
      <c r="I50" s="51"/>
      <c r="J50" s="51">
        <f>IF(Source!BC31&lt;&gt;0,Source!BC31,1)</f>
        <v>3.17</v>
      </c>
      <c r="K50" s="53">
        <f>Source!P31</f>
        <v>955.56</v>
      </c>
      <c r="L50" s="54"/>
    </row>
    <row r="51" spans="1:12" ht="14.25">
      <c r="A51" s="48"/>
      <c r="B51" s="49"/>
      <c r="C51" s="49" t="s">
        <v>640</v>
      </c>
      <c r="D51" s="50" t="s">
        <v>641</v>
      </c>
      <c r="E51" s="12">
        <f>Source!BZ31</f>
        <v>75</v>
      </c>
      <c r="F51" s="56"/>
      <c r="G51" s="51"/>
      <c r="H51" s="53">
        <f>SUM(S47:S53)</f>
        <v>7882.43</v>
      </c>
      <c r="I51" s="57" t="str">
        <f>CONCATENATE(Source!FX31,Source!FV31,"=")</f>
        <v>75*0,85=</v>
      </c>
      <c r="J51" s="45">
        <f>Source!AT31</f>
        <v>64</v>
      </c>
      <c r="K51" s="53">
        <f>SUM(T47:T53)</f>
        <v>165333.42</v>
      </c>
      <c r="L51" s="54"/>
    </row>
    <row r="52" spans="1:12" ht="14.25">
      <c r="A52" s="48"/>
      <c r="B52" s="49"/>
      <c r="C52" s="49" t="s">
        <v>642</v>
      </c>
      <c r="D52" s="50" t="s">
        <v>641</v>
      </c>
      <c r="E52" s="12">
        <f>Source!CA31</f>
        <v>45</v>
      </c>
      <c r="F52" s="56"/>
      <c r="G52" s="51"/>
      <c r="H52" s="53">
        <f>SUM(U47:U53)</f>
        <v>4729.46</v>
      </c>
      <c r="I52" s="57" t="str">
        <f>CONCATENATE(Source!FY31,Source!FW31,"=")</f>
        <v>45*0,8=</v>
      </c>
      <c r="J52" s="45">
        <f>Source!AU31</f>
        <v>36</v>
      </c>
      <c r="K52" s="53">
        <f>SUM(V47:V53)</f>
        <v>93000.05</v>
      </c>
      <c r="L52" s="54"/>
    </row>
    <row r="53" spans="1:12" ht="14.25">
      <c r="A53" s="62"/>
      <c r="B53" s="63"/>
      <c r="C53" s="63" t="s">
        <v>643</v>
      </c>
      <c r="D53" s="64" t="s">
        <v>644</v>
      </c>
      <c r="E53" s="65">
        <f>Source!AQ31</f>
        <v>619</v>
      </c>
      <c r="F53" s="66"/>
      <c r="G53" s="67">
        <f>Source!DI31</f>
      </c>
      <c r="H53" s="68"/>
      <c r="I53" s="67"/>
      <c r="J53" s="67"/>
      <c r="K53" s="68"/>
      <c r="L53" s="69">
        <f>Source!U31</f>
        <v>1347.423725</v>
      </c>
    </row>
    <row r="54" spans="7:26" ht="15">
      <c r="G54" s="60">
        <f>H48+H49+H50+H51+H52</f>
        <v>23427.03</v>
      </c>
      <c r="H54" s="60"/>
      <c r="J54" s="60">
        <f>K48+K49+K50+K51+K52</f>
        <v>517650.98000000004</v>
      </c>
      <c r="K54" s="60"/>
      <c r="L54" s="61">
        <f>Source!U31</f>
        <v>1347.423725</v>
      </c>
      <c r="O54" s="59">
        <f>G54</f>
        <v>23427.03</v>
      </c>
      <c r="P54" s="59">
        <f>J54</f>
        <v>517650.98000000004</v>
      </c>
      <c r="Q54" s="59">
        <f>L54</f>
        <v>1347.423725</v>
      </c>
      <c r="W54">
        <f>IF(Source!BI31&lt;=1,H48+H49+H50+H51+H52,0)</f>
        <v>23427.03</v>
      </c>
      <c r="X54">
        <f>IF(Source!BI31=2,H48+H49+H50+H51+H52,0)</f>
        <v>0</v>
      </c>
      <c r="Y54">
        <f>IF(Source!BI31=3,H48+H49+H50+H51+H52,0)</f>
        <v>0</v>
      </c>
      <c r="Z54">
        <f>IF(Source!BI31=4,H48+H49+H50+H51+H52,0)</f>
        <v>0</v>
      </c>
    </row>
    <row r="55" spans="1:22" ht="28.5">
      <c r="A55" s="48" t="str">
        <f>Source!E33</f>
        <v>3</v>
      </c>
      <c r="B55" s="49" t="str">
        <f>Source!F33</f>
        <v>51-6-1</v>
      </c>
      <c r="C55" s="49" t="str">
        <f>Source!G33</f>
        <v>Погрузка грунта вручную в автомобили-самосвалы с выгрузкой</v>
      </c>
      <c r="D55" s="50" t="str">
        <f>Source!H33</f>
        <v>100 м3 грунта</v>
      </c>
      <c r="E55" s="12">
        <f>Source!I33</f>
        <v>1.96999327</v>
      </c>
      <c r="F55" s="52">
        <f>IF(Source!AK33&lt;&gt;0,Source!AK33,Source!AL33+Source!AM33+Source!AO33)</f>
        <v>5268.73</v>
      </c>
      <c r="G55" s="51"/>
      <c r="H55" s="53"/>
      <c r="I55" s="51" t="str">
        <f>Source!BO33</f>
        <v>51-6-1</v>
      </c>
      <c r="J55" s="51"/>
      <c r="K55" s="53"/>
      <c r="L55" s="54"/>
      <c r="S55">
        <f>ROUND((Source!FX33/100)*((ROUND(Source!AF33*Source!I33,2)+ROUND(Source!AE33*Source!I33,2))),2)</f>
        <v>896.44</v>
      </c>
      <c r="T55">
        <f>Source!X33</f>
        <v>18802.78</v>
      </c>
      <c r="U55">
        <f>ROUND((Source!FY33/100)*((ROUND(Source!AF33*Source!I33,2)+ROUND(Source!AE33*Source!I33,2))),2)</f>
        <v>537.86</v>
      </c>
      <c r="V55">
        <f>Source!Y33</f>
        <v>10576.56</v>
      </c>
    </row>
    <row r="56" spans="1:18" ht="14.25">
      <c r="A56" s="48"/>
      <c r="B56" s="49"/>
      <c r="C56" s="49" t="s">
        <v>638</v>
      </c>
      <c r="D56" s="50"/>
      <c r="E56" s="12"/>
      <c r="F56" s="52">
        <f>Source!AO33</f>
        <v>606.73</v>
      </c>
      <c r="G56" s="51">
        <f>Source!DG33</f>
      </c>
      <c r="H56" s="53">
        <f>ROUND(Source!AF33*Source!I33,2)</f>
        <v>1195.25</v>
      </c>
      <c r="I56" s="51"/>
      <c r="J56" s="51">
        <f>IF(Source!BA33&lt;&gt;0,Source!BA33,1)</f>
        <v>24.58</v>
      </c>
      <c r="K56" s="53">
        <f>Source!S33</f>
        <v>29379.34</v>
      </c>
      <c r="L56" s="54"/>
      <c r="R56">
        <f>H56</f>
        <v>1195.25</v>
      </c>
    </row>
    <row r="57" spans="1:12" ht="14.25">
      <c r="A57" s="48"/>
      <c r="B57" s="49"/>
      <c r="C57" s="49" t="s">
        <v>140</v>
      </c>
      <c r="D57" s="50"/>
      <c r="E57" s="12"/>
      <c r="F57" s="52">
        <f>Source!AM33</f>
        <v>4662</v>
      </c>
      <c r="G57" s="51">
        <f>Source!DE33</f>
      </c>
      <c r="H57" s="53">
        <f>ROUND(Source!AD33*Source!I33,2)</f>
        <v>9184.11</v>
      </c>
      <c r="I57" s="51"/>
      <c r="J57" s="51">
        <f>IF(Source!BB33&lt;&gt;0,Source!BB33,1)</f>
        <v>6.26</v>
      </c>
      <c r="K57" s="53">
        <f>Source!Q33</f>
        <v>57492.52</v>
      </c>
      <c r="L57" s="54"/>
    </row>
    <row r="58" spans="1:12" ht="14.25">
      <c r="A58" s="48"/>
      <c r="B58" s="49"/>
      <c r="C58" s="49" t="s">
        <v>640</v>
      </c>
      <c r="D58" s="50" t="s">
        <v>641</v>
      </c>
      <c r="E58" s="12">
        <f>Source!BZ33</f>
        <v>75</v>
      </c>
      <c r="F58" s="56"/>
      <c r="G58" s="51"/>
      <c r="H58" s="53">
        <f>SUM(S55:S60)</f>
        <v>896.44</v>
      </c>
      <c r="I58" s="57" t="str">
        <f>CONCATENATE(Source!FX33,Source!FV33,"=")</f>
        <v>75*0,85=</v>
      </c>
      <c r="J58" s="45">
        <f>Source!AT33</f>
        <v>64</v>
      </c>
      <c r="K58" s="53">
        <f>SUM(T55:T60)</f>
        <v>18802.78</v>
      </c>
      <c r="L58" s="54"/>
    </row>
    <row r="59" spans="1:12" ht="14.25">
      <c r="A59" s="48"/>
      <c r="B59" s="49"/>
      <c r="C59" s="49" t="s">
        <v>642</v>
      </c>
      <c r="D59" s="50" t="s">
        <v>641</v>
      </c>
      <c r="E59" s="12">
        <f>Source!CA33</f>
        <v>45</v>
      </c>
      <c r="F59" s="56"/>
      <c r="G59" s="51"/>
      <c r="H59" s="53">
        <f>SUM(U55:U60)</f>
        <v>537.86</v>
      </c>
      <c r="I59" s="57" t="str">
        <f>CONCATENATE(Source!FY33,Source!FW33,"=")</f>
        <v>45*0,8=</v>
      </c>
      <c r="J59" s="45">
        <f>Source!AU33</f>
        <v>36</v>
      </c>
      <c r="K59" s="53">
        <f>SUM(V55:V60)</f>
        <v>10576.56</v>
      </c>
      <c r="L59" s="54"/>
    </row>
    <row r="60" spans="1:12" ht="14.25">
      <c r="A60" s="62"/>
      <c r="B60" s="63"/>
      <c r="C60" s="63" t="s">
        <v>643</v>
      </c>
      <c r="D60" s="64" t="s">
        <v>644</v>
      </c>
      <c r="E60" s="65">
        <f>Source!AQ33</f>
        <v>83</v>
      </c>
      <c r="F60" s="66"/>
      <c r="G60" s="67">
        <f>Source!DI33</f>
      </c>
      <c r="H60" s="68"/>
      <c r="I60" s="67"/>
      <c r="J60" s="67"/>
      <c r="K60" s="68"/>
      <c r="L60" s="69">
        <f>Source!U33</f>
        <v>163.50944141</v>
      </c>
    </row>
    <row r="61" spans="7:26" ht="15">
      <c r="G61" s="60">
        <f>H56+H57+H58+H59</f>
        <v>11813.660000000002</v>
      </c>
      <c r="H61" s="60"/>
      <c r="J61" s="60">
        <f>K56+K57+K58+K59</f>
        <v>116251.2</v>
      </c>
      <c r="K61" s="60"/>
      <c r="L61" s="61">
        <f>Source!U33</f>
        <v>163.50944141</v>
      </c>
      <c r="O61" s="59">
        <f>G61</f>
        <v>11813.660000000002</v>
      </c>
      <c r="P61" s="59">
        <f>J61</f>
        <v>116251.2</v>
      </c>
      <c r="Q61" s="59">
        <f>L61</f>
        <v>163.50944141</v>
      </c>
      <c r="W61">
        <f>IF(Source!BI33&lt;=1,H56+H57+H58+H59,0)</f>
        <v>11813.660000000002</v>
      </c>
      <c r="X61">
        <f>IF(Source!BI33=2,H56+H57+H58+H59,0)</f>
        <v>0</v>
      </c>
      <c r="Y61">
        <f>IF(Source!BI33=3,H56+H57+H58+H59,0)</f>
        <v>0</v>
      </c>
      <c r="Z61">
        <f>IF(Source!BI33=4,H56+H57+H58+H59,0)</f>
        <v>0</v>
      </c>
    </row>
    <row r="62" spans="1:22" ht="57">
      <c r="A62" s="48" t="str">
        <f>Source!E35</f>
        <v>4</v>
      </c>
      <c r="B62" s="49" t="str">
        <f>Source!F35</f>
        <v>11-01-002-1</v>
      </c>
      <c r="C62" s="49" t="str">
        <f>Source!G35</f>
        <v>Устройство подстилающих слоев песчаных   толщина 0,2 м</v>
      </c>
      <c r="D62" s="50" t="str">
        <f>Source!H35</f>
        <v>1 м3 подстилающего слоя</v>
      </c>
      <c r="E62" s="12">
        <f>Source!I35</f>
        <v>95.4</v>
      </c>
      <c r="F62" s="52">
        <f>IF(Source!AK35&lt;&gt;0,Source!AK35,Source!AL35+Source!AM35+Source!AO35)</f>
        <v>123.38</v>
      </c>
      <c r="G62" s="51"/>
      <c r="H62" s="53"/>
      <c r="I62" s="51" t="str">
        <f>Source!BO35</f>
        <v>11-01-002-1</v>
      </c>
      <c r="J62" s="51"/>
      <c r="K62" s="53"/>
      <c r="L62" s="54"/>
      <c r="S62">
        <f>ROUND((Source!FX35/100)*((ROUND(Source!AF35*Source!I35,2)+ROUND(Source!AE35*Source!I35,2))),2)</f>
        <v>3811.27</v>
      </c>
      <c r="T62">
        <f>Source!X35</f>
        <v>79971.56</v>
      </c>
      <c r="U62">
        <f>ROUND((Source!FY35/100)*((ROUND(Source!AF35*Source!I35,2)+ROUND(Source!AE35*Source!I35,2))),2)</f>
        <v>1975.35</v>
      </c>
      <c r="V62">
        <f>Source!Y35</f>
        <v>38843.33</v>
      </c>
    </row>
    <row r="63" spans="1:18" ht="14.25">
      <c r="A63" s="48"/>
      <c r="B63" s="49"/>
      <c r="C63" s="49" t="s">
        <v>638</v>
      </c>
      <c r="D63" s="50"/>
      <c r="E63" s="12"/>
      <c r="F63" s="52">
        <f>Source!AO35</f>
        <v>29.46</v>
      </c>
      <c r="G63" s="51">
        <f>Source!DG35</f>
      </c>
      <c r="H63" s="53">
        <f>ROUND(Source!AF35*Source!I35,2)</f>
        <v>2810.48</v>
      </c>
      <c r="I63" s="51"/>
      <c r="J63" s="51">
        <f>IF(Source!BA35&lt;&gt;0,Source!BA35,1)</f>
        <v>24.58</v>
      </c>
      <c r="K63" s="53">
        <f>Source!S35</f>
        <v>69081.7</v>
      </c>
      <c r="L63" s="54"/>
      <c r="R63">
        <f>H63</f>
        <v>2810.48</v>
      </c>
    </row>
    <row r="64" spans="1:12" ht="14.25">
      <c r="A64" s="48"/>
      <c r="B64" s="49"/>
      <c r="C64" s="49" t="s">
        <v>140</v>
      </c>
      <c r="D64" s="50"/>
      <c r="E64" s="12"/>
      <c r="F64" s="52">
        <f>Source!AM35</f>
        <v>27.24</v>
      </c>
      <c r="G64" s="51">
        <f>Source!DE35</f>
      </c>
      <c r="H64" s="53">
        <f>ROUND(Source!AD35*Source!I35,2)</f>
        <v>2598.7</v>
      </c>
      <c r="I64" s="51"/>
      <c r="J64" s="51">
        <f>IF(Source!BB35&lt;&gt;0,Source!BB35,1)</f>
        <v>6.62</v>
      </c>
      <c r="K64" s="53">
        <f>Source!Q35</f>
        <v>17203.37</v>
      </c>
      <c r="L64" s="54"/>
    </row>
    <row r="65" spans="1:18" ht="14.25">
      <c r="A65" s="48"/>
      <c r="B65" s="49"/>
      <c r="C65" s="49" t="s">
        <v>639</v>
      </c>
      <c r="D65" s="50"/>
      <c r="E65" s="12"/>
      <c r="F65" s="52">
        <f>Source!AN35</f>
        <v>3.02</v>
      </c>
      <c r="G65" s="51">
        <f>Source!DF35</f>
      </c>
      <c r="H65" s="55">
        <f>ROUND(Source!AE35*Source!I35,2)</f>
        <v>288.11</v>
      </c>
      <c r="I65" s="51"/>
      <c r="J65" s="51">
        <f>IF(Source!BS35&lt;&gt;0,Source!BS35,1)</f>
        <v>24.58</v>
      </c>
      <c r="K65" s="55">
        <f>Source!R35</f>
        <v>7081.69</v>
      </c>
      <c r="L65" s="54"/>
      <c r="R65">
        <f>H65</f>
        <v>288.11</v>
      </c>
    </row>
    <row r="66" spans="1:12" ht="14.25">
      <c r="A66" s="48"/>
      <c r="B66" s="49"/>
      <c r="C66" s="49" t="s">
        <v>645</v>
      </c>
      <c r="D66" s="50"/>
      <c r="E66" s="12"/>
      <c r="F66" s="52">
        <f>Source!AL35</f>
        <v>66.68</v>
      </c>
      <c r="G66" s="51">
        <f>Source!DD35</f>
      </c>
      <c r="H66" s="53">
        <f>ROUND(Source!AC35*Source!I35,2)</f>
        <v>6361.27</v>
      </c>
      <c r="I66" s="51"/>
      <c r="J66" s="51">
        <f>IF(Source!BC35&lt;&gt;0,Source!BC35,1)</f>
        <v>29.52</v>
      </c>
      <c r="K66" s="53">
        <f>Source!P35</f>
        <v>187784.75</v>
      </c>
      <c r="L66" s="54"/>
    </row>
    <row r="67" spans="1:12" ht="14.25">
      <c r="A67" s="48"/>
      <c r="B67" s="49"/>
      <c r="C67" s="49" t="s">
        <v>640</v>
      </c>
      <c r="D67" s="50" t="s">
        <v>641</v>
      </c>
      <c r="E67" s="12">
        <f>Source!BZ35</f>
        <v>123</v>
      </c>
      <c r="F67" s="56"/>
      <c r="G67" s="51"/>
      <c r="H67" s="53">
        <f>SUM(S62:S69)</f>
        <v>3811.27</v>
      </c>
      <c r="I67" s="57" t="str">
        <f>CONCATENATE(Source!FX35,Source!FV35,"=")</f>
        <v>123*0,85=</v>
      </c>
      <c r="J67" s="45">
        <f>Source!AT35</f>
        <v>105</v>
      </c>
      <c r="K67" s="53">
        <f>SUM(T62:T69)</f>
        <v>79971.56</v>
      </c>
      <c r="L67" s="54"/>
    </row>
    <row r="68" spans="1:12" ht="14.25">
      <c r="A68" s="48"/>
      <c r="B68" s="49"/>
      <c r="C68" s="49" t="s">
        <v>642</v>
      </c>
      <c r="D68" s="50" t="s">
        <v>641</v>
      </c>
      <c r="E68" s="12">
        <f>Source!CA35</f>
        <v>75</v>
      </c>
      <c r="F68" s="70" t="str">
        <f>CONCATENATE(" )",Source!DM35,Source!FU35,"=",Source!FY35)</f>
        <v> )*0,85=63,75</v>
      </c>
      <c r="G68" s="26"/>
      <c r="H68" s="53">
        <f>SUM(U62:U69)</f>
        <v>1975.35</v>
      </c>
      <c r="I68" s="57" t="str">
        <f>CONCATENATE(Source!FY35,Source!FW35,"=")</f>
        <v>63,75*0,8=</v>
      </c>
      <c r="J68" s="45">
        <f>Source!AU35</f>
        <v>51</v>
      </c>
      <c r="K68" s="53">
        <f>SUM(V62:V69)</f>
        <v>38843.33</v>
      </c>
      <c r="L68" s="54"/>
    </row>
    <row r="69" spans="1:12" ht="14.25">
      <c r="A69" s="62"/>
      <c r="B69" s="63"/>
      <c r="C69" s="63" t="s">
        <v>643</v>
      </c>
      <c r="D69" s="64" t="s">
        <v>644</v>
      </c>
      <c r="E69" s="65">
        <f>Source!AQ35</f>
        <v>3.41</v>
      </c>
      <c r="F69" s="66"/>
      <c r="G69" s="67">
        <f>Source!DI35</f>
      </c>
      <c r="H69" s="68"/>
      <c r="I69" s="67"/>
      <c r="J69" s="67"/>
      <c r="K69" s="68"/>
      <c r="L69" s="69">
        <f>Source!U35</f>
        <v>325.314</v>
      </c>
    </row>
    <row r="70" spans="7:26" ht="15">
      <c r="G70" s="60">
        <f>H63+H64+H66+H67+H68</f>
        <v>17557.07</v>
      </c>
      <c r="H70" s="60"/>
      <c r="J70" s="60">
        <f>K63+K64+K66+K67+K68</f>
        <v>392884.71</v>
      </c>
      <c r="K70" s="60"/>
      <c r="L70" s="61">
        <f>Source!U35</f>
        <v>325.314</v>
      </c>
      <c r="O70" s="59">
        <f>G70</f>
        <v>17557.07</v>
      </c>
      <c r="P70" s="59">
        <f>J70</f>
        <v>392884.71</v>
      </c>
      <c r="Q70" s="59">
        <f>L70</f>
        <v>325.314</v>
      </c>
      <c r="W70">
        <f>IF(Source!BI35&lt;=1,H63+H64+H66+H67+H68,0)</f>
        <v>17557.07</v>
      </c>
      <c r="X70">
        <f>IF(Source!BI35=2,H63+H64+H66+H67+H68,0)</f>
        <v>0</v>
      </c>
      <c r="Y70">
        <f>IF(Source!BI35=3,H63+H64+H66+H67+H68,0)</f>
        <v>0</v>
      </c>
      <c r="Z70">
        <f>IF(Source!BI35=4,H63+H64+H66+H67+H68,0)</f>
        <v>0</v>
      </c>
    </row>
    <row r="71" spans="1:22" ht="57">
      <c r="A71" s="48" t="str">
        <f>Source!E37</f>
        <v>5</v>
      </c>
      <c r="B71" s="49" t="str">
        <f>Source!F37</f>
        <v>11-01-002-8</v>
      </c>
      <c r="C71" s="49" t="str">
        <f>Source!G37</f>
        <v>Устройство подстилающих слоев глинобетонных толщина 0,15 м</v>
      </c>
      <c r="D71" s="50" t="str">
        <f>Source!H37</f>
        <v>1 м3 подстилающего слоя</v>
      </c>
      <c r="E71" s="12">
        <f>Source!I37</f>
        <v>67.8</v>
      </c>
      <c r="F71" s="52">
        <f>IF(Source!AK37&lt;&gt;0,Source!AK37,Source!AL37+Source!AM37+Source!AO37)</f>
        <v>295.54</v>
      </c>
      <c r="G71" s="51"/>
      <c r="H71" s="53"/>
      <c r="I71" s="51" t="str">
        <f>Source!BO37</f>
        <v>11-01-002-8</v>
      </c>
      <c r="J71" s="51"/>
      <c r="K71" s="53"/>
      <c r="L71" s="54"/>
      <c r="S71">
        <f>ROUND((Source!FX37/100)*((ROUND(Source!AF37*Source!I37,2)+ROUND(Source!AE37*Source!I37,2))),2)</f>
        <v>7172.71</v>
      </c>
      <c r="T71">
        <f>Source!X37</f>
        <v>150504.62</v>
      </c>
      <c r="U71">
        <f>ROUND((Source!FY37/100)*((ROUND(Source!AF37*Source!I37,2)+ROUND(Source!AE37*Source!I37,2))),2)</f>
        <v>3717.56</v>
      </c>
      <c r="V71">
        <f>Source!Y37</f>
        <v>73102.24</v>
      </c>
    </row>
    <row r="72" spans="1:18" ht="14.25">
      <c r="A72" s="48"/>
      <c r="B72" s="49"/>
      <c r="C72" s="49" t="s">
        <v>638</v>
      </c>
      <c r="D72" s="50"/>
      <c r="E72" s="12"/>
      <c r="F72" s="52">
        <f>Source!AO37</f>
        <v>73.13</v>
      </c>
      <c r="G72" s="51">
        <f>Source!DG37</f>
      </c>
      <c r="H72" s="53">
        <f>ROUND(Source!AF37*Source!I37,2)</f>
        <v>4958.21</v>
      </c>
      <c r="I72" s="51"/>
      <c r="J72" s="51">
        <f>IF(Source!BA37&lt;&gt;0,Source!BA37,1)</f>
        <v>24.58</v>
      </c>
      <c r="K72" s="53">
        <f>Source!S37</f>
        <v>121872.9</v>
      </c>
      <c r="L72" s="54"/>
      <c r="R72">
        <f>H72</f>
        <v>4958.21</v>
      </c>
    </row>
    <row r="73" spans="1:12" ht="14.25">
      <c r="A73" s="48"/>
      <c r="B73" s="49"/>
      <c r="C73" s="49" t="s">
        <v>140</v>
      </c>
      <c r="D73" s="50"/>
      <c r="E73" s="12"/>
      <c r="F73" s="52">
        <f>Source!AM37</f>
        <v>79.03</v>
      </c>
      <c r="G73" s="51">
        <f>Source!DE37</f>
      </c>
      <c r="H73" s="53">
        <f>ROUND(Source!AD37*Source!I37,2)</f>
        <v>5358.23</v>
      </c>
      <c r="I73" s="51"/>
      <c r="J73" s="51">
        <f>IF(Source!BB37&lt;&gt;0,Source!BB37,1)</f>
        <v>7.65</v>
      </c>
      <c r="K73" s="53">
        <f>Source!Q37</f>
        <v>40990.49</v>
      </c>
      <c r="L73" s="54"/>
    </row>
    <row r="74" spans="1:18" ht="14.25">
      <c r="A74" s="48"/>
      <c r="B74" s="49"/>
      <c r="C74" s="49" t="s">
        <v>639</v>
      </c>
      <c r="D74" s="50"/>
      <c r="E74" s="12"/>
      <c r="F74" s="52">
        <f>Source!AN37</f>
        <v>12.88</v>
      </c>
      <c r="G74" s="51">
        <f>Source!DF37</f>
      </c>
      <c r="H74" s="55">
        <f>ROUND(Source!AE37*Source!I37,2)</f>
        <v>873.26</v>
      </c>
      <c r="I74" s="51"/>
      <c r="J74" s="51">
        <f>IF(Source!BS37&lt;&gt;0,Source!BS37,1)</f>
        <v>24.58</v>
      </c>
      <c r="K74" s="55">
        <f>Source!R37</f>
        <v>21464.83</v>
      </c>
      <c r="L74" s="54"/>
      <c r="R74">
        <f>H74</f>
        <v>873.26</v>
      </c>
    </row>
    <row r="75" spans="1:12" ht="14.25">
      <c r="A75" s="48"/>
      <c r="B75" s="49"/>
      <c r="C75" s="49" t="s">
        <v>645</v>
      </c>
      <c r="D75" s="50"/>
      <c r="E75" s="12"/>
      <c r="F75" s="52">
        <f>Source!AL37</f>
        <v>143.38</v>
      </c>
      <c r="G75" s="51">
        <f>Source!DD37</f>
      </c>
      <c r="H75" s="53">
        <f>ROUND(Source!AC37*Source!I37,2)</f>
        <v>9721.16</v>
      </c>
      <c r="I75" s="51"/>
      <c r="J75" s="51">
        <f>IF(Source!BC37&lt;&gt;0,Source!BC37,1)</f>
        <v>16.01</v>
      </c>
      <c r="K75" s="53">
        <f>Source!P37</f>
        <v>155635.84</v>
      </c>
      <c r="L75" s="54"/>
    </row>
    <row r="76" spans="1:12" ht="14.25">
      <c r="A76" s="48"/>
      <c r="B76" s="49"/>
      <c r="C76" s="49" t="s">
        <v>640</v>
      </c>
      <c r="D76" s="50" t="s">
        <v>641</v>
      </c>
      <c r="E76" s="12">
        <f>Source!BZ37</f>
        <v>123</v>
      </c>
      <c r="F76" s="56"/>
      <c r="G76" s="51"/>
      <c r="H76" s="53">
        <f>SUM(S71:S78)</f>
        <v>7172.71</v>
      </c>
      <c r="I76" s="57" t="str">
        <f>CONCATENATE(Source!FX37,Source!FV37,"=")</f>
        <v>123*0,85=</v>
      </c>
      <c r="J76" s="45">
        <f>Source!AT37</f>
        <v>105</v>
      </c>
      <c r="K76" s="53">
        <f>SUM(T71:T78)</f>
        <v>150504.62</v>
      </c>
      <c r="L76" s="54"/>
    </row>
    <row r="77" spans="1:12" ht="14.25">
      <c r="A77" s="48"/>
      <c r="B77" s="49"/>
      <c r="C77" s="49" t="s">
        <v>642</v>
      </c>
      <c r="D77" s="50" t="s">
        <v>641</v>
      </c>
      <c r="E77" s="12">
        <f>Source!CA37</f>
        <v>75</v>
      </c>
      <c r="F77" s="70" t="str">
        <f>CONCATENATE(" )",Source!DM37,Source!FU37,"=",Source!FY37)</f>
        <v> )*0,85=63,75</v>
      </c>
      <c r="G77" s="26"/>
      <c r="H77" s="53">
        <f>SUM(U71:U78)</f>
        <v>3717.56</v>
      </c>
      <c r="I77" s="57" t="str">
        <f>CONCATENATE(Source!FY37,Source!FW37,"=")</f>
        <v>63,75*0,8=</v>
      </c>
      <c r="J77" s="45">
        <f>Source!AU37</f>
        <v>51</v>
      </c>
      <c r="K77" s="53">
        <f>SUM(V71:V78)</f>
        <v>73102.24</v>
      </c>
      <c r="L77" s="54"/>
    </row>
    <row r="78" spans="1:12" ht="14.25">
      <c r="A78" s="62"/>
      <c r="B78" s="63"/>
      <c r="C78" s="63" t="s">
        <v>643</v>
      </c>
      <c r="D78" s="64" t="s">
        <v>644</v>
      </c>
      <c r="E78" s="65">
        <f>Source!AQ37</f>
        <v>8.8</v>
      </c>
      <c r="F78" s="66"/>
      <c r="G78" s="67">
        <f>Source!DI37</f>
      </c>
      <c r="H78" s="68"/>
      <c r="I78" s="67"/>
      <c r="J78" s="67"/>
      <c r="K78" s="68"/>
      <c r="L78" s="69">
        <f>Source!U37</f>
        <v>596.64</v>
      </c>
    </row>
    <row r="79" spans="7:26" ht="15">
      <c r="G79" s="60">
        <f>H72+H73+H75+H76+H77</f>
        <v>30927.87</v>
      </c>
      <c r="H79" s="60"/>
      <c r="J79" s="60">
        <f>K72+K73+K75+K76+K77</f>
        <v>542106.09</v>
      </c>
      <c r="K79" s="60"/>
      <c r="L79" s="61">
        <f>Source!U37</f>
        <v>596.64</v>
      </c>
      <c r="O79" s="59">
        <f>G79</f>
        <v>30927.87</v>
      </c>
      <c r="P79" s="59">
        <f>J79</f>
        <v>542106.09</v>
      </c>
      <c r="Q79" s="59">
        <f>L79</f>
        <v>596.64</v>
      </c>
      <c r="W79">
        <f>IF(Source!BI37&lt;=1,H72+H73+H75+H76+H77,0)</f>
        <v>30927.87</v>
      </c>
      <c r="X79">
        <f>IF(Source!BI37=2,H72+H73+H75+H76+H77,0)</f>
        <v>0</v>
      </c>
      <c r="Y79">
        <f>IF(Source!BI37=3,H72+H73+H75+H76+H77,0)</f>
        <v>0</v>
      </c>
      <c r="Z79">
        <f>IF(Source!BI37=4,H72+H73+H75+H76+H77,0)</f>
        <v>0</v>
      </c>
    </row>
    <row r="80" spans="1:22" ht="42.75">
      <c r="A80" s="48" t="str">
        <f>Source!E39</f>
        <v>6</v>
      </c>
      <c r="B80" s="49" t="str">
        <f>Source!F39</f>
        <v>11-01-006-1</v>
      </c>
      <c r="C80" s="49" t="str">
        <f>Source!G39</f>
        <v>Устройство гидроизоляции полимерцементным составом толщиной слоя 30 мм на ГКЖ-10</v>
      </c>
      <c r="D80" s="50" t="str">
        <f>Source!H39</f>
        <v>100 м2 поверхности</v>
      </c>
      <c r="E80" s="12">
        <f>Source!I39</f>
        <v>4.72</v>
      </c>
      <c r="F80" s="52">
        <f>IF(Source!AK39&lt;&gt;0,Source!AK39,Source!AL39+Source!AM39+Source!AO39)</f>
        <v>4752.06</v>
      </c>
      <c r="G80" s="51"/>
      <c r="H80" s="53"/>
      <c r="I80" s="51" t="str">
        <f>Source!BO39</f>
        <v>11-01-006-1</v>
      </c>
      <c r="J80" s="51"/>
      <c r="K80" s="53"/>
      <c r="L80" s="54"/>
      <c r="S80">
        <f>ROUND((Source!FX39/100)*((ROUND(Source!AF39*Source!I39,2)+ROUND(Source!AE39*Source!I39,2))),2)</f>
        <v>5284.14</v>
      </c>
      <c r="T80">
        <f>Source!X39</f>
        <v>110876.75</v>
      </c>
      <c r="U80">
        <f>ROUND((Source!FY39/100)*((ROUND(Source!AF39*Source!I39,2)+ROUND(Source!AE39*Source!I39,2))),2)</f>
        <v>2738.73</v>
      </c>
      <c r="V80">
        <f>Source!Y39</f>
        <v>53854.42</v>
      </c>
    </row>
    <row r="81" spans="1:18" ht="14.25">
      <c r="A81" s="48"/>
      <c r="B81" s="49"/>
      <c r="C81" s="49" t="s">
        <v>638</v>
      </c>
      <c r="D81" s="50"/>
      <c r="E81" s="12"/>
      <c r="F81" s="52">
        <f>Source!AO39</f>
        <v>767.77</v>
      </c>
      <c r="G81" s="51">
        <f>Source!DG39</f>
      </c>
      <c r="H81" s="53">
        <f>ROUND(Source!AF39*Source!I39,2)</f>
        <v>3623.87</v>
      </c>
      <c r="I81" s="51"/>
      <c r="J81" s="51">
        <f>IF(Source!BA39&lt;&gt;0,Source!BA39,1)</f>
        <v>24.58</v>
      </c>
      <c r="K81" s="53">
        <f>Source!S39</f>
        <v>89074.83</v>
      </c>
      <c r="L81" s="54"/>
      <c r="R81">
        <f>H81</f>
        <v>3623.87</v>
      </c>
    </row>
    <row r="82" spans="1:12" ht="14.25">
      <c r="A82" s="48"/>
      <c r="B82" s="49"/>
      <c r="C82" s="49" t="s">
        <v>140</v>
      </c>
      <c r="D82" s="50"/>
      <c r="E82" s="12"/>
      <c r="F82" s="52">
        <f>Source!AM39</f>
        <v>1277.1</v>
      </c>
      <c r="G82" s="51">
        <f>Source!DE39</f>
      </c>
      <c r="H82" s="53">
        <f>ROUND(Source!AD39*Source!I39,2)</f>
        <v>6027.91</v>
      </c>
      <c r="I82" s="51"/>
      <c r="J82" s="51">
        <f>IF(Source!BB39&lt;&gt;0,Source!BB39,1)</f>
        <v>7.14</v>
      </c>
      <c r="K82" s="53">
        <f>Source!Q39</f>
        <v>43039.29</v>
      </c>
      <c r="L82" s="54"/>
    </row>
    <row r="83" spans="1:18" ht="14.25">
      <c r="A83" s="48"/>
      <c r="B83" s="49"/>
      <c r="C83" s="49" t="s">
        <v>639</v>
      </c>
      <c r="D83" s="50"/>
      <c r="E83" s="12"/>
      <c r="F83" s="52">
        <f>Source!AN39</f>
        <v>142.41</v>
      </c>
      <c r="G83" s="51">
        <f>Source!DF39</f>
      </c>
      <c r="H83" s="55">
        <f>ROUND(Source!AE39*Source!I39,2)</f>
        <v>672.18</v>
      </c>
      <c r="I83" s="51"/>
      <c r="J83" s="51">
        <f>IF(Source!BS39&lt;&gt;0,Source!BS39,1)</f>
        <v>24.58</v>
      </c>
      <c r="K83" s="55">
        <f>Source!R39</f>
        <v>16522.07</v>
      </c>
      <c r="L83" s="54"/>
      <c r="R83">
        <f>H83</f>
        <v>672.18</v>
      </c>
    </row>
    <row r="84" spans="1:12" ht="14.25">
      <c r="A84" s="48"/>
      <c r="B84" s="49"/>
      <c r="C84" s="49" t="s">
        <v>645</v>
      </c>
      <c r="D84" s="50"/>
      <c r="E84" s="12"/>
      <c r="F84" s="52">
        <f>Source!AL39</f>
        <v>2707.19</v>
      </c>
      <c r="G84" s="51">
        <f>Source!DD39</f>
      </c>
      <c r="H84" s="53">
        <f>ROUND(Source!AC39*Source!I39,2)</f>
        <v>12777.94</v>
      </c>
      <c r="I84" s="51"/>
      <c r="J84" s="51">
        <f>IF(Source!BC39&lt;&gt;0,Source!BC39,1)</f>
        <v>8.16</v>
      </c>
      <c r="K84" s="53">
        <f>Source!P39</f>
        <v>104267.96</v>
      </c>
      <c r="L84" s="54"/>
    </row>
    <row r="85" spans="1:12" ht="14.25">
      <c r="A85" s="48"/>
      <c r="B85" s="49"/>
      <c r="C85" s="49" t="s">
        <v>640</v>
      </c>
      <c r="D85" s="50" t="s">
        <v>641</v>
      </c>
      <c r="E85" s="12">
        <f>Source!BZ39</f>
        <v>123</v>
      </c>
      <c r="F85" s="56"/>
      <c r="G85" s="51"/>
      <c r="H85" s="53">
        <f>SUM(S80:S87)</f>
        <v>5284.14</v>
      </c>
      <c r="I85" s="57" t="str">
        <f>CONCATENATE(Source!FX39,Source!FV39,"=")</f>
        <v>123*0,85=</v>
      </c>
      <c r="J85" s="45">
        <f>Source!AT39</f>
        <v>105</v>
      </c>
      <c r="K85" s="53">
        <f>SUM(T80:T87)</f>
        <v>110876.75</v>
      </c>
      <c r="L85" s="54"/>
    </row>
    <row r="86" spans="1:12" ht="14.25">
      <c r="A86" s="48"/>
      <c r="B86" s="49"/>
      <c r="C86" s="49" t="s">
        <v>642</v>
      </c>
      <c r="D86" s="50" t="s">
        <v>641</v>
      </c>
      <c r="E86" s="12">
        <f>Source!CA39</f>
        <v>75</v>
      </c>
      <c r="F86" s="70" t="str">
        <f>CONCATENATE(" )",Source!DM39,Source!FU39,"=",Source!FY39)</f>
        <v> )*0,85=63,75</v>
      </c>
      <c r="G86" s="26"/>
      <c r="H86" s="53">
        <f>SUM(U80:U87)</f>
        <v>2738.73</v>
      </c>
      <c r="I86" s="57" t="str">
        <f>CONCATENATE(Source!FY39,Source!FW39,"=")</f>
        <v>63,75*0,8=</v>
      </c>
      <c r="J86" s="45">
        <f>Source!AU39</f>
        <v>51</v>
      </c>
      <c r="K86" s="53">
        <f>SUM(V80:V87)</f>
        <v>53854.42</v>
      </c>
      <c r="L86" s="54"/>
    </row>
    <row r="87" spans="1:12" ht="14.25">
      <c r="A87" s="62"/>
      <c r="B87" s="63"/>
      <c r="C87" s="63" t="s">
        <v>643</v>
      </c>
      <c r="D87" s="64" t="s">
        <v>644</v>
      </c>
      <c r="E87" s="65">
        <f>Source!AQ39</f>
        <v>79.81</v>
      </c>
      <c r="F87" s="66"/>
      <c r="G87" s="67">
        <f>Source!DI39</f>
      </c>
      <c r="H87" s="68"/>
      <c r="I87" s="67"/>
      <c r="J87" s="67"/>
      <c r="K87" s="68"/>
      <c r="L87" s="69">
        <f>Source!U39</f>
        <v>376.7032</v>
      </c>
    </row>
    <row r="88" spans="7:26" ht="15">
      <c r="G88" s="60">
        <f>H81+H82+H84+H85+H86</f>
        <v>30452.59</v>
      </c>
      <c r="H88" s="60"/>
      <c r="J88" s="60">
        <f>K81+K82+K84+K85+K86</f>
        <v>401113.25</v>
      </c>
      <c r="K88" s="60"/>
      <c r="L88" s="61">
        <f>Source!U39</f>
        <v>376.7032</v>
      </c>
      <c r="O88" s="59">
        <f>G88</f>
        <v>30452.59</v>
      </c>
      <c r="P88" s="59">
        <f>J88</f>
        <v>401113.25</v>
      </c>
      <c r="Q88" s="59">
        <f>L88</f>
        <v>376.7032</v>
      </c>
      <c r="W88">
        <f>IF(Source!BI39&lt;=1,H81+H82+H84+H85+H86,0)</f>
        <v>30452.59</v>
      </c>
      <c r="X88">
        <f>IF(Source!BI39=2,H81+H82+H84+H85+H86,0)</f>
        <v>0</v>
      </c>
      <c r="Y88">
        <f>IF(Source!BI39=3,H81+H82+H84+H85+H86,0)</f>
        <v>0</v>
      </c>
      <c r="Z88">
        <f>IF(Source!BI39=4,H81+H82+H84+H85+H86,0)</f>
        <v>0</v>
      </c>
    </row>
    <row r="89" spans="1:22" ht="71.25">
      <c r="A89" s="48" t="str">
        <f>Source!E41</f>
        <v>7</v>
      </c>
      <c r="B89" s="49" t="str">
        <f>Source!F41</f>
        <v>27-06-024-2</v>
      </c>
      <c r="C89" s="49" t="str">
        <f>Source!G41</f>
        <v>Укладка и полупропитка с применением битума щебеночных оснований толщиной 5 см</v>
      </c>
      <c r="D89" s="50" t="str">
        <f>Source!H41</f>
        <v>1000 м2 покрытия и основания</v>
      </c>
      <c r="E89" s="12">
        <f>Source!I41</f>
        <v>0.472</v>
      </c>
      <c r="F89" s="52">
        <f>IF(Source!AK41&lt;&gt;0,Source!AK41,Source!AL41+Source!AM41+Source!AO41)</f>
        <v>19438.06</v>
      </c>
      <c r="G89" s="51"/>
      <c r="H89" s="53"/>
      <c r="I89" s="51" t="str">
        <f>Source!BO41</f>
        <v>27-06-024-2</v>
      </c>
      <c r="J89" s="51"/>
      <c r="K89" s="53"/>
      <c r="L89" s="54"/>
      <c r="S89">
        <f>ROUND((Source!FX41/100)*((ROUND(Source!AF41*Source!I41,2)+ROUND(Source!AE41*Source!I41,2))),2)</f>
        <v>483.99</v>
      </c>
      <c r="T89">
        <f>Source!X41</f>
        <v>10137.36</v>
      </c>
      <c r="U89">
        <f>ROUND((Source!FY41/100)*((ROUND(Source!AF41*Source!I41,2)+ROUND(Source!AE41*Source!I41,2))),2)</f>
        <v>275.23</v>
      </c>
      <c r="V89">
        <f>Source!Y41</f>
        <v>5445.69</v>
      </c>
    </row>
    <row r="90" spans="1:18" ht="14.25">
      <c r="A90" s="48"/>
      <c r="B90" s="49"/>
      <c r="C90" s="49" t="s">
        <v>638</v>
      </c>
      <c r="D90" s="50"/>
      <c r="E90" s="12"/>
      <c r="F90" s="52">
        <f>Source!AO41</f>
        <v>478.99</v>
      </c>
      <c r="G90" s="51">
        <f>Source!DG41</f>
      </c>
      <c r="H90" s="53">
        <f>ROUND(Source!AF41*Source!I41,2)</f>
        <v>226.08</v>
      </c>
      <c r="I90" s="51"/>
      <c r="J90" s="51">
        <f>IF(Source!BA41&lt;&gt;0,Source!BA41,1)</f>
        <v>24.58</v>
      </c>
      <c r="K90" s="53">
        <f>Source!S41</f>
        <v>5557.13</v>
      </c>
      <c r="L90" s="54"/>
      <c r="R90">
        <f>H90</f>
        <v>226.08</v>
      </c>
    </row>
    <row r="91" spans="1:12" ht="14.25">
      <c r="A91" s="48"/>
      <c r="B91" s="49"/>
      <c r="C91" s="49" t="s">
        <v>140</v>
      </c>
      <c r="D91" s="50"/>
      <c r="E91" s="12"/>
      <c r="F91" s="52">
        <f>Source!AM41</f>
        <v>1899.22</v>
      </c>
      <c r="G91" s="51">
        <f>Source!DE41</f>
      </c>
      <c r="H91" s="53">
        <f>ROUND(Source!AD41*Source!I41,2)</f>
        <v>896.43</v>
      </c>
      <c r="I91" s="51"/>
      <c r="J91" s="51">
        <f>IF(Source!BB41&lt;&gt;0,Source!BB41,1)</f>
        <v>6.83</v>
      </c>
      <c r="K91" s="53">
        <f>Source!Q41</f>
        <v>6122.63</v>
      </c>
      <c r="L91" s="54"/>
    </row>
    <row r="92" spans="1:18" ht="14.25">
      <c r="A92" s="48"/>
      <c r="B92" s="49"/>
      <c r="C92" s="49" t="s">
        <v>639</v>
      </c>
      <c r="D92" s="50"/>
      <c r="E92" s="12"/>
      <c r="F92" s="52">
        <f>Source!AN41</f>
        <v>243.14</v>
      </c>
      <c r="G92" s="51">
        <f>Source!DF41</f>
      </c>
      <c r="H92" s="55">
        <f>ROUND(Source!AE41*Source!I41,2)</f>
        <v>114.76</v>
      </c>
      <c r="I92" s="51"/>
      <c r="J92" s="51">
        <f>IF(Source!BS41&lt;&gt;0,Source!BS41,1)</f>
        <v>24.58</v>
      </c>
      <c r="K92" s="55">
        <f>Source!R41</f>
        <v>2820.85</v>
      </c>
      <c r="L92" s="54"/>
      <c r="R92">
        <f>H92</f>
        <v>114.76</v>
      </c>
    </row>
    <row r="93" spans="1:12" ht="14.25">
      <c r="A93" s="48"/>
      <c r="B93" s="49"/>
      <c r="C93" s="49" t="s">
        <v>645</v>
      </c>
      <c r="D93" s="50"/>
      <c r="E93" s="12"/>
      <c r="F93" s="52">
        <f>Source!AL41</f>
        <v>17059.85</v>
      </c>
      <c r="G93" s="51">
        <f>Source!DD41</f>
      </c>
      <c r="H93" s="53">
        <f>ROUND(Source!AC41*Source!I41,2)</f>
        <v>8052.25</v>
      </c>
      <c r="I93" s="51"/>
      <c r="J93" s="51">
        <f>IF(Source!BC41&lt;&gt;0,Source!BC41,1)</f>
        <v>11.01</v>
      </c>
      <c r="K93" s="53">
        <f>Source!P41</f>
        <v>88655.26</v>
      </c>
      <c r="L93" s="54"/>
    </row>
    <row r="94" spans="1:12" ht="14.25">
      <c r="A94" s="48"/>
      <c r="B94" s="49"/>
      <c r="C94" s="49" t="s">
        <v>640</v>
      </c>
      <c r="D94" s="50" t="s">
        <v>641</v>
      </c>
      <c r="E94" s="12">
        <f>Source!BZ41</f>
        <v>142</v>
      </c>
      <c r="F94" s="56"/>
      <c r="G94" s="51"/>
      <c r="H94" s="53">
        <f>SUM(S89:S96)</f>
        <v>483.99</v>
      </c>
      <c r="I94" s="57" t="str">
        <f>CONCATENATE(Source!FX41,Source!FV41,"=")</f>
        <v>142*0,85=</v>
      </c>
      <c r="J94" s="45">
        <f>Source!AT41</f>
        <v>121</v>
      </c>
      <c r="K94" s="53">
        <f>SUM(T89:T96)</f>
        <v>10137.36</v>
      </c>
      <c r="L94" s="54"/>
    </row>
    <row r="95" spans="1:12" ht="14.25">
      <c r="A95" s="48"/>
      <c r="B95" s="49"/>
      <c r="C95" s="49" t="s">
        <v>642</v>
      </c>
      <c r="D95" s="50" t="s">
        <v>641</v>
      </c>
      <c r="E95" s="12">
        <f>Source!CA41</f>
        <v>95</v>
      </c>
      <c r="F95" s="70" t="str">
        <f>CONCATENATE(" )",Source!DM41,Source!FU41,"=",Source!FY41)</f>
        <v> )*0,85=80,75</v>
      </c>
      <c r="G95" s="26"/>
      <c r="H95" s="53">
        <f>SUM(U89:U96)</f>
        <v>275.23</v>
      </c>
      <c r="I95" s="57" t="str">
        <f>CONCATENATE(Source!FY41,Source!FW41,"=")</f>
        <v>80,75*0,8=</v>
      </c>
      <c r="J95" s="45">
        <f>Source!AU41</f>
        <v>65</v>
      </c>
      <c r="K95" s="53">
        <f>SUM(V89:V96)</f>
        <v>5445.69</v>
      </c>
      <c r="L95" s="54"/>
    </row>
    <row r="96" spans="1:12" ht="14.25">
      <c r="A96" s="62"/>
      <c r="B96" s="63"/>
      <c r="C96" s="63" t="s">
        <v>643</v>
      </c>
      <c r="D96" s="64" t="s">
        <v>644</v>
      </c>
      <c r="E96" s="65">
        <f>Source!AQ41</f>
        <v>58.13</v>
      </c>
      <c r="F96" s="66"/>
      <c r="G96" s="67">
        <f>Source!DI41</f>
      </c>
      <c r="H96" s="68"/>
      <c r="I96" s="67"/>
      <c r="J96" s="67"/>
      <c r="K96" s="68"/>
      <c r="L96" s="69">
        <f>Source!U41</f>
        <v>27.437359999999998</v>
      </c>
    </row>
    <row r="97" spans="7:26" ht="15">
      <c r="G97" s="60">
        <f>H90+H91+H93+H94+H95</f>
        <v>9933.98</v>
      </c>
      <c r="H97" s="60"/>
      <c r="J97" s="60">
        <f>K90+K91+K93+K94+K95</f>
        <v>115918.06999999999</v>
      </c>
      <c r="K97" s="60"/>
      <c r="L97" s="61">
        <f>Source!U41</f>
        <v>27.437359999999998</v>
      </c>
      <c r="O97" s="59">
        <f>G97</f>
        <v>9933.98</v>
      </c>
      <c r="P97" s="59">
        <f>J97</f>
        <v>115918.06999999999</v>
      </c>
      <c r="Q97" s="59">
        <f>L97</f>
        <v>27.437359999999998</v>
      </c>
      <c r="W97">
        <f>IF(Source!BI41&lt;=1,H90+H91+H93+H94+H95,0)</f>
        <v>9933.98</v>
      </c>
      <c r="X97">
        <f>IF(Source!BI41=2,H90+H91+H93+H94+H95,0)</f>
        <v>0</v>
      </c>
      <c r="Y97">
        <f>IF(Source!BI41=3,H90+H91+H93+H94+H95,0)</f>
        <v>0</v>
      </c>
      <c r="Z97">
        <f>IF(Source!BI41=4,H90+H91+H93+H94+H95,0)</f>
        <v>0</v>
      </c>
    </row>
    <row r="98" spans="1:22" ht="71.25">
      <c r="A98" s="48" t="str">
        <f>Source!E43</f>
        <v>8</v>
      </c>
      <c r="B98" s="49" t="str">
        <f>Source!F43</f>
        <v>27-06-024-3</v>
      </c>
      <c r="C98" s="49" t="str">
        <f>Source!G43</f>
        <v>На каждый 1 см изменения толщины щебеночных покрытий или оснований добавлять или исключать к расценкам 27-06-024-01, 27-06-024-02 (К=10)</v>
      </c>
      <c r="D98" s="50" t="str">
        <f>Source!H43</f>
        <v>1000 м2 покрытия и основания</v>
      </c>
      <c r="E98" s="12">
        <f>Source!I43</f>
        <v>0.472</v>
      </c>
      <c r="F98" s="52">
        <f>IF(Source!AK43&lt;&gt;0,Source!AK43,Source!AL43+Source!AM43+Source!AO43)</f>
        <v>3338.35</v>
      </c>
      <c r="G98" s="51"/>
      <c r="H98" s="53"/>
      <c r="I98" s="51" t="str">
        <f>Source!BO43</f>
        <v>27-06-024-3</v>
      </c>
      <c r="J98" s="51"/>
      <c r="K98" s="53"/>
      <c r="L98" s="54"/>
      <c r="S98">
        <f>ROUND((Source!FX43/100)*((ROUND(Source!AF43*Source!I43,2)+ROUND(Source!AE43*Source!I43,2))),2)</f>
        <v>1065.71</v>
      </c>
      <c r="T98">
        <f>Source!X43</f>
        <v>22265.29</v>
      </c>
      <c r="U98">
        <f>ROUND((Source!FY43/100)*((ROUND(Source!AF43*Source!I43,2)+ROUND(Source!AE43*Source!I43,2))),2)</f>
        <v>606.03</v>
      </c>
      <c r="V98">
        <f>Source!Y43</f>
        <v>11916.63</v>
      </c>
    </row>
    <row r="99" spans="1:18" ht="14.25">
      <c r="A99" s="48"/>
      <c r="B99" s="49"/>
      <c r="C99" s="49" t="s">
        <v>638</v>
      </c>
      <c r="D99" s="50"/>
      <c r="E99" s="12"/>
      <c r="F99" s="52">
        <f>Source!AO43</f>
        <v>2.64</v>
      </c>
      <c r="G99" s="51" t="str">
        <f>Source!DG43</f>
        <v>)*10</v>
      </c>
      <c r="H99" s="53">
        <f>ROUND(Source!AF43*Source!I43,2)</f>
        <v>12.46</v>
      </c>
      <c r="I99" s="51"/>
      <c r="J99" s="51">
        <f>IF(Source!BA43&lt;&gt;0,Source!BA43,1)</f>
        <v>24.58</v>
      </c>
      <c r="K99" s="53">
        <f>Source!S43</f>
        <v>306.29</v>
      </c>
      <c r="L99" s="54"/>
      <c r="R99">
        <f>H99</f>
        <v>12.46</v>
      </c>
    </row>
    <row r="100" spans="1:12" ht="14.25">
      <c r="A100" s="48"/>
      <c r="B100" s="49"/>
      <c r="C100" s="49" t="s">
        <v>140</v>
      </c>
      <c r="D100" s="50"/>
      <c r="E100" s="12"/>
      <c r="F100" s="52">
        <f>Source!AM43</f>
        <v>88.79</v>
      </c>
      <c r="G100" s="51" t="str">
        <f>Source!DE43</f>
        <v>)*10</v>
      </c>
      <c r="H100" s="53">
        <f>ROUND(Source!AD43*Source!I43,2)</f>
        <v>419.09</v>
      </c>
      <c r="I100" s="51"/>
      <c r="J100" s="51">
        <f>IF(Source!BB43&lt;&gt;0,Source!BB43,1)</f>
        <v>7.67</v>
      </c>
      <c r="K100" s="53">
        <f>Source!Q43</f>
        <v>3214.41</v>
      </c>
      <c r="L100" s="54"/>
    </row>
    <row r="101" spans="1:18" ht="14.25">
      <c r="A101" s="48"/>
      <c r="B101" s="49"/>
      <c r="C101" s="49" t="s">
        <v>639</v>
      </c>
      <c r="D101" s="50"/>
      <c r="E101" s="12"/>
      <c r="F101" s="52">
        <f>Source!AN43</f>
        <v>13.26</v>
      </c>
      <c r="G101" s="51" t="str">
        <f>Source!DF43</f>
        <v>)*10</v>
      </c>
      <c r="H101" s="55">
        <f>ROUND(Source!AE43*Source!I43,2)</f>
        <v>62.59</v>
      </c>
      <c r="I101" s="51"/>
      <c r="J101" s="51">
        <f>IF(Source!BS43&lt;&gt;0,Source!BS43,1)</f>
        <v>24.58</v>
      </c>
      <c r="K101" s="55">
        <f>Source!R43</f>
        <v>1538.39</v>
      </c>
      <c r="L101" s="54"/>
      <c r="R101">
        <f>H101</f>
        <v>62.59</v>
      </c>
    </row>
    <row r="102" spans="1:12" ht="14.25">
      <c r="A102" s="48"/>
      <c r="B102" s="49"/>
      <c r="C102" s="49" t="s">
        <v>645</v>
      </c>
      <c r="D102" s="50"/>
      <c r="E102" s="12"/>
      <c r="F102" s="52">
        <f>Source!AL43</f>
        <v>3246.92</v>
      </c>
      <c r="G102" s="51" t="str">
        <f>Source!DD43</f>
        <v>)*10</v>
      </c>
      <c r="H102" s="53">
        <f>ROUND(Source!AC43*Source!I43,2)</f>
        <v>15325.46</v>
      </c>
      <c r="I102" s="51"/>
      <c r="J102" s="51">
        <f>IF(Source!BC43&lt;&gt;0,Source!BC43,1)</f>
        <v>10.96</v>
      </c>
      <c r="K102" s="53">
        <f>Source!P43</f>
        <v>167967.07</v>
      </c>
      <c r="L102" s="54"/>
    </row>
    <row r="103" spans="1:12" ht="14.25">
      <c r="A103" s="48"/>
      <c r="B103" s="49"/>
      <c r="C103" s="49" t="s">
        <v>640</v>
      </c>
      <c r="D103" s="50" t="s">
        <v>641</v>
      </c>
      <c r="E103" s="12">
        <f>Source!BZ43</f>
        <v>142</v>
      </c>
      <c r="F103" s="70" t="str">
        <f>CONCATENATE(" )",Source!DL43,Source!FT43,"=",Source!FX43)</f>
        <v> ))*10=1420</v>
      </c>
      <c r="G103" s="26"/>
      <c r="H103" s="53">
        <f>SUM(S98:S105)</f>
        <v>1065.71</v>
      </c>
      <c r="I103" s="57" t="str">
        <f>CONCATENATE(Source!FX43,Source!FV43,"=")</f>
        <v>1420*0,85=</v>
      </c>
      <c r="J103" s="45">
        <f>Source!AT43</f>
        <v>1207</v>
      </c>
      <c r="K103" s="53">
        <f>SUM(T98:T105)</f>
        <v>22265.29</v>
      </c>
      <c r="L103" s="54"/>
    </row>
    <row r="104" spans="1:12" ht="14.25">
      <c r="A104" s="48"/>
      <c r="B104" s="49"/>
      <c r="C104" s="49" t="s">
        <v>642</v>
      </c>
      <c r="D104" s="50" t="s">
        <v>641</v>
      </c>
      <c r="E104" s="12">
        <f>Source!CA43</f>
        <v>95</v>
      </c>
      <c r="F104" s="70" t="str">
        <f>CONCATENATE(" )",Source!DM43,Source!FU43,"=",Source!FY43)</f>
        <v> ))*10*0,85=807,5</v>
      </c>
      <c r="G104" s="26"/>
      <c r="H104" s="53">
        <f>SUM(U98:U105)</f>
        <v>606.03</v>
      </c>
      <c r="I104" s="57" t="str">
        <f>CONCATENATE(Source!FY43,Source!FW43,"=")</f>
        <v>807,5*0,8=</v>
      </c>
      <c r="J104" s="45">
        <f>Source!AU43</f>
        <v>646</v>
      </c>
      <c r="K104" s="53">
        <f>SUM(V98:V105)</f>
        <v>11916.63</v>
      </c>
      <c r="L104" s="54"/>
    </row>
    <row r="105" spans="1:12" ht="14.25">
      <c r="A105" s="62"/>
      <c r="B105" s="63"/>
      <c r="C105" s="63" t="s">
        <v>643</v>
      </c>
      <c r="D105" s="64" t="s">
        <v>644</v>
      </c>
      <c r="E105" s="65">
        <f>Source!AQ43</f>
        <v>0.32</v>
      </c>
      <c r="F105" s="66"/>
      <c r="G105" s="67" t="str">
        <f>Source!DI43</f>
        <v>)*10</v>
      </c>
      <c r="H105" s="68"/>
      <c r="I105" s="67"/>
      <c r="J105" s="67"/>
      <c r="K105" s="68"/>
      <c r="L105" s="69">
        <f>Source!U43</f>
        <v>1.5104</v>
      </c>
    </row>
    <row r="106" spans="7:26" ht="15">
      <c r="G106" s="60">
        <f>H99+H100+H102+H103+H104</f>
        <v>17428.749999999996</v>
      </c>
      <c r="H106" s="60"/>
      <c r="J106" s="60">
        <f>K99+K100+K102+K103+K104</f>
        <v>205669.69000000003</v>
      </c>
      <c r="K106" s="60"/>
      <c r="L106" s="61">
        <f>Source!U43</f>
        <v>1.5104</v>
      </c>
      <c r="O106" s="59">
        <f>G106</f>
        <v>17428.749999999996</v>
      </c>
      <c r="P106" s="59">
        <f>J106</f>
        <v>205669.69000000003</v>
      </c>
      <c r="Q106" s="59">
        <f>L106</f>
        <v>1.5104</v>
      </c>
      <c r="W106">
        <f>IF(Source!BI43&lt;=1,H99+H100+H102+H103+H104,0)</f>
        <v>17428.749999999996</v>
      </c>
      <c r="X106">
        <f>IF(Source!BI43=2,H99+H100+H102+H103+H104,0)</f>
        <v>0</v>
      </c>
      <c r="Y106">
        <f>IF(Source!BI43=3,H99+H100+H102+H103+H104,0)</f>
        <v>0</v>
      </c>
      <c r="Z106">
        <f>IF(Source!BI43=4,H99+H100+H102+H103+H104,0)</f>
        <v>0</v>
      </c>
    </row>
    <row r="107" spans="1:22" ht="42.75">
      <c r="A107" s="48" t="str">
        <f>Source!E45</f>
        <v>9</v>
      </c>
      <c r="B107" s="49" t="str">
        <f>Source!F45</f>
        <v>27-06-009-1</v>
      </c>
      <c r="C107" s="49" t="str">
        <f>Source!G45</f>
        <v>Укладка металлической сетки в цементобетонное дорожное покрытие</v>
      </c>
      <c r="D107" s="50" t="str">
        <f>Source!H45</f>
        <v>1000 м2 покрытия</v>
      </c>
      <c r="E107" s="12">
        <f>Source!I45</f>
        <v>0.6</v>
      </c>
      <c r="F107" s="52">
        <f>IF(Source!AK45&lt;&gt;0,Source!AK45,Source!AL45+Source!AM45+Source!AO45)</f>
        <v>128.42</v>
      </c>
      <c r="G107" s="51"/>
      <c r="H107" s="53"/>
      <c r="I107" s="51" t="str">
        <f>Source!BO45</f>
        <v>27-06-009-1</v>
      </c>
      <c r="J107" s="51"/>
      <c r="K107" s="53"/>
      <c r="L107" s="54"/>
      <c r="S107">
        <f>ROUND((Source!FX45/100)*((ROUND(Source!AF45*Source!I45,2)+ROUND(Source!AE45*Source!I45,2))),2)</f>
        <v>96.86</v>
      </c>
      <c r="T107">
        <f>Source!X45</f>
        <v>2028.81</v>
      </c>
      <c r="U107">
        <f>ROUND((Source!FY45/100)*((ROUND(Source!AF45*Source!I45,2)+ROUND(Source!AE45*Source!I45,2))),2)</f>
        <v>55.08</v>
      </c>
      <c r="V107">
        <f>Source!Y45</f>
        <v>1089.86</v>
      </c>
    </row>
    <row r="108" spans="1:18" ht="14.25">
      <c r="A108" s="48"/>
      <c r="B108" s="49"/>
      <c r="C108" s="49" t="s">
        <v>638</v>
      </c>
      <c r="D108" s="50"/>
      <c r="E108" s="12"/>
      <c r="F108" s="52">
        <f>Source!AO45</f>
        <v>112.74</v>
      </c>
      <c r="G108" s="51">
        <f>Source!DG45</f>
      </c>
      <c r="H108" s="53">
        <f>ROUND(Source!AF45*Source!I45,2)</f>
        <v>67.64</v>
      </c>
      <c r="I108" s="51"/>
      <c r="J108" s="51">
        <f>IF(Source!BA45&lt;&gt;0,Source!BA45,1)</f>
        <v>24.58</v>
      </c>
      <c r="K108" s="53">
        <f>Source!S45</f>
        <v>1662.69</v>
      </c>
      <c r="L108" s="54"/>
      <c r="R108">
        <f>H108</f>
        <v>67.64</v>
      </c>
    </row>
    <row r="109" spans="1:12" ht="14.25">
      <c r="A109" s="48"/>
      <c r="B109" s="49"/>
      <c r="C109" s="49" t="s">
        <v>140</v>
      </c>
      <c r="D109" s="50"/>
      <c r="E109" s="12"/>
      <c r="F109" s="52">
        <f>Source!AM45</f>
        <v>15.68</v>
      </c>
      <c r="G109" s="51">
        <f>Source!DE45</f>
      </c>
      <c r="H109" s="53">
        <f>ROUND(Source!AD45*Source!I45,2)</f>
        <v>9.41</v>
      </c>
      <c r="I109" s="51"/>
      <c r="J109" s="51">
        <f>IF(Source!BB45&lt;&gt;0,Source!BB45,1)</f>
        <v>7.34</v>
      </c>
      <c r="K109" s="53">
        <f>Source!Q45</f>
        <v>69.05</v>
      </c>
      <c r="L109" s="54"/>
    </row>
    <row r="110" spans="1:18" ht="14.25">
      <c r="A110" s="48"/>
      <c r="B110" s="49"/>
      <c r="C110" s="49" t="s">
        <v>639</v>
      </c>
      <c r="D110" s="50"/>
      <c r="E110" s="12"/>
      <c r="F110" s="52">
        <f>Source!AN45</f>
        <v>0.95</v>
      </c>
      <c r="G110" s="51">
        <f>Source!DF45</f>
      </c>
      <c r="H110" s="55">
        <f>ROUND(Source!AE45*Source!I45,2)</f>
        <v>0.57</v>
      </c>
      <c r="I110" s="51"/>
      <c r="J110" s="51">
        <f>IF(Source!BS45&lt;&gt;0,Source!BS45,1)</f>
        <v>24.58</v>
      </c>
      <c r="K110" s="55">
        <f>Source!R45</f>
        <v>14.01</v>
      </c>
      <c r="L110" s="54"/>
      <c r="R110">
        <f>H110</f>
        <v>0.57</v>
      </c>
    </row>
    <row r="111" spans="1:12" ht="14.25">
      <c r="A111" s="48"/>
      <c r="B111" s="49"/>
      <c r="C111" s="49" t="s">
        <v>640</v>
      </c>
      <c r="D111" s="50" t="s">
        <v>641</v>
      </c>
      <c r="E111" s="12">
        <f>Source!BZ45</f>
        <v>142</v>
      </c>
      <c r="F111" s="56"/>
      <c r="G111" s="51"/>
      <c r="H111" s="53">
        <f>SUM(S107:S114)</f>
        <v>96.86</v>
      </c>
      <c r="I111" s="57" t="str">
        <f>CONCATENATE(Source!FX45,Source!FV45,"=")</f>
        <v>142*0,85=</v>
      </c>
      <c r="J111" s="45">
        <f>Source!AT45</f>
        <v>121</v>
      </c>
      <c r="K111" s="53">
        <f>SUM(T107:T114)</f>
        <v>2028.81</v>
      </c>
      <c r="L111" s="54"/>
    </row>
    <row r="112" spans="1:12" ht="14.25">
      <c r="A112" s="48"/>
      <c r="B112" s="49"/>
      <c r="C112" s="49" t="s">
        <v>642</v>
      </c>
      <c r="D112" s="50" t="s">
        <v>641</v>
      </c>
      <c r="E112" s="12">
        <f>Source!CA45</f>
        <v>95</v>
      </c>
      <c r="F112" s="70" t="str">
        <f>CONCATENATE(" )",Source!DM45,Source!FU45,"=",Source!FY45)</f>
        <v> )*0,85=80,75</v>
      </c>
      <c r="G112" s="26"/>
      <c r="H112" s="53">
        <f>SUM(U107:U114)</f>
        <v>55.08</v>
      </c>
      <c r="I112" s="57" t="str">
        <f>CONCATENATE(Source!FY45,Source!FW45,"=")</f>
        <v>80,75*0,8=</v>
      </c>
      <c r="J112" s="45">
        <f>Source!AU45</f>
        <v>65</v>
      </c>
      <c r="K112" s="53">
        <f>SUM(V107:V114)</f>
        <v>1089.86</v>
      </c>
      <c r="L112" s="54"/>
    </row>
    <row r="113" spans="1:12" ht="14.25">
      <c r="A113" s="48"/>
      <c r="B113" s="49"/>
      <c r="C113" s="49" t="s">
        <v>643</v>
      </c>
      <c r="D113" s="50" t="s">
        <v>644</v>
      </c>
      <c r="E113" s="12">
        <f>Source!AQ45</f>
        <v>12.43</v>
      </c>
      <c r="F113" s="52"/>
      <c r="G113" s="51">
        <f>Source!DI45</f>
      </c>
      <c r="H113" s="53"/>
      <c r="I113" s="51"/>
      <c r="J113" s="51"/>
      <c r="K113" s="53"/>
      <c r="L113" s="58">
        <f>Source!U45</f>
        <v>7.457999999999999</v>
      </c>
    </row>
    <row r="114" spans="1:26" ht="28.5">
      <c r="A114" s="62" t="str">
        <f>Source!E47</f>
        <v>9,1</v>
      </c>
      <c r="B114" s="63" t="str">
        <f>Source!F47</f>
        <v>204-0097</v>
      </c>
      <c r="C114" s="63" t="str">
        <f>Source!G47</f>
        <v>Сетка сварная из холоднотянутой проволоки 4-5 мм</v>
      </c>
      <c r="D114" s="64" t="str">
        <f>Source!H47</f>
        <v>т</v>
      </c>
      <c r="E114" s="65">
        <f>Source!I47</f>
        <v>1.62</v>
      </c>
      <c r="F114" s="66">
        <f>Source!AK47</f>
        <v>8780.09</v>
      </c>
      <c r="G114" s="71" t="s">
        <v>3</v>
      </c>
      <c r="H114" s="68">
        <f>ROUND(Source!AC47*Source!I47,2)+ROUND(Source!AD47*Source!I47,2)+ROUND(Source!AF47*Source!I47,2)</f>
        <v>14223.75</v>
      </c>
      <c r="I114" s="67"/>
      <c r="J114" s="67">
        <f>IF(Source!BC47&lt;&gt;0,Source!BC47,1)</f>
        <v>7.1</v>
      </c>
      <c r="K114" s="68">
        <f>Source!O47</f>
        <v>100988.6</v>
      </c>
      <c r="L114" s="72"/>
      <c r="S114">
        <f>ROUND((Source!FX47/100)*((ROUND(Source!AF47*Source!I47,2)+ROUND(Source!AE47*Source!I47,2))),2)</f>
        <v>0</v>
      </c>
      <c r="T114">
        <f>Source!X47</f>
        <v>0</v>
      </c>
      <c r="U114">
        <f>ROUND((Source!FY47/100)*((ROUND(Source!AF47*Source!I47,2)+ROUND(Source!AE47*Source!I47,2))),2)</f>
        <v>0</v>
      </c>
      <c r="V114">
        <f>Source!Y47</f>
        <v>0</v>
      </c>
      <c r="W114">
        <f>IF(Source!BI47&lt;=1,H114,0)</f>
        <v>14223.75</v>
      </c>
      <c r="X114">
        <f>IF(Source!BI47=2,H114,0)</f>
        <v>0</v>
      </c>
      <c r="Y114">
        <f>IF(Source!BI47=3,H114,0)</f>
        <v>0</v>
      </c>
      <c r="Z114">
        <f>IF(Source!BI47=4,H114,0)</f>
        <v>0</v>
      </c>
    </row>
    <row r="115" spans="7:26" ht="15">
      <c r="G115" s="60">
        <f>H108+H109+H111+H112+SUM(H114:H114)</f>
        <v>14452.74</v>
      </c>
      <c r="H115" s="60"/>
      <c r="J115" s="60">
        <f>K108+K109+K111+K112+SUM(K114:K114)</f>
        <v>105839.01000000001</v>
      </c>
      <c r="K115" s="60"/>
      <c r="L115" s="61">
        <f>Source!U45</f>
        <v>7.457999999999999</v>
      </c>
      <c r="O115" s="59">
        <f>G115</f>
        <v>14452.74</v>
      </c>
      <c r="P115" s="59">
        <f>J115</f>
        <v>105839.01000000001</v>
      </c>
      <c r="Q115" s="59">
        <f>L115</f>
        <v>7.457999999999999</v>
      </c>
      <c r="W115">
        <f>IF(Source!BI45&lt;=1,H108+H109+H111+H112,0)</f>
        <v>228.99</v>
      </c>
      <c r="X115">
        <f>IF(Source!BI45=2,H108+H109+H111+H112,0)</f>
        <v>0</v>
      </c>
      <c r="Y115">
        <f>IF(Source!BI45=3,H108+H109+H111+H112,0)</f>
        <v>0</v>
      </c>
      <c r="Z115">
        <f>IF(Source!BI45=4,H108+H109+H111+H112,0)</f>
        <v>0</v>
      </c>
    </row>
    <row r="116" spans="1:22" ht="57">
      <c r="A116" s="48" t="str">
        <f>Source!E49</f>
        <v>10</v>
      </c>
      <c r="B116" s="49" t="str">
        <f>Source!F49</f>
        <v>27-06-002-17</v>
      </c>
      <c r="C116" s="49" t="str">
        <f>Source!G49</f>
        <v>Устройство цементобетонных покрытий однослойных средствами малой механизации, толщина слоя 20 см</v>
      </c>
      <c r="D116" s="50" t="str">
        <f>Source!H49</f>
        <v>1000 м2 покрытия</v>
      </c>
      <c r="E116" s="12">
        <f>Source!I49</f>
        <v>0.6</v>
      </c>
      <c r="F116" s="52">
        <f>IF(Source!AK49&lt;&gt;0,Source!AK49,Source!AL49+Source!AM49+Source!AO49)</f>
        <v>191948.33</v>
      </c>
      <c r="G116" s="51"/>
      <c r="H116" s="53"/>
      <c r="I116" s="51" t="str">
        <f>Source!BO49</f>
        <v>27-06-002-17</v>
      </c>
      <c r="J116" s="51"/>
      <c r="K116" s="53"/>
      <c r="L116" s="54"/>
      <c r="S116">
        <f>ROUND((Source!FX49/100)*((ROUND(Source!AF49*Source!I49,2)+ROUND(Source!AE49*Source!I49,2))),2)</f>
        <v>2955.38</v>
      </c>
      <c r="T116">
        <f>Source!X49</f>
        <v>61899.95</v>
      </c>
      <c r="U116">
        <f>ROUND((Source!FY49/100)*((ROUND(Source!AF49*Source!I49,2)+ROUND(Source!AE49*Source!I49,2))),2)</f>
        <v>1680.61</v>
      </c>
      <c r="V116">
        <f>Source!Y49</f>
        <v>33252.04</v>
      </c>
    </row>
    <row r="117" spans="1:18" ht="14.25">
      <c r="A117" s="48"/>
      <c r="B117" s="49"/>
      <c r="C117" s="49" t="s">
        <v>638</v>
      </c>
      <c r="D117" s="50"/>
      <c r="E117" s="12"/>
      <c r="F117" s="52">
        <f>Source!AO49</f>
        <v>2912.61</v>
      </c>
      <c r="G117" s="51">
        <f>Source!DG49</f>
      </c>
      <c r="H117" s="53">
        <f>ROUND(Source!AF49*Source!I49,2)</f>
        <v>1747.57</v>
      </c>
      <c r="I117" s="51"/>
      <c r="J117" s="51">
        <f>IF(Source!BA49&lt;&gt;0,Source!BA49,1)</f>
        <v>24.58</v>
      </c>
      <c r="K117" s="53">
        <f>Source!S49</f>
        <v>42955.17</v>
      </c>
      <c r="L117" s="54"/>
      <c r="R117">
        <f>H117</f>
        <v>1747.57</v>
      </c>
    </row>
    <row r="118" spans="1:12" ht="14.25">
      <c r="A118" s="48"/>
      <c r="B118" s="49"/>
      <c r="C118" s="49" t="s">
        <v>140</v>
      </c>
      <c r="D118" s="50"/>
      <c r="E118" s="12"/>
      <c r="F118" s="52">
        <f>Source!AM49</f>
        <v>4075.88</v>
      </c>
      <c r="G118" s="51">
        <f>Source!DE49</f>
      </c>
      <c r="H118" s="53">
        <f>ROUND(Source!AD49*Source!I49,2)</f>
        <v>2445.53</v>
      </c>
      <c r="I118" s="51"/>
      <c r="J118" s="51">
        <f>IF(Source!BB49&lt;&gt;0,Source!BB49,1)</f>
        <v>7.45</v>
      </c>
      <c r="K118" s="53">
        <f>Source!Q49</f>
        <v>18219.18</v>
      </c>
      <c r="L118" s="54"/>
    </row>
    <row r="119" spans="1:18" ht="14.25">
      <c r="A119" s="48"/>
      <c r="B119" s="49"/>
      <c r="C119" s="49" t="s">
        <v>639</v>
      </c>
      <c r="D119" s="50"/>
      <c r="E119" s="12"/>
      <c r="F119" s="52">
        <f>Source!AN49</f>
        <v>556.13</v>
      </c>
      <c r="G119" s="51">
        <f>Source!DF49</f>
      </c>
      <c r="H119" s="55">
        <f>ROUND(Source!AE49*Source!I49,2)</f>
        <v>333.68</v>
      </c>
      <c r="I119" s="51"/>
      <c r="J119" s="51">
        <f>IF(Source!BS49&lt;&gt;0,Source!BS49,1)</f>
        <v>24.58</v>
      </c>
      <c r="K119" s="55">
        <f>Source!R49</f>
        <v>8201.81</v>
      </c>
      <c r="L119" s="54"/>
      <c r="R119">
        <f>H119</f>
        <v>333.68</v>
      </c>
    </row>
    <row r="120" spans="1:12" ht="14.25">
      <c r="A120" s="48"/>
      <c r="B120" s="49"/>
      <c r="C120" s="49" t="s">
        <v>645</v>
      </c>
      <c r="D120" s="50"/>
      <c r="E120" s="12"/>
      <c r="F120" s="52">
        <f>Source!AL49</f>
        <v>184959.84</v>
      </c>
      <c r="G120" s="51">
        <f>Source!DD49</f>
      </c>
      <c r="H120" s="53">
        <f>ROUND(Source!AC49*Source!I49,2)</f>
        <v>110975.9</v>
      </c>
      <c r="I120" s="51"/>
      <c r="J120" s="51">
        <f>IF(Source!BC49&lt;&gt;0,Source!BC49,1)</f>
        <v>6.57</v>
      </c>
      <c r="K120" s="53">
        <f>Source!P49</f>
        <v>729111.69</v>
      </c>
      <c r="L120" s="54"/>
    </row>
    <row r="121" spans="1:12" ht="14.25">
      <c r="A121" s="48"/>
      <c r="B121" s="49"/>
      <c r="C121" s="49" t="s">
        <v>640</v>
      </c>
      <c r="D121" s="50" t="s">
        <v>641</v>
      </c>
      <c r="E121" s="12">
        <f>Source!BZ49</f>
        <v>142</v>
      </c>
      <c r="F121" s="56"/>
      <c r="G121" s="51"/>
      <c r="H121" s="53">
        <f>SUM(S116:S124)</f>
        <v>2955.38</v>
      </c>
      <c r="I121" s="57" t="str">
        <f>CONCATENATE(Source!FX49,Source!FV49,"=")</f>
        <v>142*0,85=</v>
      </c>
      <c r="J121" s="45">
        <f>Source!AT49</f>
        <v>121</v>
      </c>
      <c r="K121" s="53">
        <f>SUM(T116:T124)</f>
        <v>61899.95</v>
      </c>
      <c r="L121" s="54"/>
    </row>
    <row r="122" spans="1:12" ht="14.25">
      <c r="A122" s="48"/>
      <c r="B122" s="49"/>
      <c r="C122" s="49" t="s">
        <v>642</v>
      </c>
      <c r="D122" s="50" t="s">
        <v>641</v>
      </c>
      <c r="E122" s="12">
        <f>Source!CA49</f>
        <v>95</v>
      </c>
      <c r="F122" s="70" t="str">
        <f>CONCATENATE(" )",Source!DM49,Source!FU49,"=",Source!FY49)</f>
        <v> )*0,85=80,75</v>
      </c>
      <c r="G122" s="26"/>
      <c r="H122" s="53">
        <f>SUM(U116:U124)</f>
        <v>1680.61</v>
      </c>
      <c r="I122" s="57" t="str">
        <f>CONCATENATE(Source!FY49,Source!FW49,"=")</f>
        <v>80,75*0,8=</v>
      </c>
      <c r="J122" s="45">
        <f>Source!AU49</f>
        <v>65</v>
      </c>
      <c r="K122" s="53">
        <f>SUM(V116:V124)</f>
        <v>33252.04</v>
      </c>
      <c r="L122" s="54"/>
    </row>
    <row r="123" spans="1:12" ht="14.25">
      <c r="A123" s="48"/>
      <c r="B123" s="49"/>
      <c r="C123" s="49" t="s">
        <v>643</v>
      </c>
      <c r="D123" s="50" t="s">
        <v>644</v>
      </c>
      <c r="E123" s="12">
        <f>Source!AQ49</f>
        <v>344.28</v>
      </c>
      <c r="F123" s="52"/>
      <c r="G123" s="51">
        <f>Source!DI49</f>
      </c>
      <c r="H123" s="53"/>
      <c r="I123" s="51"/>
      <c r="J123" s="51"/>
      <c r="K123" s="53"/>
      <c r="L123" s="58">
        <f>Source!U49</f>
        <v>206.56799999999998</v>
      </c>
    </row>
    <row r="124" spans="1:26" ht="28.5">
      <c r="A124" s="62" t="str">
        <f>Source!E51</f>
        <v>10,1</v>
      </c>
      <c r="B124" s="63" t="str">
        <f>Source!F51</f>
        <v>204-0003</v>
      </c>
      <c r="C124" s="63" t="str">
        <f>Source!G51</f>
        <v>Горячекатаная арматурная сталь гладкая класса А-I, диаметром 10 мм</v>
      </c>
      <c r="D124" s="64" t="str">
        <f>Source!H51</f>
        <v>т</v>
      </c>
      <c r="E124" s="65">
        <f>Source!I51</f>
        <v>0.308</v>
      </c>
      <c r="F124" s="66">
        <f>Source!AK51</f>
        <v>6726.18</v>
      </c>
      <c r="G124" s="71" t="s">
        <v>3</v>
      </c>
      <c r="H124" s="68">
        <f>ROUND(Source!AC51*Source!I51,2)+ROUND(Source!AD51*Source!I51,2)+ROUND(Source!AF51*Source!I51,2)</f>
        <v>2071.66</v>
      </c>
      <c r="I124" s="67"/>
      <c r="J124" s="67">
        <f>IF(Source!BC51&lt;&gt;0,Source!BC51,1)</f>
        <v>4.74</v>
      </c>
      <c r="K124" s="68">
        <f>Source!O51</f>
        <v>9819.68</v>
      </c>
      <c r="L124" s="72"/>
      <c r="S124">
        <f>ROUND((Source!FX51/100)*((ROUND(Source!AF51*Source!I51,2)+ROUND(Source!AE51*Source!I51,2))),2)</f>
        <v>0</v>
      </c>
      <c r="T124">
        <f>Source!X51</f>
        <v>0</v>
      </c>
      <c r="U124">
        <f>ROUND((Source!FY51/100)*((ROUND(Source!AF51*Source!I51,2)+ROUND(Source!AE51*Source!I51,2))),2)</f>
        <v>0</v>
      </c>
      <c r="V124">
        <f>Source!Y51</f>
        <v>0</v>
      </c>
      <c r="W124">
        <f>IF(Source!BI51&lt;=1,H124,0)</f>
        <v>2071.66</v>
      </c>
      <c r="X124">
        <f>IF(Source!BI51=2,H124,0)</f>
        <v>0</v>
      </c>
      <c r="Y124">
        <f>IF(Source!BI51=3,H124,0)</f>
        <v>0</v>
      </c>
      <c r="Z124">
        <f>IF(Source!BI51=4,H124,0)</f>
        <v>0</v>
      </c>
    </row>
    <row r="125" spans="7:26" ht="15">
      <c r="G125" s="60">
        <f>H117+H118+H120+H121+H122+SUM(H124:H124)</f>
        <v>121876.65000000001</v>
      </c>
      <c r="H125" s="60"/>
      <c r="J125" s="60">
        <f>K117+K118+K120+K121+K122+SUM(K124:K124)</f>
        <v>895257.71</v>
      </c>
      <c r="K125" s="60"/>
      <c r="L125" s="61">
        <f>Source!U49</f>
        <v>206.56799999999998</v>
      </c>
      <c r="O125" s="59">
        <f>G125</f>
        <v>121876.65000000001</v>
      </c>
      <c r="P125" s="59">
        <f>J125</f>
        <v>895257.71</v>
      </c>
      <c r="Q125" s="59">
        <f>L125</f>
        <v>206.56799999999998</v>
      </c>
      <c r="W125">
        <f>IF(Source!BI49&lt;=1,H117+H118+H120+H121+H122,0)</f>
        <v>119804.99</v>
      </c>
      <c r="X125">
        <f>IF(Source!BI49=2,H117+H118+H120+H121+H122,0)</f>
        <v>0</v>
      </c>
      <c r="Y125">
        <f>IF(Source!BI49=3,H117+H118+H120+H121+H122,0)</f>
        <v>0</v>
      </c>
      <c r="Z125">
        <f>IF(Source!BI49=4,H117+H118+H120+H121+H122,0)</f>
        <v>0</v>
      </c>
    </row>
    <row r="126" spans="1:22" ht="57">
      <c r="A126" s="48" t="str">
        <f>Source!E53</f>
        <v>11</v>
      </c>
      <c r="B126" s="49" t="str">
        <f>Source!F53</f>
        <v>27-06-002-18</v>
      </c>
      <c r="C126" s="49" t="str">
        <f>Source!G53</f>
        <v>На каждый 1 см изменения толщины слоя добавлять или исключать к расценке 27-06-002-17 (исключить 15 см)</v>
      </c>
      <c r="D126" s="50" t="str">
        <f>Source!H53</f>
        <v>1000 м2 покрытия</v>
      </c>
      <c r="E126" s="12">
        <f>Source!I53</f>
        <v>0.6</v>
      </c>
      <c r="F126" s="52">
        <f>IF(Source!AK53&lt;&gt;0,Source!AK53,Source!AL53+Source!AM53+Source!AO53)</f>
        <v>9097.23</v>
      </c>
      <c r="G126" s="51"/>
      <c r="H126" s="53"/>
      <c r="I126" s="51" t="str">
        <f>Source!BO53</f>
        <v>27-06-002-18</v>
      </c>
      <c r="J126" s="51"/>
      <c r="K126" s="53"/>
      <c r="L126" s="54"/>
      <c r="S126">
        <f>ROUND((Source!FX53/100)*((ROUND(Source!AF53*Source!I53,2)+ROUND(Source!AE53*Source!I53,2))),2)</f>
        <v>0.25</v>
      </c>
      <c r="T126">
        <f>Source!X53</f>
        <v>5.16</v>
      </c>
      <c r="U126">
        <f>ROUND((Source!FY53/100)*((ROUND(Source!AF53*Source!I53,2)+ROUND(Source!AE53*Source!I53,2))),2)</f>
        <v>0.14</v>
      </c>
      <c r="V126">
        <f>Source!Y53</f>
        <v>2.58</v>
      </c>
    </row>
    <row r="127" spans="1:18" ht="14.25">
      <c r="A127" s="48"/>
      <c r="B127" s="49"/>
      <c r="C127" s="49" t="s">
        <v>638</v>
      </c>
      <c r="D127" s="50"/>
      <c r="E127" s="12"/>
      <c r="F127" s="52">
        <f>Source!AO53</f>
        <v>51.52</v>
      </c>
      <c r="G127" s="51" t="str">
        <f>Source!DG53</f>
        <v>)/15</v>
      </c>
      <c r="H127" s="53">
        <f>ROUND(Source!AF53*Source!I53,2)</f>
        <v>2.06</v>
      </c>
      <c r="I127" s="51"/>
      <c r="J127" s="51">
        <f>IF(Source!BA53&lt;&gt;0,Source!BA53,1)</f>
        <v>24.58</v>
      </c>
      <c r="K127" s="53">
        <f>Source!S53</f>
        <v>50.65</v>
      </c>
      <c r="L127" s="54"/>
      <c r="R127">
        <f>H127</f>
        <v>2.06</v>
      </c>
    </row>
    <row r="128" spans="1:12" ht="14.25">
      <c r="A128" s="48"/>
      <c r="B128" s="49"/>
      <c r="C128" s="49" t="s">
        <v>140</v>
      </c>
      <c r="D128" s="50"/>
      <c r="E128" s="12"/>
      <c r="F128" s="52">
        <f>Source!AM53</f>
        <v>45.11</v>
      </c>
      <c r="G128" s="51" t="str">
        <f>Source!DE53</f>
        <v>)/15</v>
      </c>
      <c r="H128" s="53">
        <f>ROUND(Source!AD53*Source!I53,2)</f>
        <v>1.8</v>
      </c>
      <c r="I128" s="51"/>
      <c r="J128" s="51">
        <f>IF(Source!BB53&lt;&gt;0,Source!BB53,1)</f>
        <v>11.84</v>
      </c>
      <c r="K128" s="53">
        <f>Source!Q53</f>
        <v>21.36</v>
      </c>
      <c r="L128" s="54"/>
    </row>
    <row r="129" spans="1:18" ht="14.25">
      <c r="A129" s="48"/>
      <c r="B129" s="49"/>
      <c r="C129" s="49" t="s">
        <v>639</v>
      </c>
      <c r="D129" s="50"/>
      <c r="E129" s="12"/>
      <c r="F129" s="52">
        <f>Source!AN53</f>
        <v>14.13</v>
      </c>
      <c r="G129" s="51" t="str">
        <f>Source!DF53</f>
        <v>)/15</v>
      </c>
      <c r="H129" s="55">
        <f>ROUND(Source!AE53*Source!I53,2)</f>
        <v>0.57</v>
      </c>
      <c r="I129" s="51"/>
      <c r="J129" s="51">
        <f>IF(Source!BS53&lt;&gt;0,Source!BS53,1)</f>
        <v>24.58</v>
      </c>
      <c r="K129" s="55">
        <f>Source!R53</f>
        <v>13.89</v>
      </c>
      <c r="L129" s="54"/>
      <c r="R129">
        <f>H129</f>
        <v>0.57</v>
      </c>
    </row>
    <row r="130" spans="1:12" ht="14.25">
      <c r="A130" s="48"/>
      <c r="B130" s="49"/>
      <c r="C130" s="49" t="s">
        <v>645</v>
      </c>
      <c r="D130" s="50"/>
      <c r="E130" s="12"/>
      <c r="F130" s="52">
        <f>Source!AL53</f>
        <v>9000.6</v>
      </c>
      <c r="G130" s="51" t="str">
        <f>Source!DD53</f>
        <v>)/15</v>
      </c>
      <c r="H130" s="53">
        <f>ROUND(Source!AC53*Source!I53,2)</f>
        <v>360.02</v>
      </c>
      <c r="I130" s="51"/>
      <c r="J130" s="51">
        <f>IF(Source!BC53&lt;&gt;0,Source!BC53,1)</f>
        <v>6.3</v>
      </c>
      <c r="K130" s="53">
        <f>Source!P53</f>
        <v>2268.15</v>
      </c>
      <c r="L130" s="54"/>
    </row>
    <row r="131" spans="1:12" ht="25.5">
      <c r="A131" s="48"/>
      <c r="B131" s="49"/>
      <c r="C131" s="49" t="s">
        <v>640</v>
      </c>
      <c r="D131" s="50" t="s">
        <v>641</v>
      </c>
      <c r="E131" s="12">
        <f>Source!BZ53</f>
        <v>142</v>
      </c>
      <c r="F131" s="70" t="str">
        <f>CONCATENATE(" )",Source!DL53,Source!FT53,"=",Source!FX53)</f>
        <v> ))/15=9,46666666666667</v>
      </c>
      <c r="G131" s="26"/>
      <c r="H131" s="53">
        <f>SUM(S126:S134)</f>
        <v>0.25</v>
      </c>
      <c r="I131" s="57" t="str">
        <f>CONCATENATE(Source!FX53,Source!FV53,"=")</f>
        <v>9,46666666666667*0,85=</v>
      </c>
      <c r="J131" s="45">
        <f>Source!AT53</f>
        <v>8</v>
      </c>
      <c r="K131" s="53">
        <f>SUM(T126:T134)</f>
        <v>5.16</v>
      </c>
      <c r="L131" s="54"/>
    </row>
    <row r="132" spans="1:12" ht="25.5">
      <c r="A132" s="48"/>
      <c r="B132" s="49"/>
      <c r="C132" s="49" t="s">
        <v>642</v>
      </c>
      <c r="D132" s="50" t="s">
        <v>641</v>
      </c>
      <c r="E132" s="12">
        <f>Source!CA53</f>
        <v>95</v>
      </c>
      <c r="F132" s="70" t="str">
        <f>CONCATENATE(" )",Source!DM53,Source!FU53,"=",Source!FY53)</f>
        <v> ))/15*0,85=5,38333333333333</v>
      </c>
      <c r="G132" s="26"/>
      <c r="H132" s="53">
        <f>SUM(U126:U134)</f>
        <v>0.14</v>
      </c>
      <c r="I132" s="57" t="str">
        <f>CONCATENATE(Source!FY53,Source!FW53,"=")</f>
        <v>5,38333333333333*0,8=</v>
      </c>
      <c r="J132" s="45">
        <f>Source!AU53</f>
        <v>4</v>
      </c>
      <c r="K132" s="53">
        <f>SUM(V126:V134)</f>
        <v>2.58</v>
      </c>
      <c r="L132" s="54"/>
    </row>
    <row r="133" spans="1:12" ht="14.25">
      <c r="A133" s="48"/>
      <c r="B133" s="49"/>
      <c r="C133" s="49" t="s">
        <v>643</v>
      </c>
      <c r="D133" s="50" t="s">
        <v>644</v>
      </c>
      <c r="E133" s="12">
        <f>Source!AQ53</f>
        <v>6.09</v>
      </c>
      <c r="F133" s="52"/>
      <c r="G133" s="51" t="str">
        <f>Source!DI53</f>
        <v>)/15</v>
      </c>
      <c r="H133" s="53"/>
      <c r="I133" s="51"/>
      <c r="J133" s="51"/>
      <c r="K133" s="53"/>
      <c r="L133" s="58">
        <f>Source!U53</f>
        <v>0.24359999999999998</v>
      </c>
    </row>
    <row r="134" spans="1:26" ht="28.5">
      <c r="A134" s="62" t="str">
        <f>Source!E55</f>
        <v>11,1</v>
      </c>
      <c r="B134" s="63" t="str">
        <f>Source!F55</f>
        <v>204-0003</v>
      </c>
      <c r="C134" s="63" t="str">
        <f>Source!G55</f>
        <v>Горячекатаная арматурная сталь гладкая класса А-I, диаметром 10 мм</v>
      </c>
      <c r="D134" s="64" t="str">
        <f>Source!H55</f>
        <v>т</v>
      </c>
      <c r="E134" s="65">
        <f>Source!I55</f>
        <v>0.308</v>
      </c>
      <c r="F134" s="66">
        <f>Source!AK55</f>
        <v>6726.18</v>
      </c>
      <c r="G134" s="71" t="s">
        <v>3</v>
      </c>
      <c r="H134" s="68">
        <f>ROUND(Source!AC55*Source!I55,2)+ROUND(Source!AD55*Source!I55,2)+ROUND(Source!AF55*Source!I55,2)</f>
        <v>2071.66</v>
      </c>
      <c r="I134" s="67"/>
      <c r="J134" s="67">
        <f>IF(Source!BC55&lt;&gt;0,Source!BC55,1)</f>
        <v>4.74</v>
      </c>
      <c r="K134" s="68">
        <f>Source!O55</f>
        <v>9819.68</v>
      </c>
      <c r="L134" s="72"/>
      <c r="S134">
        <f>ROUND((Source!FX55/100)*((ROUND(Source!AF55*Source!I55,2)+ROUND(Source!AE55*Source!I55,2))),2)</f>
        <v>0</v>
      </c>
      <c r="T134">
        <f>Source!X55</f>
        <v>0</v>
      </c>
      <c r="U134">
        <f>ROUND((Source!FY55/100)*((ROUND(Source!AF55*Source!I55,2)+ROUND(Source!AE55*Source!I55,2))),2)</f>
        <v>0</v>
      </c>
      <c r="V134">
        <f>Source!Y55</f>
        <v>0</v>
      </c>
      <c r="W134">
        <f>IF(Source!BI55&lt;=1,H134,0)</f>
        <v>2071.66</v>
      </c>
      <c r="X134">
        <f>IF(Source!BI55=2,H134,0)</f>
        <v>0</v>
      </c>
      <c r="Y134">
        <f>IF(Source!BI55=3,H134,0)</f>
        <v>0</v>
      </c>
      <c r="Z134">
        <f>IF(Source!BI55=4,H134,0)</f>
        <v>0</v>
      </c>
    </row>
    <row r="135" spans="7:26" ht="15">
      <c r="G135" s="60">
        <f>H127+H128+H130+H131+H132+SUM(H134:H134)</f>
        <v>2435.93</v>
      </c>
      <c r="H135" s="60"/>
      <c r="J135" s="60">
        <f>K127+K128+K130+K131+K132+SUM(K134:K134)</f>
        <v>12167.58</v>
      </c>
      <c r="K135" s="60"/>
      <c r="L135" s="61">
        <f>Source!U53</f>
        <v>0.24359999999999998</v>
      </c>
      <c r="O135" s="59">
        <f>G135</f>
        <v>2435.93</v>
      </c>
      <c r="P135" s="59">
        <f>J135</f>
        <v>12167.58</v>
      </c>
      <c r="Q135" s="59">
        <f>L135</f>
        <v>0.24359999999999998</v>
      </c>
      <c r="W135">
        <f>IF(Source!BI53&lt;=1,H127+H128+H130+H131+H132,0)</f>
        <v>364.27</v>
      </c>
      <c r="X135">
        <f>IF(Source!BI53=2,H127+H128+H130+H131+H132,0)</f>
        <v>0</v>
      </c>
      <c r="Y135">
        <f>IF(Source!BI53=3,H127+H128+H130+H131+H132,0)</f>
        <v>0</v>
      </c>
      <c r="Z135">
        <f>IF(Source!BI53=4,H127+H128+H130+H131+H132,0)</f>
        <v>0</v>
      </c>
    </row>
    <row r="136" spans="1:22" ht="28.5">
      <c r="A136" s="48" t="str">
        <f>Source!E57</f>
        <v>12</v>
      </c>
      <c r="B136" s="49" t="str">
        <f>Source!F57</f>
        <v>27-06-007-2</v>
      </c>
      <c r="C136" s="49" t="str">
        <f>Source!G57</f>
        <v>Устройство швов в бетоне свежеуложенном</v>
      </c>
      <c r="D136" s="50" t="str">
        <f>Source!H57</f>
        <v>100 м шва</v>
      </c>
      <c r="E136" s="12">
        <f>Source!I57</f>
        <v>5.003</v>
      </c>
      <c r="F136" s="52">
        <f>IF(Source!AK57&lt;&gt;0,Source!AK57,Source!AL57+Source!AM57+Source!AO57)</f>
        <v>805.5</v>
      </c>
      <c r="G136" s="51"/>
      <c r="H136" s="53"/>
      <c r="I136" s="51" t="str">
        <f>Source!BO57</f>
        <v>27-06-007-2</v>
      </c>
      <c r="J136" s="51"/>
      <c r="K136" s="53"/>
      <c r="L136" s="54"/>
      <c r="S136">
        <f>ROUND((Source!FX57/100)*((ROUND(Source!AF57*Source!I57,2)+ROUND(Source!AE57*Source!I57,2))),2)</f>
        <v>841.78</v>
      </c>
      <c r="T136">
        <f>Source!X57</f>
        <v>17631.1</v>
      </c>
      <c r="U136">
        <f>ROUND((Source!FY57/100)*((ROUND(Source!AF57*Source!I57,2)+ROUND(Source!AE57*Source!I57,2))),2)</f>
        <v>478.69</v>
      </c>
      <c r="V136">
        <f>Source!Y57</f>
        <v>9471.25</v>
      </c>
    </row>
    <row r="137" spans="1:18" ht="14.25">
      <c r="A137" s="48"/>
      <c r="B137" s="49"/>
      <c r="C137" s="49" t="s">
        <v>638</v>
      </c>
      <c r="D137" s="50"/>
      <c r="E137" s="12"/>
      <c r="F137" s="52">
        <f>Source!AO57</f>
        <v>80.69</v>
      </c>
      <c r="G137" s="51">
        <f>Source!DG57</f>
      </c>
      <c r="H137" s="53">
        <f>ROUND(Source!AF57*Source!I57,2)</f>
        <v>403.69</v>
      </c>
      <c r="I137" s="51"/>
      <c r="J137" s="51">
        <f>IF(Source!BA57&lt;&gt;0,Source!BA57,1)</f>
        <v>24.58</v>
      </c>
      <c r="K137" s="53">
        <f>Source!S57</f>
        <v>9922.75</v>
      </c>
      <c r="L137" s="54"/>
      <c r="R137">
        <f>H137</f>
        <v>403.69</v>
      </c>
    </row>
    <row r="138" spans="1:12" ht="14.25">
      <c r="A138" s="48"/>
      <c r="B138" s="49"/>
      <c r="C138" s="49" t="s">
        <v>140</v>
      </c>
      <c r="D138" s="50"/>
      <c r="E138" s="12"/>
      <c r="F138" s="52">
        <f>Source!AM57</f>
        <v>688.69</v>
      </c>
      <c r="G138" s="51">
        <f>Source!DE57</f>
      </c>
      <c r="H138" s="53">
        <f>ROUND(Source!AD57*Source!I57,2)</f>
        <v>3445.52</v>
      </c>
      <c r="I138" s="51"/>
      <c r="J138" s="51">
        <f>IF(Source!BB57&lt;&gt;0,Source!BB57,1)</f>
        <v>3.79</v>
      </c>
      <c r="K138" s="53">
        <f>Source!Q57</f>
        <v>13058.51</v>
      </c>
      <c r="L138" s="54"/>
    </row>
    <row r="139" spans="1:18" ht="14.25">
      <c r="A139" s="48"/>
      <c r="B139" s="49"/>
      <c r="C139" s="49" t="s">
        <v>639</v>
      </c>
      <c r="D139" s="50"/>
      <c r="E139" s="12"/>
      <c r="F139" s="52">
        <f>Source!AN57</f>
        <v>37.8</v>
      </c>
      <c r="G139" s="51">
        <f>Source!DF57</f>
      </c>
      <c r="H139" s="55">
        <f>ROUND(Source!AE57*Source!I57,2)</f>
        <v>189.11</v>
      </c>
      <c r="I139" s="51"/>
      <c r="J139" s="51">
        <f>IF(Source!BS57&lt;&gt;0,Source!BS57,1)</f>
        <v>24.58</v>
      </c>
      <c r="K139" s="55">
        <f>Source!R57</f>
        <v>4648.41</v>
      </c>
      <c r="L139" s="54"/>
      <c r="R139">
        <f>H139</f>
        <v>189.11</v>
      </c>
    </row>
    <row r="140" spans="1:12" ht="14.25">
      <c r="A140" s="48"/>
      <c r="B140" s="49"/>
      <c r="C140" s="49" t="s">
        <v>645</v>
      </c>
      <c r="D140" s="50"/>
      <c r="E140" s="12"/>
      <c r="F140" s="52">
        <f>Source!AL57</f>
        <v>36.12</v>
      </c>
      <c r="G140" s="51">
        <f>Source!DD57</f>
      </c>
      <c r="H140" s="53">
        <f>ROUND(Source!AC57*Source!I57,2)</f>
        <v>180.71</v>
      </c>
      <c r="I140" s="51"/>
      <c r="J140" s="51">
        <f>IF(Source!BC57&lt;&gt;0,Source!BC57,1)</f>
        <v>2.92</v>
      </c>
      <c r="K140" s="53">
        <f>Source!P57</f>
        <v>527.67</v>
      </c>
      <c r="L140" s="54"/>
    </row>
    <row r="141" spans="1:12" ht="14.25">
      <c r="A141" s="48"/>
      <c r="B141" s="49"/>
      <c r="C141" s="49" t="s">
        <v>640</v>
      </c>
      <c r="D141" s="50" t="s">
        <v>641</v>
      </c>
      <c r="E141" s="12">
        <f>Source!BZ57</f>
        <v>142</v>
      </c>
      <c r="F141" s="56"/>
      <c r="G141" s="51"/>
      <c r="H141" s="53">
        <f>SUM(S136:S143)</f>
        <v>841.78</v>
      </c>
      <c r="I141" s="57" t="str">
        <f>CONCATENATE(Source!FX57,Source!FV57,"=")</f>
        <v>142*0,85=</v>
      </c>
      <c r="J141" s="45">
        <f>Source!AT57</f>
        <v>121</v>
      </c>
      <c r="K141" s="53">
        <f>SUM(T136:T143)</f>
        <v>17631.1</v>
      </c>
      <c r="L141" s="54"/>
    </row>
    <row r="142" spans="1:12" ht="14.25">
      <c r="A142" s="48"/>
      <c r="B142" s="49"/>
      <c r="C142" s="49" t="s">
        <v>642</v>
      </c>
      <c r="D142" s="50" t="s">
        <v>641</v>
      </c>
      <c r="E142" s="12">
        <f>Source!CA57</f>
        <v>95</v>
      </c>
      <c r="F142" s="70" t="str">
        <f>CONCATENATE(" )",Source!DM57,Source!FU57,"=",Source!FY57)</f>
        <v> )*0,85=80,75</v>
      </c>
      <c r="G142" s="26"/>
      <c r="H142" s="53">
        <f>SUM(U136:U143)</f>
        <v>478.69</v>
      </c>
      <c r="I142" s="57" t="str">
        <f>CONCATENATE(Source!FY57,Source!FW57,"=")</f>
        <v>80,75*0,8=</v>
      </c>
      <c r="J142" s="45">
        <f>Source!AU57</f>
        <v>65</v>
      </c>
      <c r="K142" s="53">
        <f>SUM(V136:V143)</f>
        <v>9471.25</v>
      </c>
      <c r="L142" s="54"/>
    </row>
    <row r="143" spans="1:12" ht="14.25">
      <c r="A143" s="62"/>
      <c r="B143" s="63"/>
      <c r="C143" s="63" t="s">
        <v>643</v>
      </c>
      <c r="D143" s="64" t="s">
        <v>644</v>
      </c>
      <c r="E143" s="65">
        <f>Source!AQ57</f>
        <v>9.71</v>
      </c>
      <c r="F143" s="66"/>
      <c r="G143" s="67">
        <f>Source!DI57</f>
      </c>
      <c r="H143" s="68"/>
      <c r="I143" s="67"/>
      <c r="J143" s="67"/>
      <c r="K143" s="68"/>
      <c r="L143" s="69">
        <f>Source!U57</f>
        <v>48.579130000000006</v>
      </c>
    </row>
    <row r="144" spans="7:26" ht="15">
      <c r="G144" s="60">
        <f>H137+H138+H140+H141+H142</f>
        <v>5350.389999999999</v>
      </c>
      <c r="H144" s="60"/>
      <c r="J144" s="60">
        <f>K137+K138+K140+K141+K142</f>
        <v>50611.28</v>
      </c>
      <c r="K144" s="60"/>
      <c r="L144" s="61">
        <f>Source!U57</f>
        <v>48.579130000000006</v>
      </c>
      <c r="O144" s="59">
        <f>G144</f>
        <v>5350.389999999999</v>
      </c>
      <c r="P144" s="59">
        <f>J144</f>
        <v>50611.28</v>
      </c>
      <c r="Q144" s="59">
        <f>L144</f>
        <v>48.579130000000006</v>
      </c>
      <c r="W144">
        <f>IF(Source!BI57&lt;=1,H137+H138+H140+H141+H142,0)</f>
        <v>5350.389999999999</v>
      </c>
      <c r="X144">
        <f>IF(Source!BI57=2,H137+H138+H140+H141+H142,0)</f>
        <v>0</v>
      </c>
      <c r="Y144">
        <f>IF(Source!BI57=3,H137+H138+H140+H141+H142,0)</f>
        <v>0</v>
      </c>
      <c r="Z144">
        <f>IF(Source!BI57=4,H137+H138+H140+H141+H142,0)</f>
        <v>0</v>
      </c>
    </row>
    <row r="145" spans="1:22" ht="79.5">
      <c r="A145" s="48" t="str">
        <f>Source!E59</f>
        <v>13</v>
      </c>
      <c r="B145" s="49" t="s">
        <v>646</v>
      </c>
      <c r="C145" s="49" t="str">
        <f>Source!G59</f>
        <v>Ремонт сборных смотровых колодцев круглых со сборными пескополимерными крышками и колодцами в грунтах сухих (применительно)</v>
      </c>
      <c r="D145" s="50" t="str">
        <f>Source!H59</f>
        <v>1 м3 сборных конструкций</v>
      </c>
      <c r="E145" s="12">
        <f>Source!I59</f>
        <v>11.6550792</v>
      </c>
      <c r="F145" s="52">
        <f>IF(Source!AK59&lt;&gt;0,Source!AK59,Source!AL59+Source!AM59+Source!AO59)</f>
        <v>717.92</v>
      </c>
      <c r="G145" s="51"/>
      <c r="H145" s="53"/>
      <c r="I145" s="51" t="str">
        <f>Source!BO59</f>
        <v>31-01-012-3</v>
      </c>
      <c r="J145" s="51"/>
      <c r="K145" s="53"/>
      <c r="L145" s="54"/>
      <c r="S145">
        <f>ROUND((Source!FX59/100)*((ROUND(Source!AF59*Source!I59,2)+ROUND(Source!AE59*Source!I59,2))),2)</f>
        <v>1647.41</v>
      </c>
      <c r="T145">
        <f>Source!X59</f>
        <v>34507.4</v>
      </c>
      <c r="U145">
        <f>ROUND((Source!FY59/100)*((ROUND(Source!AF59*Source!I59,2)+ROUND(Source!AE59*Source!I59,2))),2)</f>
        <v>1035</v>
      </c>
      <c r="V145">
        <f>Source!Y59</f>
        <v>20422.75</v>
      </c>
    </row>
    <row r="146" spans="1:18" ht="14.25">
      <c r="A146" s="48"/>
      <c r="B146" s="49"/>
      <c r="C146" s="49" t="s">
        <v>638</v>
      </c>
      <c r="D146" s="50"/>
      <c r="E146" s="12"/>
      <c r="F146" s="52">
        <f>Source!AO59</f>
        <v>90.02</v>
      </c>
      <c r="G146" s="51" t="str">
        <f>Source!DG59</f>
        <v>)*1,15</v>
      </c>
      <c r="H146" s="53">
        <f>ROUND(Source!AF59*Source!I59,2)</f>
        <v>1206.57</v>
      </c>
      <c r="I146" s="51"/>
      <c r="J146" s="51">
        <f>IF(Source!BA59&lt;&gt;0,Source!BA59,1)</f>
        <v>24.58</v>
      </c>
      <c r="K146" s="53">
        <f>Source!S59</f>
        <v>29657.46</v>
      </c>
      <c r="L146" s="54"/>
      <c r="R146">
        <f>H146</f>
        <v>1206.57</v>
      </c>
    </row>
    <row r="147" spans="1:12" ht="14.25">
      <c r="A147" s="48"/>
      <c r="B147" s="49"/>
      <c r="C147" s="49" t="s">
        <v>140</v>
      </c>
      <c r="D147" s="50"/>
      <c r="E147" s="12"/>
      <c r="F147" s="52">
        <f>Source!AM59</f>
        <v>198.48</v>
      </c>
      <c r="G147" s="51" t="str">
        <f>Source!DE59</f>
        <v>)*1,25</v>
      </c>
      <c r="H147" s="53">
        <f>ROUND(Source!AD59*Source!I59,2)</f>
        <v>2891.63</v>
      </c>
      <c r="I147" s="51"/>
      <c r="J147" s="51">
        <f>IF(Source!BB59&lt;&gt;0,Source!BB59,1)</f>
        <v>7.22</v>
      </c>
      <c r="K147" s="53">
        <f>Source!Q59</f>
        <v>20877.53</v>
      </c>
      <c r="L147" s="54"/>
    </row>
    <row r="148" spans="1:18" ht="14.25">
      <c r="A148" s="48"/>
      <c r="B148" s="49"/>
      <c r="C148" s="49" t="s">
        <v>639</v>
      </c>
      <c r="D148" s="50"/>
      <c r="E148" s="12"/>
      <c r="F148" s="52">
        <f>Source!AN59</f>
        <v>15.51</v>
      </c>
      <c r="G148" s="51" t="str">
        <f>Source!DF59</f>
        <v>)*1,25</v>
      </c>
      <c r="H148" s="55">
        <f>ROUND(Source!AE59*Source!I59,2)</f>
        <v>225.96</v>
      </c>
      <c r="I148" s="51"/>
      <c r="J148" s="51">
        <f>IF(Source!BS59&lt;&gt;0,Source!BS59,1)</f>
        <v>24.58</v>
      </c>
      <c r="K148" s="55">
        <f>Source!R59</f>
        <v>5554.17</v>
      </c>
      <c r="L148" s="54"/>
      <c r="R148">
        <f>H148</f>
        <v>225.96</v>
      </c>
    </row>
    <row r="149" spans="1:12" ht="14.25">
      <c r="A149" s="48"/>
      <c r="B149" s="49"/>
      <c r="C149" s="49" t="s">
        <v>645</v>
      </c>
      <c r="D149" s="50"/>
      <c r="E149" s="12"/>
      <c r="F149" s="52">
        <f>Source!AL59</f>
        <v>429.42</v>
      </c>
      <c r="G149" s="51">
        <f>Source!DD59</f>
      </c>
      <c r="H149" s="53">
        <f>ROUND(Source!AC59*Source!I59,2)</f>
        <v>5004.92</v>
      </c>
      <c r="I149" s="51"/>
      <c r="J149" s="51">
        <f>IF(Source!BC59&lt;&gt;0,Source!BC59,1)</f>
        <v>8.89</v>
      </c>
      <c r="K149" s="53">
        <f>Source!P59</f>
        <v>44493.78</v>
      </c>
      <c r="L149" s="54"/>
    </row>
    <row r="150" spans="1:12" ht="14.25">
      <c r="A150" s="48"/>
      <c r="B150" s="49"/>
      <c r="C150" s="49" t="s">
        <v>640</v>
      </c>
      <c r="D150" s="50" t="s">
        <v>641</v>
      </c>
      <c r="E150" s="12">
        <f>Source!BZ59</f>
        <v>115</v>
      </c>
      <c r="F150" s="56"/>
      <c r="G150" s="51"/>
      <c r="H150" s="53">
        <f>SUM(S145:S152)</f>
        <v>1647.41</v>
      </c>
      <c r="I150" s="57" t="str">
        <f>CONCATENATE(Source!FX59,Source!FV59,"=")</f>
        <v>115*0,85=</v>
      </c>
      <c r="J150" s="45">
        <f>Source!AT59</f>
        <v>98</v>
      </c>
      <c r="K150" s="53">
        <f>SUM(T145:T152)</f>
        <v>34507.4</v>
      </c>
      <c r="L150" s="54"/>
    </row>
    <row r="151" spans="1:12" ht="14.25">
      <c r="A151" s="48"/>
      <c r="B151" s="49"/>
      <c r="C151" s="49" t="s">
        <v>642</v>
      </c>
      <c r="D151" s="50" t="s">
        <v>641</v>
      </c>
      <c r="E151" s="12">
        <f>Source!CA59</f>
        <v>85</v>
      </c>
      <c r="F151" s="70" t="str">
        <f>CONCATENATE(" )",Source!DM59,Source!FU59,"=",Source!FY59)</f>
        <v> )*0,85=72,25</v>
      </c>
      <c r="G151" s="26"/>
      <c r="H151" s="53">
        <f>SUM(U145:U152)</f>
        <v>1035</v>
      </c>
      <c r="I151" s="57" t="str">
        <f>CONCATENATE(Source!FY59,Source!FW59,"=")</f>
        <v>72,25*0,8=</v>
      </c>
      <c r="J151" s="45">
        <f>Source!AU59</f>
        <v>58</v>
      </c>
      <c r="K151" s="53">
        <f>SUM(V145:V152)</f>
        <v>20422.75</v>
      </c>
      <c r="L151" s="54"/>
    </row>
    <row r="152" spans="1:12" ht="14.25">
      <c r="A152" s="62"/>
      <c r="B152" s="63"/>
      <c r="C152" s="63" t="s">
        <v>643</v>
      </c>
      <c r="D152" s="64" t="s">
        <v>644</v>
      </c>
      <c r="E152" s="65">
        <f>Source!AQ59</f>
        <v>9.69</v>
      </c>
      <c r="F152" s="66"/>
      <c r="G152" s="67" t="str">
        <f>Source!DI59</f>
        <v>)*1,15</v>
      </c>
      <c r="H152" s="68"/>
      <c r="I152" s="67"/>
      <c r="J152" s="67"/>
      <c r="K152" s="68"/>
      <c r="L152" s="69">
        <f>Source!U59</f>
        <v>129.87837506519998</v>
      </c>
    </row>
    <row r="153" spans="7:26" ht="15">
      <c r="G153" s="60">
        <f>H146+H147+H149+H150+H151</f>
        <v>11785.529999999999</v>
      </c>
      <c r="H153" s="60"/>
      <c r="J153" s="60">
        <f>K146+K147+K149+K150+K151</f>
        <v>149958.91999999998</v>
      </c>
      <c r="K153" s="60"/>
      <c r="L153" s="61">
        <f>Source!U59</f>
        <v>129.87837506519998</v>
      </c>
      <c r="O153" s="59">
        <f>G153</f>
        <v>11785.529999999999</v>
      </c>
      <c r="P153" s="59">
        <f>J153</f>
        <v>149958.91999999998</v>
      </c>
      <c r="Q153" s="59">
        <f>L153</f>
        <v>129.87837506519998</v>
      </c>
      <c r="W153">
        <f>IF(Source!BI59&lt;=1,H146+H147+H149+H150+H151,0)</f>
        <v>11785.529999999999</v>
      </c>
      <c r="X153">
        <f>IF(Source!BI59=2,H146+H147+H149+H150+H151,0)</f>
        <v>0</v>
      </c>
      <c r="Y153">
        <f>IF(Source!BI59=3,H146+H147+H149+H150+H151,0)</f>
        <v>0</v>
      </c>
      <c r="Z153">
        <f>IF(Source!BI59=4,H146+H147+H149+H150+H151,0)</f>
        <v>0</v>
      </c>
    </row>
    <row r="154" spans="1:22" ht="28.5">
      <c r="A154" s="48" t="str">
        <f>Source!E61</f>
        <v>14</v>
      </c>
      <c r="B154" s="49" t="str">
        <f>Source!F61</f>
        <v>23-04-011-1</v>
      </c>
      <c r="C154" s="49" t="str">
        <f>Source!G61</f>
        <v>Установка люка</v>
      </c>
      <c r="D154" s="50" t="str">
        <f>Source!H61</f>
        <v>1  ШТ.</v>
      </c>
      <c r="E154" s="12">
        <f>Source!I61</f>
        <v>22</v>
      </c>
      <c r="F154" s="52">
        <f>IF(Source!AK61&lt;&gt;0,Source!AK61,Source!AL61+Source!AM61+Source!AO61)</f>
        <v>587.47</v>
      </c>
      <c r="G154" s="51"/>
      <c r="H154" s="53"/>
      <c r="I154" s="51" t="str">
        <f>Source!BO61</f>
        <v>23-04-011-1</v>
      </c>
      <c r="J154" s="51"/>
      <c r="K154" s="53"/>
      <c r="L154" s="54"/>
      <c r="S154">
        <f>ROUND((Source!FX61/100)*((ROUND(Source!AF61*Source!I61,2)+ROUND(Source!AE61*Source!I61,2))),2)</f>
        <v>323.75</v>
      </c>
      <c r="T154">
        <f>Source!X61</f>
        <v>6794.75</v>
      </c>
      <c r="U154">
        <f>ROUND((Source!FY61/100)*((ROUND(Source!AF61*Source!I61,2)+ROUND(Source!AE61*Source!I61,2))),2)</f>
        <v>188.4</v>
      </c>
      <c r="V154">
        <f>Source!Y61</f>
        <v>3734.05</v>
      </c>
    </row>
    <row r="155" spans="1:18" ht="14.25">
      <c r="A155" s="48"/>
      <c r="B155" s="49"/>
      <c r="C155" s="49" t="s">
        <v>638</v>
      </c>
      <c r="D155" s="50"/>
      <c r="E155" s="12"/>
      <c r="F155" s="52">
        <f>Source!AO61</f>
        <v>11.32</v>
      </c>
      <c r="G155" s="51">
        <f>Source!DG61</f>
      </c>
      <c r="H155" s="53">
        <f>ROUND(Source!AF61*Source!I61,2)</f>
        <v>249.04</v>
      </c>
      <c r="I155" s="51"/>
      <c r="J155" s="51">
        <f>IF(Source!BA61&lt;&gt;0,Source!BA61,1)</f>
        <v>24.58</v>
      </c>
      <c r="K155" s="53">
        <f>Source!S61</f>
        <v>6121.4</v>
      </c>
      <c r="L155" s="54"/>
      <c r="R155">
        <f>H155</f>
        <v>249.04</v>
      </c>
    </row>
    <row r="156" spans="1:12" ht="14.25">
      <c r="A156" s="48"/>
      <c r="B156" s="49"/>
      <c r="C156" s="49" t="s">
        <v>140</v>
      </c>
      <c r="D156" s="50"/>
      <c r="E156" s="12"/>
      <c r="F156" s="52">
        <f>Source!AM61</f>
        <v>6.1</v>
      </c>
      <c r="G156" s="51">
        <f>Source!DE61</f>
      </c>
      <c r="H156" s="53">
        <f>ROUND(Source!AD61*Source!I61,2)</f>
        <v>134.2</v>
      </c>
      <c r="I156" s="51"/>
      <c r="J156" s="51">
        <f>IF(Source!BB61&lt;&gt;0,Source!BB61,1)</f>
        <v>7.52</v>
      </c>
      <c r="K156" s="53">
        <f>Source!Q61</f>
        <v>1009.18</v>
      </c>
      <c r="L156" s="54"/>
    </row>
    <row r="157" spans="1:12" ht="14.25">
      <c r="A157" s="48"/>
      <c r="B157" s="49"/>
      <c r="C157" s="49" t="s">
        <v>645</v>
      </c>
      <c r="D157" s="50"/>
      <c r="E157" s="12"/>
      <c r="F157" s="52">
        <f>Source!AL61</f>
        <v>570.05</v>
      </c>
      <c r="G157" s="51">
        <f>Source!DD61</f>
      </c>
      <c r="H157" s="53">
        <f>ROUND(Source!AC61*Source!I61,2)</f>
        <v>12541.1</v>
      </c>
      <c r="I157" s="51"/>
      <c r="J157" s="51">
        <f>IF(Source!BC61&lt;&gt;0,Source!BC61,1)</f>
        <v>7.42</v>
      </c>
      <c r="K157" s="53">
        <f>Source!P61</f>
        <v>93054.96</v>
      </c>
      <c r="L157" s="54"/>
    </row>
    <row r="158" spans="1:12" ht="14.25">
      <c r="A158" s="48"/>
      <c r="B158" s="49"/>
      <c r="C158" s="49" t="s">
        <v>640</v>
      </c>
      <c r="D158" s="50" t="s">
        <v>641</v>
      </c>
      <c r="E158" s="12">
        <f>Source!BZ61</f>
        <v>130</v>
      </c>
      <c r="F158" s="56"/>
      <c r="G158" s="51"/>
      <c r="H158" s="53">
        <f>SUM(S154:S160)</f>
        <v>323.75</v>
      </c>
      <c r="I158" s="57" t="str">
        <f>CONCATENATE(Source!FX61,Source!FV61,"=")</f>
        <v>130*0,85=</v>
      </c>
      <c r="J158" s="45">
        <f>Source!AT61</f>
        <v>111</v>
      </c>
      <c r="K158" s="53">
        <f>SUM(T154:T160)</f>
        <v>6794.75</v>
      </c>
      <c r="L158" s="54"/>
    </row>
    <row r="159" spans="1:12" ht="14.25">
      <c r="A159" s="48"/>
      <c r="B159" s="49"/>
      <c r="C159" s="49" t="s">
        <v>642</v>
      </c>
      <c r="D159" s="50" t="s">
        <v>641</v>
      </c>
      <c r="E159" s="12">
        <f>Source!CA61</f>
        <v>89</v>
      </c>
      <c r="F159" s="70" t="str">
        <f>CONCATENATE(" )",Source!DM61,Source!FU61,"=",Source!FY61)</f>
        <v> )*0,85=75,65</v>
      </c>
      <c r="G159" s="26"/>
      <c r="H159" s="53">
        <f>SUM(U154:U160)</f>
        <v>188.4</v>
      </c>
      <c r="I159" s="57" t="str">
        <f>CONCATENATE(Source!FY61,Source!FW61,"=")</f>
        <v>75,65*0,8=</v>
      </c>
      <c r="J159" s="45">
        <f>Source!AU61</f>
        <v>61</v>
      </c>
      <c r="K159" s="53">
        <f>SUM(V154:V160)</f>
        <v>3734.05</v>
      </c>
      <c r="L159" s="54"/>
    </row>
    <row r="160" spans="1:12" ht="14.25">
      <c r="A160" s="62"/>
      <c r="B160" s="63"/>
      <c r="C160" s="63" t="s">
        <v>643</v>
      </c>
      <c r="D160" s="64" t="s">
        <v>644</v>
      </c>
      <c r="E160" s="65">
        <f>Source!AQ61</f>
        <v>1.31</v>
      </c>
      <c r="F160" s="66"/>
      <c r="G160" s="67">
        <f>Source!DI61</f>
      </c>
      <c r="H160" s="68"/>
      <c r="I160" s="67"/>
      <c r="J160" s="67"/>
      <c r="K160" s="68"/>
      <c r="L160" s="69">
        <f>Source!U61</f>
        <v>28.82</v>
      </c>
    </row>
    <row r="161" spans="7:26" ht="15">
      <c r="G161" s="60">
        <f>H155+H156+H157+H158+H159</f>
        <v>13436.49</v>
      </c>
      <c r="H161" s="60"/>
      <c r="J161" s="60">
        <f>K155+K156+K157+K158+K159</f>
        <v>110714.34000000001</v>
      </c>
      <c r="K161" s="60"/>
      <c r="L161" s="61">
        <f>Source!U61</f>
        <v>28.82</v>
      </c>
      <c r="O161" s="59">
        <f>G161</f>
        <v>13436.49</v>
      </c>
      <c r="P161" s="59">
        <f>J161</f>
        <v>110714.34000000001</v>
      </c>
      <c r="Q161" s="59">
        <f>L161</f>
        <v>28.82</v>
      </c>
      <c r="W161">
        <f>IF(Source!BI61&lt;=1,H155+H156+H157+H158+H159,0)</f>
        <v>13436.49</v>
      </c>
      <c r="X161">
        <f>IF(Source!BI61=2,H155+H156+H157+H158+H159,0)</f>
        <v>0</v>
      </c>
      <c r="Y161">
        <f>IF(Source!BI61=3,H155+H156+H157+H158+H159,0)</f>
        <v>0</v>
      </c>
      <c r="Z161">
        <f>IF(Source!BI61=4,H155+H156+H157+H158+H159,0)</f>
        <v>0</v>
      </c>
    </row>
    <row r="163" spans="1:32" ht="15">
      <c r="A163" s="74" t="str">
        <f>CONCATENATE("Итого по разделу: ",IF(Source!G63&lt;&gt;"Новый раздел",Source!G63,""))</f>
        <v>Итого по разделу: Отмостка</v>
      </c>
      <c r="B163" s="74"/>
      <c r="C163" s="74"/>
      <c r="D163" s="74"/>
      <c r="E163" s="74"/>
      <c r="F163" s="74"/>
      <c r="G163" s="60">
        <f>SUM(O38:O162)</f>
        <v>338453.69000000006</v>
      </c>
      <c r="H163" s="35"/>
      <c r="I163" s="73"/>
      <c r="J163" s="60">
        <f>SUM(P38:P162)</f>
        <v>4049050.109999999</v>
      </c>
      <c r="K163" s="35"/>
      <c r="L163" s="61">
        <f>SUM(Q38:Q162)</f>
        <v>3929.7844314751997</v>
      </c>
      <c r="AF163" s="75" t="str">
        <f>CONCATENATE("Итого по разделу: ",IF(Source!G63&lt;&gt;"Новый раздел",Source!G63,""))</f>
        <v>Итого по разделу: Отмостка</v>
      </c>
    </row>
    <row r="166" spans="3:34" ht="14.25">
      <c r="C166" s="26" t="str">
        <f>Source!H69</f>
        <v>Стоимость материалов (всего)</v>
      </c>
      <c r="D166" s="26"/>
      <c r="E166" s="26"/>
      <c r="F166" s="26"/>
      <c r="G166" s="26"/>
      <c r="H166" s="26"/>
      <c r="I166" s="26"/>
      <c r="J166" s="36">
        <f>IF(Source!P69=0,"",Source!P69)</f>
        <v>1695350.65</v>
      </c>
      <c r="K166" s="36"/>
      <c r="AH166" s="76" t="s">
        <v>128</v>
      </c>
    </row>
    <row r="167" spans="3:34" ht="14.25">
      <c r="C167" s="26" t="str">
        <f>Source!H88</f>
        <v>итого по разделу</v>
      </c>
      <c r="D167" s="26"/>
      <c r="E167" s="26"/>
      <c r="F167" s="26"/>
      <c r="G167" s="26"/>
      <c r="H167" s="26"/>
      <c r="I167" s="26"/>
      <c r="J167" s="36">
        <f>IF(Source!P88=0,"",Source!P88)</f>
        <v>4049050.11</v>
      </c>
      <c r="K167" s="36"/>
      <c r="AH167" s="76" t="s">
        <v>166</v>
      </c>
    </row>
    <row r="169" spans="1:31" ht="16.5">
      <c r="A169" s="46" t="str">
        <f>CONCATENATE("Раздел: ",IF(Source!G90&lt;&gt;"Новый раздел",Source!G90,""))</f>
        <v>Раздел: Цоколь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AE169" s="47" t="str">
        <f>CONCATENATE("Раздел: ",IF(Source!G90&lt;&gt;"Новый раздел",Source!G90,""))</f>
        <v>Раздел: Цоколь</v>
      </c>
    </row>
    <row r="170" spans="1:22" ht="28.5">
      <c r="A170" s="48" t="str">
        <f>Source!E95</f>
        <v>15</v>
      </c>
      <c r="B170" s="49" t="str">
        <f>Source!F95</f>
        <v>46-02-009-2</v>
      </c>
      <c r="C170" s="49" t="str">
        <f>Source!G95</f>
        <v>Отбивка штукатурки с поверхностей стен и потолков кирпичных</v>
      </c>
      <c r="D170" s="50" t="str">
        <f>Source!H95</f>
        <v>100 м2</v>
      </c>
      <c r="E170" s="12">
        <f>Source!I95</f>
        <v>3.75</v>
      </c>
      <c r="F170" s="52">
        <f>IF(Source!AK95&lt;&gt;0,Source!AK95,Source!AL95+Source!AM95+Source!AO95)</f>
        <v>178</v>
      </c>
      <c r="G170" s="51"/>
      <c r="H170" s="53"/>
      <c r="I170" s="51" t="str">
        <f>Source!BO95</f>
        <v>46-02-009-2</v>
      </c>
      <c r="J170" s="51"/>
      <c r="K170" s="53"/>
      <c r="L170" s="54"/>
      <c r="S170">
        <f>ROUND((Source!FX95/100)*((ROUND(Source!AF95*Source!I95,2)+ROUND(Source!AE95*Source!I95,2))),2)</f>
        <v>734.25</v>
      </c>
      <c r="T170">
        <f>Source!X95</f>
        <v>15422.72</v>
      </c>
      <c r="U170">
        <f>ROUND((Source!FY95/100)*((ROUND(Source!AF95*Source!I95,2)+ROUND(Source!AE95*Source!I95,2))),2)</f>
        <v>397.16</v>
      </c>
      <c r="V170">
        <f>Source!Y95</f>
        <v>7875.43</v>
      </c>
    </row>
    <row r="171" spans="1:18" ht="14.25">
      <c r="A171" s="48"/>
      <c r="B171" s="49"/>
      <c r="C171" s="49" t="s">
        <v>638</v>
      </c>
      <c r="D171" s="50"/>
      <c r="E171" s="12"/>
      <c r="F171" s="52">
        <f>Source!AO95</f>
        <v>178</v>
      </c>
      <c r="G171" s="51">
        <f>Source!DG95</f>
      </c>
      <c r="H171" s="53">
        <f>ROUND(Source!AF95*Source!I95,2)</f>
        <v>667.5</v>
      </c>
      <c r="I171" s="51"/>
      <c r="J171" s="51">
        <f>IF(Source!BA95&lt;&gt;0,Source!BA95,1)</f>
        <v>24.58</v>
      </c>
      <c r="K171" s="53">
        <f>Source!S95</f>
        <v>16407.15</v>
      </c>
      <c r="L171" s="54"/>
      <c r="R171">
        <f>H171</f>
        <v>667.5</v>
      </c>
    </row>
    <row r="172" spans="1:12" ht="14.25">
      <c r="A172" s="48"/>
      <c r="B172" s="49"/>
      <c r="C172" s="49" t="s">
        <v>640</v>
      </c>
      <c r="D172" s="50" t="s">
        <v>641</v>
      </c>
      <c r="E172" s="12">
        <f>Source!BZ95</f>
        <v>110</v>
      </c>
      <c r="F172" s="56"/>
      <c r="G172" s="51"/>
      <c r="H172" s="53">
        <f>SUM(S170:S174)</f>
        <v>734.25</v>
      </c>
      <c r="I172" s="57" t="str">
        <f>CONCATENATE(Source!FX95,Source!FV95,"=")</f>
        <v>110*0,85=</v>
      </c>
      <c r="J172" s="45">
        <f>Source!AT95</f>
        <v>94</v>
      </c>
      <c r="K172" s="53">
        <f>SUM(T170:T174)</f>
        <v>15422.72</v>
      </c>
      <c r="L172" s="54"/>
    </row>
    <row r="173" spans="1:12" ht="14.25">
      <c r="A173" s="48"/>
      <c r="B173" s="49"/>
      <c r="C173" s="49" t="s">
        <v>642</v>
      </c>
      <c r="D173" s="50" t="s">
        <v>641</v>
      </c>
      <c r="E173" s="12">
        <f>Source!CA95</f>
        <v>70</v>
      </c>
      <c r="F173" s="70" t="str">
        <f>CONCATENATE(" )",Source!DM95,Source!FU95,"=",Source!FY95)</f>
        <v> )*0,85=59,5</v>
      </c>
      <c r="G173" s="26"/>
      <c r="H173" s="53">
        <f>SUM(U170:U174)</f>
        <v>397.16</v>
      </c>
      <c r="I173" s="57" t="str">
        <f>CONCATENATE(Source!FY95,Source!FW95,"=")</f>
        <v>59,5*0,8=</v>
      </c>
      <c r="J173" s="45">
        <f>Source!AU95</f>
        <v>48</v>
      </c>
      <c r="K173" s="53">
        <f>SUM(V170:V174)</f>
        <v>7875.43</v>
      </c>
      <c r="L173" s="54"/>
    </row>
    <row r="174" spans="1:12" ht="14.25">
      <c r="A174" s="62"/>
      <c r="B174" s="63"/>
      <c r="C174" s="63" t="s">
        <v>643</v>
      </c>
      <c r="D174" s="64" t="s">
        <v>644</v>
      </c>
      <c r="E174" s="65">
        <f>Source!AQ95</f>
        <v>22.82</v>
      </c>
      <c r="F174" s="66"/>
      <c r="G174" s="67">
        <f>Source!DI95</f>
      </c>
      <c r="H174" s="68"/>
      <c r="I174" s="67"/>
      <c r="J174" s="67"/>
      <c r="K174" s="68"/>
      <c r="L174" s="69">
        <f>Source!U95</f>
        <v>85.575</v>
      </c>
    </row>
    <row r="175" spans="7:26" ht="15">
      <c r="G175" s="60">
        <f>H171+H172+H173</f>
        <v>1798.91</v>
      </c>
      <c r="H175" s="60"/>
      <c r="J175" s="60">
        <f>K171+K172+K173</f>
        <v>39705.3</v>
      </c>
      <c r="K175" s="60"/>
      <c r="L175" s="61">
        <f>Source!U95</f>
        <v>85.575</v>
      </c>
      <c r="O175" s="59">
        <f>G175</f>
        <v>1798.91</v>
      </c>
      <c r="P175" s="59">
        <f>J175</f>
        <v>39705.3</v>
      </c>
      <c r="Q175" s="59">
        <f>L175</f>
        <v>85.575</v>
      </c>
      <c r="W175">
        <f>IF(Source!BI95&lt;=1,H171+H172+H173,0)</f>
        <v>1798.91</v>
      </c>
      <c r="X175">
        <f>IF(Source!BI95=2,H171+H172+H173,0)</f>
        <v>0</v>
      </c>
      <c r="Y175">
        <f>IF(Source!BI95=3,H171+H172+H173,0)</f>
        <v>0</v>
      </c>
      <c r="Z175">
        <f>IF(Source!BI95=4,H171+H172+H173,0)</f>
        <v>0</v>
      </c>
    </row>
    <row r="176" spans="1:22" ht="85.5">
      <c r="A176" s="48" t="str">
        <f>Source!E97</f>
        <v>16</v>
      </c>
      <c r="B176" s="49" t="str">
        <f>Source!F97</f>
        <v>15-02-036-1</v>
      </c>
      <c r="C176" s="49" t="str">
        <f>Source!G97</f>
        <v>Штукатурка по сетке без устройства каркаса улучшенная стен</v>
      </c>
      <c r="D176" s="50" t="str">
        <f>Source!H97</f>
        <v>100 м2 оштукатуриваемой поверхности</v>
      </c>
      <c r="E176" s="12">
        <f>Source!I97</f>
        <v>3.75</v>
      </c>
      <c r="F176" s="52">
        <f>IF(Source!AK97&lt;&gt;0,Source!AK97,Source!AL97+Source!AM97+Source!AO97)</f>
        <v>6014.47</v>
      </c>
      <c r="G176" s="51"/>
      <c r="H176" s="53"/>
      <c r="I176" s="51" t="str">
        <f>Source!BO97</f>
        <v>15-02-036-1</v>
      </c>
      <c r="J176" s="51"/>
      <c r="K176" s="53"/>
      <c r="L176" s="54"/>
      <c r="S176">
        <f>ROUND((Source!FX97/100)*((ROUND(Source!AF97*Source!I97,2)+ROUND(Source!AE97*Source!I97,2))),2)</f>
        <v>4771.86</v>
      </c>
      <c r="T176">
        <f>Source!X97</f>
        <v>99419.12</v>
      </c>
      <c r="U176">
        <f>ROUND((Source!FY97/100)*((ROUND(Source!AF97*Source!I97,2)+ROUND(Source!AE97*Source!I97,2))),2)</f>
        <v>2124.61</v>
      </c>
      <c r="V176">
        <f>Source!Y97</f>
        <v>41331.55</v>
      </c>
    </row>
    <row r="177" spans="1:18" ht="14.25">
      <c r="A177" s="48"/>
      <c r="B177" s="49"/>
      <c r="C177" s="49" t="s">
        <v>638</v>
      </c>
      <c r="D177" s="50"/>
      <c r="E177" s="12"/>
      <c r="F177" s="52">
        <f>Source!AO97</f>
        <v>1192.94</v>
      </c>
      <c r="G177" s="51">
        <f>Source!DG97</f>
      </c>
      <c r="H177" s="53">
        <f>ROUND(Source!AF97*Source!I97,2)</f>
        <v>4473.53</v>
      </c>
      <c r="I177" s="51"/>
      <c r="J177" s="51">
        <f>IF(Source!BA97&lt;&gt;0,Source!BA97,1)</f>
        <v>24.58</v>
      </c>
      <c r="K177" s="53">
        <f>Source!S97</f>
        <v>109959.24</v>
      </c>
      <c r="L177" s="54"/>
      <c r="R177">
        <f>H177</f>
        <v>4473.53</v>
      </c>
    </row>
    <row r="178" spans="1:12" ht="14.25">
      <c r="A178" s="48"/>
      <c r="B178" s="49"/>
      <c r="C178" s="49" t="s">
        <v>140</v>
      </c>
      <c r="D178" s="50"/>
      <c r="E178" s="12"/>
      <c r="F178" s="52">
        <f>Source!AM97</f>
        <v>53.24</v>
      </c>
      <c r="G178" s="51">
        <f>Source!DE97</f>
      </c>
      <c r="H178" s="53">
        <f>ROUND(Source!AD97*Source!I97,2)</f>
        <v>199.65</v>
      </c>
      <c r="I178" s="51"/>
      <c r="J178" s="51">
        <f>IF(Source!BB97&lt;&gt;0,Source!BB97,1)</f>
        <v>11.02</v>
      </c>
      <c r="K178" s="53">
        <f>Source!Q97</f>
        <v>2200.14</v>
      </c>
      <c r="L178" s="54"/>
    </row>
    <row r="179" spans="1:18" ht="14.25">
      <c r="A179" s="48"/>
      <c r="B179" s="49"/>
      <c r="C179" s="49" t="s">
        <v>639</v>
      </c>
      <c r="D179" s="50"/>
      <c r="E179" s="12"/>
      <c r="F179" s="52">
        <f>Source!AN97</f>
        <v>18.96</v>
      </c>
      <c r="G179" s="51">
        <f>Source!DF97</f>
      </c>
      <c r="H179" s="55">
        <f>ROUND(Source!AE97*Source!I97,2)</f>
        <v>71.1</v>
      </c>
      <c r="I179" s="51"/>
      <c r="J179" s="51">
        <f>IF(Source!BS97&lt;&gt;0,Source!BS97,1)</f>
        <v>24.58</v>
      </c>
      <c r="K179" s="55">
        <f>Source!R97</f>
        <v>1747.64</v>
      </c>
      <c r="L179" s="54"/>
      <c r="R179">
        <f>H179</f>
        <v>71.1</v>
      </c>
    </row>
    <row r="180" spans="1:12" ht="14.25">
      <c r="A180" s="48"/>
      <c r="B180" s="49"/>
      <c r="C180" s="49" t="s">
        <v>645</v>
      </c>
      <c r="D180" s="50"/>
      <c r="E180" s="12"/>
      <c r="F180" s="52">
        <f>Source!AL97</f>
        <v>4768.29</v>
      </c>
      <c r="G180" s="51">
        <f>Source!DD97</f>
      </c>
      <c r="H180" s="53">
        <f>ROUND(Source!AC97*Source!I97,2)</f>
        <v>17881.09</v>
      </c>
      <c r="I180" s="51"/>
      <c r="J180" s="51">
        <f>IF(Source!BC97&lt;&gt;0,Source!BC97,1)</f>
        <v>5.37</v>
      </c>
      <c r="K180" s="53">
        <f>Source!P97</f>
        <v>96021.44</v>
      </c>
      <c r="L180" s="54"/>
    </row>
    <row r="181" spans="1:12" ht="14.25">
      <c r="A181" s="48"/>
      <c r="B181" s="49"/>
      <c r="C181" s="49" t="s">
        <v>640</v>
      </c>
      <c r="D181" s="50" t="s">
        <v>641</v>
      </c>
      <c r="E181" s="12">
        <f>Source!BZ97</f>
        <v>105</v>
      </c>
      <c r="F181" s="56"/>
      <c r="G181" s="51"/>
      <c r="H181" s="53">
        <f>SUM(S176:S183)</f>
        <v>4771.86</v>
      </c>
      <c r="I181" s="57" t="str">
        <f>CONCATENATE(Source!FX97,Source!FV97,"=")</f>
        <v>105*0,85=</v>
      </c>
      <c r="J181" s="45">
        <f>Source!AT97</f>
        <v>89</v>
      </c>
      <c r="K181" s="53">
        <f>SUM(T176:T183)</f>
        <v>99419.12</v>
      </c>
      <c r="L181" s="54"/>
    </row>
    <row r="182" spans="1:12" ht="14.25">
      <c r="A182" s="48"/>
      <c r="B182" s="49"/>
      <c r="C182" s="49" t="s">
        <v>642</v>
      </c>
      <c r="D182" s="50" t="s">
        <v>641</v>
      </c>
      <c r="E182" s="12">
        <f>Source!CA97</f>
        <v>55</v>
      </c>
      <c r="F182" s="70" t="str">
        <f>CONCATENATE(" )",Source!DM97,Source!FU97,"=",Source!FY97)</f>
        <v> )*0,85=46,75</v>
      </c>
      <c r="G182" s="26"/>
      <c r="H182" s="53">
        <f>SUM(U176:U183)</f>
        <v>2124.61</v>
      </c>
      <c r="I182" s="57" t="str">
        <f>CONCATENATE(Source!FY97,Source!FW97,"=")</f>
        <v>46,75*0,8=</v>
      </c>
      <c r="J182" s="45">
        <f>Source!AU97</f>
        <v>37</v>
      </c>
      <c r="K182" s="53">
        <f>SUM(V176:V183)</f>
        <v>41331.55</v>
      </c>
      <c r="L182" s="54"/>
    </row>
    <row r="183" spans="1:12" ht="14.25">
      <c r="A183" s="62"/>
      <c r="B183" s="63"/>
      <c r="C183" s="63" t="s">
        <v>643</v>
      </c>
      <c r="D183" s="64" t="s">
        <v>644</v>
      </c>
      <c r="E183" s="65">
        <f>Source!AQ97</f>
        <v>129.95</v>
      </c>
      <c r="F183" s="66"/>
      <c r="G183" s="67">
        <f>Source!DI97</f>
      </c>
      <c r="H183" s="68"/>
      <c r="I183" s="67"/>
      <c r="J183" s="67"/>
      <c r="K183" s="68"/>
      <c r="L183" s="69">
        <f>Source!U97</f>
        <v>487.31249999999994</v>
      </c>
    </row>
    <row r="184" spans="7:26" ht="15">
      <c r="G184" s="60">
        <f>H177+H178+H180+H181+H182</f>
        <v>29450.74</v>
      </c>
      <c r="H184" s="60"/>
      <c r="J184" s="60">
        <f>K177+K178+K180+K181+K182</f>
        <v>348931.49</v>
      </c>
      <c r="K184" s="60"/>
      <c r="L184" s="61">
        <f>Source!U97</f>
        <v>487.31249999999994</v>
      </c>
      <c r="O184" s="59">
        <f>G184</f>
        <v>29450.74</v>
      </c>
      <c r="P184" s="59">
        <f>J184</f>
        <v>348931.49</v>
      </c>
      <c r="Q184" s="59">
        <f>L184</f>
        <v>487.31249999999994</v>
      </c>
      <c r="W184">
        <f>IF(Source!BI97&lt;=1,H177+H178+H180+H181+H182,0)</f>
        <v>29450.74</v>
      </c>
      <c r="X184">
        <f>IF(Source!BI97=2,H177+H178+H180+H181+H182,0)</f>
        <v>0</v>
      </c>
      <c r="Y184">
        <f>IF(Source!BI97=3,H177+H178+H180+H181+H182,0)</f>
        <v>0</v>
      </c>
      <c r="Z184">
        <f>IF(Source!BI97=4,H177+H178+H180+H181+H182,0)</f>
        <v>0</v>
      </c>
    </row>
    <row r="185" spans="1:22" ht="42.75">
      <c r="A185" s="48" t="str">
        <f>Source!E99</f>
        <v>17</v>
      </c>
      <c r="B185" s="49" t="str">
        <f>Source!F99</f>
        <v>15-04-006-3</v>
      </c>
      <c r="C185" s="49" t="str">
        <f>Source!G99</f>
        <v>Покрытие поверхностей грунтовкой глубокого проникновения за 1 раз стен</v>
      </c>
      <c r="D185" s="50" t="str">
        <f>Source!H99</f>
        <v>100 м2 покрытия</v>
      </c>
      <c r="E185" s="12">
        <f>Source!I99</f>
        <v>3.75</v>
      </c>
      <c r="F185" s="52">
        <f>IF(Source!AK99&lt;&gt;0,Source!AK99,Source!AL99+Source!AM99+Source!AO99)</f>
        <v>64.37</v>
      </c>
      <c r="G185" s="51"/>
      <c r="H185" s="53"/>
      <c r="I185" s="51" t="str">
        <f>Source!BO99</f>
        <v>15-04-006-3</v>
      </c>
      <c r="J185" s="51"/>
      <c r="K185" s="53"/>
      <c r="L185" s="54"/>
      <c r="S185">
        <f>ROUND((Source!FX99/100)*((ROUND(Source!AF99*Source!I99,2)+ROUND(Source!AE99*Source!I99,2))),2)</f>
        <v>248.66</v>
      </c>
      <c r="T185">
        <f>Source!X99</f>
        <v>5180.56</v>
      </c>
      <c r="U185">
        <f>ROUND((Source!FY99/100)*((ROUND(Source!AF99*Source!I99,2)+ROUND(Source!AE99*Source!I99,2))),2)</f>
        <v>110.71</v>
      </c>
      <c r="V185">
        <f>Source!Y99</f>
        <v>2153.71</v>
      </c>
    </row>
    <row r="186" spans="1:18" ht="14.25">
      <c r="A186" s="48"/>
      <c r="B186" s="49"/>
      <c r="C186" s="49" t="s">
        <v>638</v>
      </c>
      <c r="D186" s="50"/>
      <c r="E186" s="12"/>
      <c r="F186" s="52">
        <f>Source!AO99</f>
        <v>63.01</v>
      </c>
      <c r="G186" s="51">
        <f>Source!DG99</f>
      </c>
      <c r="H186" s="53">
        <f>ROUND(Source!AF99*Source!I99,2)</f>
        <v>236.29</v>
      </c>
      <c r="I186" s="51"/>
      <c r="J186" s="51">
        <f>IF(Source!BA99&lt;&gt;0,Source!BA99,1)</f>
        <v>24.58</v>
      </c>
      <c r="K186" s="53">
        <f>Source!S99</f>
        <v>5807.95</v>
      </c>
      <c r="L186" s="54"/>
      <c r="R186">
        <f>H186</f>
        <v>236.29</v>
      </c>
    </row>
    <row r="187" spans="1:12" ht="14.25">
      <c r="A187" s="48"/>
      <c r="B187" s="49"/>
      <c r="C187" s="49" t="s">
        <v>140</v>
      </c>
      <c r="D187" s="50"/>
      <c r="E187" s="12"/>
      <c r="F187" s="52">
        <f>Source!AM99</f>
        <v>1.18</v>
      </c>
      <c r="G187" s="51">
        <f>Source!DE99</f>
      </c>
      <c r="H187" s="53">
        <f>ROUND(Source!AD99*Source!I99,2)</f>
        <v>4.43</v>
      </c>
      <c r="I187" s="51"/>
      <c r="J187" s="51">
        <f>IF(Source!BB99&lt;&gt;0,Source!BB99,1)</f>
        <v>8.79</v>
      </c>
      <c r="K187" s="53">
        <f>Source!Q99</f>
        <v>38.9</v>
      </c>
      <c r="L187" s="54"/>
    </row>
    <row r="188" spans="1:18" ht="14.25">
      <c r="A188" s="48"/>
      <c r="B188" s="49"/>
      <c r="C188" s="49" t="s">
        <v>639</v>
      </c>
      <c r="D188" s="50"/>
      <c r="E188" s="12"/>
      <c r="F188" s="52">
        <f>Source!AN99</f>
        <v>0.14</v>
      </c>
      <c r="G188" s="51">
        <f>Source!DF99</f>
      </c>
      <c r="H188" s="55">
        <f>ROUND(Source!AE99*Source!I99,2)</f>
        <v>0.53</v>
      </c>
      <c r="I188" s="51"/>
      <c r="J188" s="51">
        <f>IF(Source!BS99&lt;&gt;0,Source!BS99,1)</f>
        <v>24.58</v>
      </c>
      <c r="K188" s="55">
        <f>Source!R99</f>
        <v>12.9</v>
      </c>
      <c r="L188" s="54"/>
      <c r="R188">
        <f>H188</f>
        <v>0.53</v>
      </c>
    </row>
    <row r="189" spans="1:12" ht="14.25">
      <c r="A189" s="48"/>
      <c r="B189" s="49"/>
      <c r="C189" s="49" t="s">
        <v>645</v>
      </c>
      <c r="D189" s="50"/>
      <c r="E189" s="12"/>
      <c r="F189" s="52">
        <f>Source!AL99</f>
        <v>0.18</v>
      </c>
      <c r="G189" s="51">
        <f>Source!DD99</f>
      </c>
      <c r="H189" s="53">
        <f>ROUND(Source!AC99*Source!I99,2)</f>
        <v>0.68</v>
      </c>
      <c r="I189" s="51"/>
      <c r="J189" s="51">
        <f>IF(Source!BC99&lt;&gt;0,Source!BC99,1)</f>
        <v>12.41</v>
      </c>
      <c r="K189" s="53">
        <f>Source!P99</f>
        <v>8.38</v>
      </c>
      <c r="L189" s="54"/>
    </row>
    <row r="190" spans="1:12" ht="14.25">
      <c r="A190" s="48"/>
      <c r="B190" s="49"/>
      <c r="C190" s="49" t="s">
        <v>640</v>
      </c>
      <c r="D190" s="50" t="s">
        <v>641</v>
      </c>
      <c r="E190" s="12">
        <f>Source!BZ99</f>
        <v>105</v>
      </c>
      <c r="F190" s="56"/>
      <c r="G190" s="51"/>
      <c r="H190" s="53">
        <f>SUM(S185:S193)</f>
        <v>248.66</v>
      </c>
      <c r="I190" s="57" t="str">
        <f>CONCATENATE(Source!FX99,Source!FV99,"=")</f>
        <v>105*0,85=</v>
      </c>
      <c r="J190" s="45">
        <f>Source!AT99</f>
        <v>89</v>
      </c>
      <c r="K190" s="53">
        <f>SUM(T185:T193)</f>
        <v>5180.56</v>
      </c>
      <c r="L190" s="54"/>
    </row>
    <row r="191" spans="1:12" ht="14.25">
      <c r="A191" s="48"/>
      <c r="B191" s="49"/>
      <c r="C191" s="49" t="s">
        <v>642</v>
      </c>
      <c r="D191" s="50" t="s">
        <v>641</v>
      </c>
      <c r="E191" s="12">
        <f>Source!CA99</f>
        <v>55</v>
      </c>
      <c r="F191" s="70" t="str">
        <f>CONCATENATE(" )",Source!DM99,Source!FU99,"=",Source!FY99)</f>
        <v> )*0,85=46,75</v>
      </c>
      <c r="G191" s="26"/>
      <c r="H191" s="53">
        <f>SUM(U185:U193)</f>
        <v>110.71</v>
      </c>
      <c r="I191" s="57" t="str">
        <f>CONCATENATE(Source!FY99,Source!FW99,"=")</f>
        <v>46,75*0,8=</v>
      </c>
      <c r="J191" s="45">
        <f>Source!AU99</f>
        <v>37</v>
      </c>
      <c r="K191" s="53">
        <f>SUM(V185:V193)</f>
        <v>2153.71</v>
      </c>
      <c r="L191" s="54"/>
    </row>
    <row r="192" spans="1:12" ht="14.25">
      <c r="A192" s="48"/>
      <c r="B192" s="49"/>
      <c r="C192" s="49" t="s">
        <v>643</v>
      </c>
      <c r="D192" s="50" t="s">
        <v>644</v>
      </c>
      <c r="E192" s="12">
        <f>Source!AQ99</f>
        <v>6.55</v>
      </c>
      <c r="F192" s="52"/>
      <c r="G192" s="51">
        <f>Source!DI99</f>
      </c>
      <c r="H192" s="53"/>
      <c r="I192" s="51"/>
      <c r="J192" s="51"/>
      <c r="K192" s="53"/>
      <c r="L192" s="58">
        <f>Source!U99</f>
        <v>24.5625</v>
      </c>
    </row>
    <row r="193" spans="1:26" ht="14.25">
      <c r="A193" s="62" t="str">
        <f>Source!E101</f>
        <v>17,1</v>
      </c>
      <c r="B193" s="63" t="str">
        <f>Source!F101</f>
        <v>101-3451</v>
      </c>
      <c r="C193" s="63" t="str">
        <f>Source!G101</f>
        <v>Грунтовка акриловая ВД-АК-133</v>
      </c>
      <c r="D193" s="64" t="str">
        <f>Source!H101</f>
        <v>т</v>
      </c>
      <c r="E193" s="65">
        <f>Source!I101</f>
        <v>0.04875</v>
      </c>
      <c r="F193" s="66">
        <f>Source!AK101</f>
        <v>11594.98</v>
      </c>
      <c r="G193" s="71" t="s">
        <v>3</v>
      </c>
      <c r="H193" s="68">
        <f>ROUND(Source!AC101*Source!I101,2)+ROUND(Source!AD101*Source!I101,2)+ROUND(Source!AF101*Source!I101,2)</f>
        <v>565.26</v>
      </c>
      <c r="I193" s="67"/>
      <c r="J193" s="67">
        <f>IF(Source!BC101&lt;&gt;0,Source!BC101,1)</f>
        <v>5.38</v>
      </c>
      <c r="K193" s="68">
        <f>Source!O101</f>
        <v>3041.07</v>
      </c>
      <c r="L193" s="72"/>
      <c r="S193">
        <f>ROUND((Source!FX101/100)*((ROUND(Source!AF101*Source!I101,2)+ROUND(Source!AE101*Source!I101,2))),2)</f>
        <v>0</v>
      </c>
      <c r="T193">
        <f>Source!X101</f>
        <v>0</v>
      </c>
      <c r="U193">
        <f>ROUND((Source!FY101/100)*((ROUND(Source!AF101*Source!I101,2)+ROUND(Source!AE101*Source!I101,2))),2)</f>
        <v>0</v>
      </c>
      <c r="V193">
        <f>Source!Y101</f>
        <v>0</v>
      </c>
      <c r="W193">
        <f>IF(Source!BI101&lt;=1,H193,0)</f>
        <v>565.26</v>
      </c>
      <c r="X193">
        <f>IF(Source!BI101=2,H193,0)</f>
        <v>0</v>
      </c>
      <c r="Y193">
        <f>IF(Source!BI101=3,H193,0)</f>
        <v>0</v>
      </c>
      <c r="Z193">
        <f>IF(Source!BI101=4,H193,0)</f>
        <v>0</v>
      </c>
    </row>
    <row r="194" spans="7:26" ht="15">
      <c r="G194" s="60">
        <f>H186+H187+H189+H190+H191+SUM(H193:H193)</f>
        <v>1166.03</v>
      </c>
      <c r="H194" s="60"/>
      <c r="J194" s="60">
        <f>K186+K187+K189+K190+K191+SUM(K193:K193)</f>
        <v>16230.57</v>
      </c>
      <c r="K194" s="60"/>
      <c r="L194" s="61">
        <f>Source!U99</f>
        <v>24.5625</v>
      </c>
      <c r="O194" s="59">
        <f>G194</f>
        <v>1166.03</v>
      </c>
      <c r="P194" s="59">
        <f>J194</f>
        <v>16230.57</v>
      </c>
      <c r="Q194" s="59">
        <f>L194</f>
        <v>24.5625</v>
      </c>
      <c r="W194">
        <f>IF(Source!BI99&lt;=1,H186+H187+H189+H190+H191,0)</f>
        <v>600.77</v>
      </c>
      <c r="X194">
        <f>IF(Source!BI99=2,H186+H187+H189+H190+H191,0)</f>
        <v>0</v>
      </c>
      <c r="Y194">
        <f>IF(Source!BI99=3,H186+H187+H189+H190+H191,0)</f>
        <v>0</v>
      </c>
      <c r="Z194">
        <f>IF(Source!BI99=4,H186+H187+H189+H190+H191,0)</f>
        <v>0</v>
      </c>
    </row>
    <row r="195" spans="1:22" ht="71.25">
      <c r="A195" s="48" t="str">
        <f>Source!E103</f>
        <v>18</v>
      </c>
      <c r="B195" s="49" t="str">
        <f>Source!F103</f>
        <v>15-04-025-8</v>
      </c>
      <c r="C195" s="49" t="str">
        <f>Source!G103</f>
        <v>Улучшенная окраска масляными составами по штукатурке стен (применительно к фасаду)</v>
      </c>
      <c r="D195" s="50" t="str">
        <f>Source!H103</f>
        <v>100 м2 окрашиваемой поверхности</v>
      </c>
      <c r="E195" s="12">
        <f>Source!I103</f>
        <v>3.75</v>
      </c>
      <c r="F195" s="52">
        <f>IF(Source!AK103&lt;&gt;0,Source!AK103,Source!AL103+Source!AM103+Source!AO103)</f>
        <v>1460.04</v>
      </c>
      <c r="G195" s="51"/>
      <c r="H195" s="53"/>
      <c r="I195" s="51" t="str">
        <f>Source!BO103</f>
        <v>15-04-025-8</v>
      </c>
      <c r="J195" s="51"/>
      <c r="K195" s="53"/>
      <c r="L195" s="54"/>
      <c r="S195">
        <f>ROUND((Source!FX103/100)*((ROUND(Source!AF103*Source!I103,2)+ROUND(Source!AE103*Source!I103,2))),2)</f>
        <v>1822.29</v>
      </c>
      <c r="T195">
        <f>Source!X103</f>
        <v>37966.15</v>
      </c>
      <c r="U195">
        <f>ROUND((Source!FY103/100)*((ROUND(Source!AF103*Source!I103,2)+ROUND(Source!AE103*Source!I103,2))),2)</f>
        <v>811.35</v>
      </c>
      <c r="V195">
        <f>Source!Y103</f>
        <v>15783.68</v>
      </c>
    </row>
    <row r="196" spans="1:18" ht="14.25">
      <c r="A196" s="48"/>
      <c r="B196" s="49"/>
      <c r="C196" s="49" t="s">
        <v>638</v>
      </c>
      <c r="D196" s="50"/>
      <c r="E196" s="12"/>
      <c r="F196" s="52">
        <f>Source!AO103</f>
        <v>462.66</v>
      </c>
      <c r="G196" s="51">
        <f>Source!DG103</f>
      </c>
      <c r="H196" s="53">
        <f>ROUND(Source!AF103*Source!I103,2)</f>
        <v>1734.98</v>
      </c>
      <c r="I196" s="51"/>
      <c r="J196" s="51">
        <f>IF(Source!BA103&lt;&gt;0,Source!BA103,1)</f>
        <v>24.58</v>
      </c>
      <c r="K196" s="53">
        <f>Source!S103</f>
        <v>42645.69</v>
      </c>
      <c r="L196" s="54"/>
      <c r="R196">
        <f>H196</f>
        <v>1734.98</v>
      </c>
    </row>
    <row r="197" spans="1:12" ht="14.25">
      <c r="A197" s="48"/>
      <c r="B197" s="49"/>
      <c r="C197" s="49" t="s">
        <v>140</v>
      </c>
      <c r="D197" s="50"/>
      <c r="E197" s="12"/>
      <c r="F197" s="52">
        <f>Source!AM103</f>
        <v>9.9</v>
      </c>
      <c r="G197" s="51">
        <f>Source!DE103</f>
      </c>
      <c r="H197" s="53">
        <f>ROUND(Source!AD103*Source!I103,2)</f>
        <v>37.13</v>
      </c>
      <c r="I197" s="51"/>
      <c r="J197" s="51">
        <f>IF(Source!BB103&lt;&gt;0,Source!BB103,1)</f>
        <v>7.68</v>
      </c>
      <c r="K197" s="53">
        <f>Source!Q103</f>
        <v>285.12</v>
      </c>
      <c r="L197" s="54"/>
    </row>
    <row r="198" spans="1:18" ht="14.25">
      <c r="A198" s="48"/>
      <c r="B198" s="49"/>
      <c r="C198" s="49" t="s">
        <v>639</v>
      </c>
      <c r="D198" s="50"/>
      <c r="E198" s="12"/>
      <c r="F198" s="52">
        <f>Source!AN103</f>
        <v>0.14</v>
      </c>
      <c r="G198" s="51">
        <f>Source!DF103</f>
      </c>
      <c r="H198" s="55">
        <f>ROUND(Source!AE103*Source!I103,2)</f>
        <v>0.53</v>
      </c>
      <c r="I198" s="51"/>
      <c r="J198" s="51">
        <f>IF(Source!BS103&lt;&gt;0,Source!BS103,1)</f>
        <v>24.58</v>
      </c>
      <c r="K198" s="55">
        <f>Source!R103</f>
        <v>12.9</v>
      </c>
      <c r="L198" s="54"/>
      <c r="R198">
        <f>H198</f>
        <v>0.53</v>
      </c>
    </row>
    <row r="199" spans="1:12" ht="14.25">
      <c r="A199" s="48"/>
      <c r="B199" s="49"/>
      <c r="C199" s="49" t="s">
        <v>645</v>
      </c>
      <c r="D199" s="50"/>
      <c r="E199" s="12"/>
      <c r="F199" s="52">
        <f>Source!AL103</f>
        <v>987.48</v>
      </c>
      <c r="G199" s="51">
        <f>Source!DD103</f>
      </c>
      <c r="H199" s="53">
        <f>ROUND(Source!AC103*Source!I103,2)</f>
        <v>3703.05</v>
      </c>
      <c r="I199" s="51"/>
      <c r="J199" s="51">
        <f>IF(Source!BC103&lt;&gt;0,Source!BC103,1)</f>
        <v>5.37</v>
      </c>
      <c r="K199" s="53">
        <f>Source!P103</f>
        <v>19885.38</v>
      </c>
      <c r="L199" s="54"/>
    </row>
    <row r="200" spans="1:12" ht="14.25">
      <c r="A200" s="48"/>
      <c r="B200" s="49"/>
      <c r="C200" s="49" t="s">
        <v>640</v>
      </c>
      <c r="D200" s="50" t="s">
        <v>641</v>
      </c>
      <c r="E200" s="12">
        <f>Source!BZ103</f>
        <v>105</v>
      </c>
      <c r="F200" s="56"/>
      <c r="G200" s="51"/>
      <c r="H200" s="53">
        <f>SUM(S195:S203)</f>
        <v>1822.29</v>
      </c>
      <c r="I200" s="57" t="str">
        <f>CONCATENATE(Source!FX103,Source!FV103,"=")</f>
        <v>105*0,85=</v>
      </c>
      <c r="J200" s="45">
        <f>Source!AT103</f>
        <v>89</v>
      </c>
      <c r="K200" s="53">
        <f>SUM(T195:T203)</f>
        <v>37966.15</v>
      </c>
      <c r="L200" s="54"/>
    </row>
    <row r="201" spans="1:12" ht="14.25">
      <c r="A201" s="48"/>
      <c r="B201" s="49"/>
      <c r="C201" s="49" t="s">
        <v>642</v>
      </c>
      <c r="D201" s="50" t="s">
        <v>641</v>
      </c>
      <c r="E201" s="12">
        <f>Source!CA103</f>
        <v>55</v>
      </c>
      <c r="F201" s="70" t="str">
        <f>CONCATENATE(" )",Source!DM103,Source!FU103,"=",Source!FY103)</f>
        <v> )*0,85=46,75</v>
      </c>
      <c r="G201" s="26"/>
      <c r="H201" s="53">
        <f>SUM(U195:U203)</f>
        <v>811.35</v>
      </c>
      <c r="I201" s="57" t="str">
        <f>CONCATENATE(Source!FY103,Source!FW103,"=")</f>
        <v>46,75*0,8=</v>
      </c>
      <c r="J201" s="45">
        <f>Source!AU103</f>
        <v>37</v>
      </c>
      <c r="K201" s="53">
        <f>SUM(V195:V203)</f>
        <v>15783.68</v>
      </c>
      <c r="L201" s="54"/>
    </row>
    <row r="202" spans="1:12" ht="14.25">
      <c r="A202" s="48"/>
      <c r="B202" s="49"/>
      <c r="C202" s="49" t="s">
        <v>643</v>
      </c>
      <c r="D202" s="50" t="s">
        <v>644</v>
      </c>
      <c r="E202" s="12">
        <f>Source!AQ103</f>
        <v>51.01</v>
      </c>
      <c r="F202" s="52"/>
      <c r="G202" s="51">
        <f>Source!DI103</f>
      </c>
      <c r="H202" s="53"/>
      <c r="I202" s="51"/>
      <c r="J202" s="51"/>
      <c r="K202" s="53"/>
      <c r="L202" s="58">
        <f>Source!U103</f>
        <v>191.2875</v>
      </c>
    </row>
    <row r="203" spans="1:26" ht="28.5">
      <c r="A203" s="62" t="str">
        <f>Source!E105</f>
        <v>18,1</v>
      </c>
      <c r="B203" s="63" t="str">
        <f>Source!F105</f>
        <v>101-3469</v>
      </c>
      <c r="C203" s="63" t="str">
        <f>Source!G105</f>
        <v>Краска фактурная ВД-АК-1180, фасадная ВГТ</v>
      </c>
      <c r="D203" s="64" t="str">
        <f>Source!H105</f>
        <v>т</v>
      </c>
      <c r="E203" s="65">
        <f>Source!I105</f>
        <v>0.375</v>
      </c>
      <c r="F203" s="66">
        <f>Source!AK105</f>
        <v>6865</v>
      </c>
      <c r="G203" s="71" t="s">
        <v>3</v>
      </c>
      <c r="H203" s="68">
        <f>ROUND(Source!AC105*Source!I105,2)+ROUND(Source!AD105*Source!I105,2)+ROUND(Source!AF105*Source!I105,2)</f>
        <v>2574.38</v>
      </c>
      <c r="I203" s="67"/>
      <c r="J203" s="67">
        <f>IF(Source!BC105&lt;&gt;0,Source!BC105,1)</f>
        <v>7.37</v>
      </c>
      <c r="K203" s="68">
        <f>Source!O105</f>
        <v>18973.14</v>
      </c>
      <c r="L203" s="72"/>
      <c r="S203">
        <f>ROUND((Source!FX105/100)*((ROUND(Source!AF105*Source!I105,2)+ROUND(Source!AE105*Source!I105,2))),2)</f>
        <v>0</v>
      </c>
      <c r="T203">
        <f>Source!X105</f>
        <v>0</v>
      </c>
      <c r="U203">
        <f>ROUND((Source!FY105/100)*((ROUND(Source!AF105*Source!I105,2)+ROUND(Source!AE105*Source!I105,2))),2)</f>
        <v>0</v>
      </c>
      <c r="V203">
        <f>Source!Y105</f>
        <v>0</v>
      </c>
      <c r="W203">
        <f>IF(Source!BI105&lt;=1,H203,0)</f>
        <v>2574.38</v>
      </c>
      <c r="X203">
        <f>IF(Source!BI105=2,H203,0)</f>
        <v>0</v>
      </c>
      <c r="Y203">
        <f>IF(Source!BI105=3,H203,0)</f>
        <v>0</v>
      </c>
      <c r="Z203">
        <f>IF(Source!BI105=4,H203,0)</f>
        <v>0</v>
      </c>
    </row>
    <row r="204" spans="7:26" ht="15">
      <c r="G204" s="60">
        <f>H196+H197+H199+H200+H201+SUM(H203:H203)</f>
        <v>10683.18</v>
      </c>
      <c r="H204" s="60"/>
      <c r="J204" s="60">
        <f>K196+K197+K199+K200+K201+SUM(K203:K203)</f>
        <v>135539.15999999997</v>
      </c>
      <c r="K204" s="60"/>
      <c r="L204" s="61">
        <f>Source!U103</f>
        <v>191.2875</v>
      </c>
      <c r="O204" s="59">
        <f>G204</f>
        <v>10683.18</v>
      </c>
      <c r="P204" s="59">
        <f>J204</f>
        <v>135539.15999999997</v>
      </c>
      <c r="Q204" s="59">
        <f>L204</f>
        <v>191.2875</v>
      </c>
      <c r="W204">
        <f>IF(Source!BI103&lt;=1,H196+H197+H199+H200+H201,0)</f>
        <v>8108.8</v>
      </c>
      <c r="X204">
        <f>IF(Source!BI103=2,H196+H197+H199+H200+H201,0)</f>
        <v>0</v>
      </c>
      <c r="Y204">
        <f>IF(Source!BI103=3,H196+H197+H199+H200+H201,0)</f>
        <v>0</v>
      </c>
      <c r="Z204">
        <f>IF(Source!BI103=4,H196+H197+H199+H200+H201,0)</f>
        <v>0</v>
      </c>
    </row>
    <row r="206" spans="1:32" ht="15">
      <c r="A206" s="74" t="str">
        <f>CONCATENATE("Итого по разделу: ",IF(Source!G107&lt;&gt;"Новый раздел",Source!G107,""))</f>
        <v>Итого по разделу: Цоколь</v>
      </c>
      <c r="B206" s="74"/>
      <c r="C206" s="74"/>
      <c r="D206" s="74"/>
      <c r="E206" s="74"/>
      <c r="F206" s="74"/>
      <c r="G206" s="60">
        <f>SUM(O169:O205)</f>
        <v>43098.86</v>
      </c>
      <c r="H206" s="35"/>
      <c r="I206" s="73"/>
      <c r="J206" s="60">
        <f>SUM(P169:P205)</f>
        <v>540406.52</v>
      </c>
      <c r="K206" s="35"/>
      <c r="L206" s="61">
        <f>SUM(Q169:Q205)</f>
        <v>788.7375</v>
      </c>
      <c r="AF206" s="75" t="str">
        <f>CONCATENATE("Итого по разделу: ",IF(Source!G107&lt;&gt;"Новый раздел",Source!G107,""))</f>
        <v>Итого по разделу: Цоколь</v>
      </c>
    </row>
    <row r="209" spans="3:34" ht="14.25">
      <c r="C209" s="26" t="str">
        <f>Source!H113</f>
        <v>Стоимость материалов (всего)</v>
      </c>
      <c r="D209" s="26"/>
      <c r="E209" s="26"/>
      <c r="F209" s="26"/>
      <c r="G209" s="26"/>
      <c r="H209" s="26"/>
      <c r="I209" s="26"/>
      <c r="J209" s="36">
        <f>IF(Source!P113=0,"",Source!P113)</f>
        <v>137929.41</v>
      </c>
      <c r="K209" s="36"/>
      <c r="AH209" s="76" t="s">
        <v>128</v>
      </c>
    </row>
    <row r="210" spans="3:34" ht="14.25">
      <c r="C210" s="26" t="str">
        <f>Source!H132</f>
        <v>итого по разделу</v>
      </c>
      <c r="D210" s="26"/>
      <c r="E210" s="26"/>
      <c r="F210" s="26"/>
      <c r="G210" s="26"/>
      <c r="H210" s="26"/>
      <c r="I210" s="26"/>
      <c r="J210" s="36">
        <f>IF(Source!P132=0,"",Source!P132)</f>
        <v>540406.52</v>
      </c>
      <c r="K210" s="36"/>
      <c r="AH210" s="76" t="s">
        <v>166</v>
      </c>
    </row>
    <row r="212" spans="1:31" ht="16.5">
      <c r="A212" s="46" t="str">
        <f>CONCATENATE("Раздел: ",IF(Source!G134&lt;&gt;"Новый раздел",Source!G134,""))</f>
        <v>Раздел: Удаление деревьев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AE212" s="47" t="str">
        <f>CONCATENATE("Раздел: ",IF(Source!G134&lt;&gt;"Новый раздел",Source!G134,""))</f>
        <v>Раздел: Удаление деревьев</v>
      </c>
    </row>
    <row r="213" spans="1:22" ht="42.75">
      <c r="A213" s="48" t="str">
        <f>Source!E139</f>
        <v>19</v>
      </c>
      <c r="B213" s="49" t="str">
        <f>Source!F139</f>
        <v>68-1-1</v>
      </c>
      <c r="C213" s="49" t="str">
        <f>Source!G139</f>
        <v>Корчевка пней вручную давностью рубки до трех лет диаметром до 500 мм мягких пород</v>
      </c>
      <c r="D213" s="50" t="str">
        <f>Source!H139</f>
        <v>1 ПЕНЬ</v>
      </c>
      <c r="E213" s="12">
        <f>Source!I139</f>
        <v>20</v>
      </c>
      <c r="F213" s="52">
        <f>IF(Source!AK139&lt;&gt;0,Source!AK139,Source!AL139+Source!AM139+Source!AO139)</f>
        <v>175.11</v>
      </c>
      <c r="G213" s="51"/>
      <c r="H213" s="53"/>
      <c r="I213" s="51" t="str">
        <f>Source!BO139</f>
        <v>68-1-1</v>
      </c>
      <c r="J213" s="51"/>
      <c r="K213" s="53"/>
      <c r="L213" s="54"/>
      <c r="S213">
        <f>ROUND((Source!FX139/100)*((ROUND(Source!AF139*Source!I139,2)+ROUND(Source!AE139*Source!I139,2))),2)</f>
        <v>595.71</v>
      </c>
      <c r="T213">
        <f>Source!X139</f>
        <v>12389.89</v>
      </c>
      <c r="U213">
        <f>ROUND((Source!FY139/100)*((ROUND(Source!AF139*Source!I139,2)+ROUND(Source!AE139*Source!I139,2))),2)</f>
        <v>343.68</v>
      </c>
      <c r="V213">
        <f>Source!Y139</f>
        <v>6758.12</v>
      </c>
    </row>
    <row r="214" spans="1:18" ht="14.25">
      <c r="A214" s="48"/>
      <c r="B214" s="49"/>
      <c r="C214" s="49" t="s">
        <v>638</v>
      </c>
      <c r="D214" s="50"/>
      <c r="E214" s="12"/>
      <c r="F214" s="52">
        <f>Source!AO139</f>
        <v>28.64</v>
      </c>
      <c r="G214" s="51">
        <f>Source!DG139</f>
      </c>
      <c r="H214" s="53">
        <f>ROUND(Source!AF139*Source!I139,2)</f>
        <v>572.8</v>
      </c>
      <c r="I214" s="51"/>
      <c r="J214" s="51">
        <f>IF(Source!BA139&lt;&gt;0,Source!BA139,1)</f>
        <v>24.58</v>
      </c>
      <c r="K214" s="53">
        <f>Source!S139</f>
        <v>14079.42</v>
      </c>
      <c r="L214" s="54"/>
      <c r="R214">
        <f>H214</f>
        <v>572.8</v>
      </c>
    </row>
    <row r="215" spans="1:12" ht="14.25">
      <c r="A215" s="48"/>
      <c r="B215" s="49"/>
      <c r="C215" s="49" t="s">
        <v>140</v>
      </c>
      <c r="D215" s="50"/>
      <c r="E215" s="12"/>
      <c r="F215" s="52">
        <f>Source!AM139</f>
        <v>2.62</v>
      </c>
      <c r="G215" s="51">
        <f>Source!DE139</f>
      </c>
      <c r="H215" s="53">
        <f>ROUND(Source!AD139*Source!I139,2)</f>
        <v>52.4</v>
      </c>
      <c r="I215" s="51"/>
      <c r="J215" s="51">
        <f>IF(Source!BB139&lt;&gt;0,Source!BB139,1)</f>
        <v>7.52</v>
      </c>
      <c r="K215" s="53">
        <f>Source!Q139</f>
        <v>394.05</v>
      </c>
      <c r="L215" s="54"/>
    </row>
    <row r="216" spans="1:12" ht="14.25">
      <c r="A216" s="48"/>
      <c r="B216" s="49"/>
      <c r="C216" s="49" t="s">
        <v>645</v>
      </c>
      <c r="D216" s="50"/>
      <c r="E216" s="12"/>
      <c r="F216" s="52">
        <f>Source!AL139</f>
        <v>143.85</v>
      </c>
      <c r="G216" s="51">
        <f>Source!DD139</f>
      </c>
      <c r="H216" s="53">
        <f>ROUND(Source!AC139*Source!I139,2)</f>
        <v>2877</v>
      </c>
      <c r="I216" s="51"/>
      <c r="J216" s="51">
        <f>IF(Source!BC139&lt;&gt;0,Source!BC139,1)</f>
        <v>5.57</v>
      </c>
      <c r="K216" s="53">
        <f>Source!P139</f>
        <v>16024.89</v>
      </c>
      <c r="L216" s="54"/>
    </row>
    <row r="217" spans="1:12" ht="14.25">
      <c r="A217" s="48"/>
      <c r="B217" s="49"/>
      <c r="C217" s="49" t="s">
        <v>640</v>
      </c>
      <c r="D217" s="50" t="s">
        <v>641</v>
      </c>
      <c r="E217" s="12">
        <f>Source!BZ139</f>
        <v>104</v>
      </c>
      <c r="F217" s="56"/>
      <c r="G217" s="51"/>
      <c r="H217" s="53">
        <f>SUM(S213:S219)</f>
        <v>595.71</v>
      </c>
      <c r="I217" s="57" t="str">
        <f>CONCATENATE(Source!FX139,Source!FV139,"=")</f>
        <v>104*0,85=</v>
      </c>
      <c r="J217" s="45">
        <f>Source!AT139</f>
        <v>88</v>
      </c>
      <c r="K217" s="53">
        <f>SUM(T213:T219)</f>
        <v>12389.89</v>
      </c>
      <c r="L217" s="54"/>
    </row>
    <row r="218" spans="1:12" ht="14.25">
      <c r="A218" s="48"/>
      <c r="B218" s="49"/>
      <c r="C218" s="49" t="s">
        <v>642</v>
      </c>
      <c r="D218" s="50" t="s">
        <v>641</v>
      </c>
      <c r="E218" s="12">
        <f>Source!CA139</f>
        <v>60</v>
      </c>
      <c r="F218" s="56"/>
      <c r="G218" s="51"/>
      <c r="H218" s="53">
        <f>SUM(U213:U219)</f>
        <v>343.68</v>
      </c>
      <c r="I218" s="57" t="str">
        <f>CONCATENATE(Source!FY139,Source!FW139,"=")</f>
        <v>60*0,8=</v>
      </c>
      <c r="J218" s="45">
        <f>Source!AU139</f>
        <v>48</v>
      </c>
      <c r="K218" s="53">
        <f>SUM(V213:V219)</f>
        <v>6758.12</v>
      </c>
      <c r="L218" s="54"/>
    </row>
    <row r="219" spans="1:12" ht="14.25">
      <c r="A219" s="62"/>
      <c r="B219" s="63"/>
      <c r="C219" s="63" t="s">
        <v>643</v>
      </c>
      <c r="D219" s="64" t="s">
        <v>644</v>
      </c>
      <c r="E219" s="65">
        <f>Source!AQ139</f>
        <v>3.7</v>
      </c>
      <c r="F219" s="66"/>
      <c r="G219" s="67">
        <f>Source!DI139</f>
      </c>
      <c r="H219" s="68"/>
      <c r="I219" s="67"/>
      <c r="J219" s="67"/>
      <c r="K219" s="68"/>
      <c r="L219" s="69">
        <f>Source!U139</f>
        <v>74</v>
      </c>
    </row>
    <row r="220" spans="7:26" ht="15">
      <c r="G220" s="60">
        <f>H214+H215+H216+H217+H218</f>
        <v>4441.59</v>
      </c>
      <c r="H220" s="60"/>
      <c r="J220" s="60">
        <f>K214+K215+K216+K217+K218</f>
        <v>49646.37</v>
      </c>
      <c r="K220" s="60"/>
      <c r="L220" s="61">
        <f>Source!U139</f>
        <v>74</v>
      </c>
      <c r="O220" s="59">
        <f>G220</f>
        <v>4441.59</v>
      </c>
      <c r="P220" s="59">
        <f>J220</f>
        <v>49646.37</v>
      </c>
      <c r="Q220" s="59">
        <f>L220</f>
        <v>74</v>
      </c>
      <c r="W220">
        <f>IF(Source!BI139&lt;=1,H214+H215+H216+H217+H218,0)</f>
        <v>4441.59</v>
      </c>
      <c r="X220">
        <f>IF(Source!BI139=2,H214+H215+H216+H217+H218,0)</f>
        <v>0</v>
      </c>
      <c r="Y220">
        <f>IF(Source!BI139=3,H214+H215+H216+H217+H218,0)</f>
        <v>0</v>
      </c>
      <c r="Z220">
        <f>IF(Source!BI139=4,H214+H215+H216+H217+H218,0)</f>
        <v>0</v>
      </c>
    </row>
    <row r="221" spans="1:22" ht="57">
      <c r="A221" s="48" t="str">
        <f>Source!E141</f>
        <v>20</v>
      </c>
      <c r="B221" s="49" t="str">
        <f>Source!F141</f>
        <v>68-3-3</v>
      </c>
      <c r="C221" s="49" t="str">
        <f>Source!G141</f>
        <v>Валка деревьев в городских условиях (ель, пихта, береза, лиственница, ольха) диаметром до 300 мм</v>
      </c>
      <c r="D221" s="50" t="str">
        <f>Source!H141</f>
        <v>1 складочный м3 кряжей</v>
      </c>
      <c r="E221" s="12">
        <f>Source!I141</f>
        <v>29.8</v>
      </c>
      <c r="F221" s="52">
        <f>IF(Source!AK141&lt;&gt;0,Source!AK141,Source!AL141+Source!AM141+Source!AO141)</f>
        <v>37</v>
      </c>
      <c r="G221" s="51"/>
      <c r="H221" s="53"/>
      <c r="I221" s="51" t="str">
        <f>Source!BO141</f>
        <v>68-3-3</v>
      </c>
      <c r="J221" s="51"/>
      <c r="K221" s="53"/>
      <c r="L221" s="54"/>
      <c r="S221">
        <f>ROUND((Source!FX141/100)*((ROUND(Source!AF141*Source!I141,2)+ROUND(Source!AE141*Source!I141,2))),2)</f>
        <v>771.39</v>
      </c>
      <c r="T221">
        <f>Source!X141</f>
        <v>16043.75</v>
      </c>
      <c r="U221">
        <f>ROUND((Source!FY141/100)*((ROUND(Source!AF141*Source!I141,2)+ROUND(Source!AE141*Source!I141,2))),2)</f>
        <v>445.03</v>
      </c>
      <c r="V221">
        <f>Source!Y141</f>
        <v>8751.13</v>
      </c>
    </row>
    <row r="222" spans="1:18" ht="14.25">
      <c r="A222" s="48"/>
      <c r="B222" s="49"/>
      <c r="C222" s="49" t="s">
        <v>638</v>
      </c>
      <c r="D222" s="50"/>
      <c r="E222" s="12"/>
      <c r="F222" s="52">
        <f>Source!AO141</f>
        <v>24.89</v>
      </c>
      <c r="G222" s="51">
        <f>Source!DG141</f>
      </c>
      <c r="H222" s="53">
        <f>ROUND(Source!AF141*Source!I141,2)</f>
        <v>741.72</v>
      </c>
      <c r="I222" s="51"/>
      <c r="J222" s="51">
        <f>IF(Source!BA141&lt;&gt;0,Source!BA141,1)</f>
        <v>24.58</v>
      </c>
      <c r="K222" s="53">
        <f>Source!S141</f>
        <v>18231.53</v>
      </c>
      <c r="L222" s="54"/>
      <c r="R222">
        <f>H222</f>
        <v>741.72</v>
      </c>
    </row>
    <row r="223" spans="1:12" ht="14.25">
      <c r="A223" s="48"/>
      <c r="B223" s="49"/>
      <c r="C223" s="49" t="s">
        <v>140</v>
      </c>
      <c r="D223" s="50"/>
      <c r="E223" s="12"/>
      <c r="F223" s="52">
        <f>Source!AM141</f>
        <v>12.11</v>
      </c>
      <c r="G223" s="51">
        <f>Source!DE141</f>
      </c>
      <c r="H223" s="53">
        <f>ROUND(Source!AD141*Source!I141,2)</f>
        <v>360.88</v>
      </c>
      <c r="I223" s="51"/>
      <c r="J223" s="51">
        <f>IF(Source!BB141&lt;&gt;0,Source!BB141,1)</f>
        <v>4.86</v>
      </c>
      <c r="K223" s="53">
        <f>Source!Q141</f>
        <v>1753.87</v>
      </c>
      <c r="L223" s="54"/>
    </row>
    <row r="224" spans="1:12" ht="14.25">
      <c r="A224" s="48"/>
      <c r="B224" s="49"/>
      <c r="C224" s="49" t="s">
        <v>640</v>
      </c>
      <c r="D224" s="50" t="s">
        <v>641</v>
      </c>
      <c r="E224" s="12">
        <f>Source!BZ141</f>
        <v>104</v>
      </c>
      <c r="F224" s="56"/>
      <c r="G224" s="51"/>
      <c r="H224" s="53">
        <f>SUM(S221:S226)</f>
        <v>771.39</v>
      </c>
      <c r="I224" s="57" t="str">
        <f>CONCATENATE(Source!FX141,Source!FV141,"=")</f>
        <v>104*0,85=</v>
      </c>
      <c r="J224" s="45">
        <f>Source!AT141</f>
        <v>88</v>
      </c>
      <c r="K224" s="53">
        <f>SUM(T221:T226)</f>
        <v>16043.75</v>
      </c>
      <c r="L224" s="54"/>
    </row>
    <row r="225" spans="1:12" ht="14.25">
      <c r="A225" s="48"/>
      <c r="B225" s="49"/>
      <c r="C225" s="49" t="s">
        <v>642</v>
      </c>
      <c r="D225" s="50" t="s">
        <v>641</v>
      </c>
      <c r="E225" s="12">
        <f>Source!CA141</f>
        <v>60</v>
      </c>
      <c r="F225" s="56"/>
      <c r="G225" s="51"/>
      <c r="H225" s="53">
        <f>SUM(U221:U226)</f>
        <v>445.03</v>
      </c>
      <c r="I225" s="57" t="str">
        <f>CONCATENATE(Source!FY141,Source!FW141,"=")</f>
        <v>60*0,8=</v>
      </c>
      <c r="J225" s="45">
        <f>Source!AU141</f>
        <v>48</v>
      </c>
      <c r="K225" s="53">
        <f>SUM(V221:V226)</f>
        <v>8751.13</v>
      </c>
      <c r="L225" s="54"/>
    </row>
    <row r="226" spans="1:12" ht="14.25">
      <c r="A226" s="62"/>
      <c r="B226" s="63"/>
      <c r="C226" s="63" t="s">
        <v>643</v>
      </c>
      <c r="D226" s="64" t="s">
        <v>644</v>
      </c>
      <c r="E226" s="65">
        <f>Source!AQ141</f>
        <v>2.97</v>
      </c>
      <c r="F226" s="66"/>
      <c r="G226" s="67">
        <f>Source!DI141</f>
      </c>
      <c r="H226" s="68"/>
      <c r="I226" s="67"/>
      <c r="J226" s="67"/>
      <c r="K226" s="68"/>
      <c r="L226" s="69">
        <f>Source!U141</f>
        <v>88.50600000000001</v>
      </c>
    </row>
    <row r="227" spans="7:26" ht="15">
      <c r="G227" s="60">
        <f>H222+H223+H224+H225</f>
        <v>2319.0199999999995</v>
      </c>
      <c r="H227" s="60"/>
      <c r="J227" s="60">
        <f>K222+K223+K224+K225</f>
        <v>44780.27999999999</v>
      </c>
      <c r="K227" s="60"/>
      <c r="L227" s="61">
        <f>Source!U141</f>
        <v>88.50600000000001</v>
      </c>
      <c r="O227" s="59">
        <f>G227</f>
        <v>2319.0199999999995</v>
      </c>
      <c r="P227" s="59">
        <f>J227</f>
        <v>44780.27999999999</v>
      </c>
      <c r="Q227" s="59">
        <f>L227</f>
        <v>88.50600000000001</v>
      </c>
      <c r="W227">
        <f>IF(Source!BI141&lt;=1,H222+H223+H224+H225,0)</f>
        <v>2319.0199999999995</v>
      </c>
      <c r="X227">
        <f>IF(Source!BI141=2,H222+H223+H224+H225,0)</f>
        <v>0</v>
      </c>
      <c r="Y227">
        <f>IF(Source!BI141=3,H222+H223+H224+H225,0)</f>
        <v>0</v>
      </c>
      <c r="Z227">
        <f>IF(Source!BI141=4,H222+H223+H224+H225,0)</f>
        <v>0</v>
      </c>
    </row>
    <row r="229" spans="1:32" ht="15">
      <c r="A229" s="74" t="str">
        <f>CONCATENATE("Итого по разделу: ",IF(Source!G143&lt;&gt;"Новый раздел",Source!G143,""))</f>
        <v>Итого по разделу: Удаление деревьев</v>
      </c>
      <c r="B229" s="74"/>
      <c r="C229" s="74"/>
      <c r="D229" s="74"/>
      <c r="E229" s="74"/>
      <c r="F229" s="74"/>
      <c r="G229" s="60">
        <f>SUM(O212:O228)</f>
        <v>6760.61</v>
      </c>
      <c r="H229" s="35"/>
      <c r="I229" s="73"/>
      <c r="J229" s="60">
        <f>SUM(P212:P228)</f>
        <v>94426.65</v>
      </c>
      <c r="K229" s="35"/>
      <c r="L229" s="61">
        <f>SUM(Q212:Q228)</f>
        <v>162.50600000000003</v>
      </c>
      <c r="AF229" s="75" t="str">
        <f>CONCATENATE("Итого по разделу: ",IF(Source!G143&lt;&gt;"Новый раздел",Source!G143,""))</f>
        <v>Итого по разделу: Удаление деревьев</v>
      </c>
    </row>
    <row r="232" spans="3:34" ht="14.25">
      <c r="C232" s="26" t="str">
        <f>Source!H148</f>
        <v>Стоимость материалов и оборудования подрядчика</v>
      </c>
      <c r="D232" s="26"/>
      <c r="E232" s="26"/>
      <c r="F232" s="26"/>
      <c r="G232" s="26"/>
      <c r="H232" s="26"/>
      <c r="I232" s="26"/>
      <c r="J232" s="36">
        <f>IF(Source!P148=0,"",Source!P148)</f>
        <v>16024.89</v>
      </c>
      <c r="K232" s="36"/>
      <c r="AH232" s="76" t="s">
        <v>126</v>
      </c>
    </row>
    <row r="233" spans="3:34" ht="14.25">
      <c r="C233" s="26" t="str">
        <f>Source!H149</f>
        <v>Стоимость материалов (всего)</v>
      </c>
      <c r="D233" s="26"/>
      <c r="E233" s="26"/>
      <c r="F233" s="26"/>
      <c r="G233" s="26"/>
      <c r="H233" s="26"/>
      <c r="I233" s="26"/>
      <c r="J233" s="36">
        <f>IF(Source!P149=0,"",Source!P149)</f>
        <v>16024.89</v>
      </c>
      <c r="K233" s="36"/>
      <c r="AH233" s="76" t="s">
        <v>128</v>
      </c>
    </row>
    <row r="234" spans="3:34" ht="14.25">
      <c r="C234" s="26" t="str">
        <f>Source!H168</f>
        <v>итого по разделу</v>
      </c>
      <c r="D234" s="26"/>
      <c r="E234" s="26"/>
      <c r="F234" s="26"/>
      <c r="G234" s="26"/>
      <c r="H234" s="26"/>
      <c r="I234" s="26"/>
      <c r="J234" s="36">
        <f>IF(Source!P168=0,"",Source!P168)</f>
        <v>94426.65</v>
      </c>
      <c r="K234" s="36"/>
      <c r="AH234" s="76" t="s">
        <v>166</v>
      </c>
    </row>
    <row r="236" spans="1:31" ht="16.5">
      <c r="A236" s="46" t="str">
        <f>CONCATENATE("Раздел: ",IF(Source!G170&lt;&gt;"Новый раздел",Source!G170,""))</f>
        <v>Раздел: Разные работы</v>
      </c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AE236" s="47" t="str">
        <f>CONCATENATE("Раздел: ",IF(Source!G170&lt;&gt;"Новый раздел",Source!G170,""))</f>
        <v>Раздел: Разные работы</v>
      </c>
    </row>
    <row r="237" spans="1:22" ht="42.75">
      <c r="A237" s="48" t="str">
        <f>Source!E175</f>
        <v>21</v>
      </c>
      <c r="B237" s="49" t="str">
        <f>Source!F175</f>
        <v>01-02-101-6</v>
      </c>
      <c r="C237" s="49" t="str">
        <f>Source!G175</f>
        <v>Разделка древесины мягких пород, полученной от валки леса, диаметр стволов до 32 см</v>
      </c>
      <c r="D237" s="50" t="str">
        <f>Source!H175</f>
        <v>100 деревьев</v>
      </c>
      <c r="E237" s="12">
        <f>Source!I175</f>
        <v>0.2</v>
      </c>
      <c r="F237" s="52">
        <f>IF(Source!AK175&lt;&gt;0,Source!AK175,Source!AL175+Source!AM175+Source!AO175)</f>
        <v>488.74</v>
      </c>
      <c r="G237" s="51"/>
      <c r="H237" s="53"/>
      <c r="I237" s="51" t="str">
        <f>Source!BO175</f>
        <v>01-02-101-6</v>
      </c>
      <c r="J237" s="51"/>
      <c r="K237" s="53"/>
      <c r="L237" s="54"/>
      <c r="S237">
        <f>ROUND((Source!FX175/100)*((ROUND(Source!AF175*Source!I175,2)+ROUND(Source!AE175*Source!I175,2))),2)</f>
        <v>65.03</v>
      </c>
      <c r="T237">
        <f>Source!X175</f>
        <v>1358.65</v>
      </c>
      <c r="U237">
        <f>ROUND((Source!FY175/100)*((ROUND(Source!AF175*Source!I175,2)+ROUND(Source!AE175*Source!I175,2))),2)</f>
        <v>31.09</v>
      </c>
      <c r="V237">
        <f>Source!Y175</f>
        <v>619.38</v>
      </c>
    </row>
    <row r="238" spans="1:18" ht="14.25">
      <c r="A238" s="48"/>
      <c r="B238" s="49"/>
      <c r="C238" s="49" t="s">
        <v>638</v>
      </c>
      <c r="D238" s="50"/>
      <c r="E238" s="12"/>
      <c r="F238" s="52">
        <f>Source!AO175</f>
        <v>406.43</v>
      </c>
      <c r="G238" s="51">
        <f>Source!DG175</f>
      </c>
      <c r="H238" s="53">
        <f>ROUND(Source!AF175*Source!I175,2)</f>
        <v>81.29</v>
      </c>
      <c r="I238" s="51"/>
      <c r="J238" s="51">
        <f>IF(Source!BA175&lt;&gt;0,Source!BA175,1)</f>
        <v>24.58</v>
      </c>
      <c r="K238" s="53">
        <f>Source!S175</f>
        <v>1998.01</v>
      </c>
      <c r="L238" s="54"/>
      <c r="R238">
        <f>H238</f>
        <v>81.29</v>
      </c>
    </row>
    <row r="239" spans="1:12" ht="14.25">
      <c r="A239" s="48"/>
      <c r="B239" s="49"/>
      <c r="C239" s="49" t="s">
        <v>140</v>
      </c>
      <c r="D239" s="50"/>
      <c r="E239" s="12"/>
      <c r="F239" s="52">
        <f>Source!AM175</f>
        <v>82.31</v>
      </c>
      <c r="G239" s="51">
        <f>Source!DE175</f>
      </c>
      <c r="H239" s="53">
        <f>ROUND(Source!AD175*Source!I175,2)</f>
        <v>16.46</v>
      </c>
      <c r="I239" s="51"/>
      <c r="J239" s="51">
        <f>IF(Source!BB175&lt;&gt;0,Source!BB175,1)</f>
        <v>4.86</v>
      </c>
      <c r="K239" s="53">
        <f>Source!Q175</f>
        <v>80.01</v>
      </c>
      <c r="L239" s="54"/>
    </row>
    <row r="240" spans="1:12" ht="14.25">
      <c r="A240" s="48"/>
      <c r="B240" s="49"/>
      <c r="C240" s="49" t="s">
        <v>640</v>
      </c>
      <c r="D240" s="50" t="s">
        <v>641</v>
      </c>
      <c r="E240" s="12">
        <f>Source!BZ175</f>
        <v>80</v>
      </c>
      <c r="F240" s="56"/>
      <c r="G240" s="51"/>
      <c r="H240" s="53">
        <f>SUM(S237:S242)</f>
        <v>65.03</v>
      </c>
      <c r="I240" s="57" t="str">
        <f>CONCATENATE(Source!FX175,Source!FV175,"=")</f>
        <v>80*0,85=</v>
      </c>
      <c r="J240" s="45">
        <f>Source!AT175</f>
        <v>68</v>
      </c>
      <c r="K240" s="53">
        <f>SUM(T237:T242)</f>
        <v>1358.65</v>
      </c>
      <c r="L240" s="54"/>
    </row>
    <row r="241" spans="1:12" ht="14.25">
      <c r="A241" s="48"/>
      <c r="B241" s="49"/>
      <c r="C241" s="49" t="s">
        <v>642</v>
      </c>
      <c r="D241" s="50" t="s">
        <v>641</v>
      </c>
      <c r="E241" s="12">
        <f>Source!CA175</f>
        <v>45</v>
      </c>
      <c r="F241" s="70" t="str">
        <f>CONCATENATE(" )",Source!DM175,Source!FU175,"=",Source!FY175)</f>
        <v> )*0,85=38,25</v>
      </c>
      <c r="G241" s="26"/>
      <c r="H241" s="53">
        <f>SUM(U237:U242)</f>
        <v>31.09</v>
      </c>
      <c r="I241" s="57" t="str">
        <f>CONCATENATE(Source!FY175,Source!FW175,"=")</f>
        <v>38,25*0,8=</v>
      </c>
      <c r="J241" s="45">
        <f>Source!AU175</f>
        <v>31</v>
      </c>
      <c r="K241" s="53">
        <f>SUM(V237:V242)</f>
        <v>619.38</v>
      </c>
      <c r="L241" s="54"/>
    </row>
    <row r="242" spans="1:12" ht="14.25">
      <c r="A242" s="62"/>
      <c r="B242" s="63"/>
      <c r="C242" s="63" t="s">
        <v>643</v>
      </c>
      <c r="D242" s="64" t="s">
        <v>644</v>
      </c>
      <c r="E242" s="65">
        <f>Source!AQ175</f>
        <v>48.5</v>
      </c>
      <c r="F242" s="66"/>
      <c r="G242" s="67">
        <f>Source!DI175</f>
      </c>
      <c r="H242" s="68"/>
      <c r="I242" s="67"/>
      <c r="J242" s="67"/>
      <c r="K242" s="68"/>
      <c r="L242" s="69">
        <f>Source!U175</f>
        <v>9.700000000000001</v>
      </c>
    </row>
    <row r="243" spans="7:26" ht="15">
      <c r="G243" s="60">
        <f>H238+H239+H240+H241</f>
        <v>193.87</v>
      </c>
      <c r="H243" s="60"/>
      <c r="J243" s="60">
        <f>K238+K239+K240+K241</f>
        <v>4056.05</v>
      </c>
      <c r="K243" s="60"/>
      <c r="L243" s="61">
        <f>Source!U175</f>
        <v>9.700000000000001</v>
      </c>
      <c r="O243" s="59">
        <f>G243</f>
        <v>193.87</v>
      </c>
      <c r="P243" s="59">
        <f>J243</f>
        <v>4056.05</v>
      </c>
      <c r="Q243" s="59">
        <f>L243</f>
        <v>9.700000000000001</v>
      </c>
      <c r="W243">
        <f>IF(Source!BI175&lt;=1,H238+H239+H240+H241,0)</f>
        <v>193.87</v>
      </c>
      <c r="X243">
        <f>IF(Source!BI175=2,H238+H239+H240+H241,0)</f>
        <v>0</v>
      </c>
      <c r="Y243">
        <f>IF(Source!BI175=3,H238+H239+H240+H241,0)</f>
        <v>0</v>
      </c>
      <c r="Z243">
        <f>IF(Source!BI175=4,H238+H239+H240+H241,0)</f>
        <v>0</v>
      </c>
    </row>
    <row r="244" spans="1:22" ht="28.5">
      <c r="A244" s="48" t="str">
        <f>Source!E177</f>
        <v>22</v>
      </c>
      <c r="B244" s="49" t="str">
        <f>Source!F177</f>
        <v>т01-01-02-009</v>
      </c>
      <c r="C244" s="49" t="str">
        <f>Source!G177</f>
        <v>Разгрузка при автомобильных перевозках дров</v>
      </c>
      <c r="D244" s="50" t="str">
        <f>Source!H177</f>
        <v>1 Т ГРУЗА</v>
      </c>
      <c r="E244" s="12">
        <f>Source!I177</f>
        <v>14.9</v>
      </c>
      <c r="F244" s="52">
        <f>IF(Source!AK177&lt;&gt;0,Source!AK177,Source!AL177+Source!AM177+Source!AO177)</f>
        <v>12.81</v>
      </c>
      <c r="G244" s="51"/>
      <c r="H244" s="53"/>
      <c r="I244" s="51" t="str">
        <f>Source!BO177</f>
        <v>т01-01-02-009</v>
      </c>
      <c r="J244" s="51"/>
      <c r="K244" s="53"/>
      <c r="L244" s="54"/>
      <c r="S244">
        <f>ROUND((Source!FX177/100)*((ROUND(Source!AF177*Source!I177,2)+ROUND(Source!AE177*Source!I177,2))),2)</f>
        <v>2.18</v>
      </c>
      <c r="T244">
        <f>Source!X177</f>
        <v>0</v>
      </c>
      <c r="U244">
        <f>ROUND((Source!FY177/100)*((ROUND(Source!AF177*Source!I177,2)+ROUND(Source!AE177*Source!I177,2))),2)</f>
        <v>1.31</v>
      </c>
      <c r="V244">
        <f>Source!Y177</f>
        <v>0</v>
      </c>
    </row>
    <row r="245" spans="1:18" ht="14.25">
      <c r="A245" s="48"/>
      <c r="B245" s="49"/>
      <c r="C245" s="49" t="s">
        <v>638</v>
      </c>
      <c r="D245" s="50"/>
      <c r="E245" s="12"/>
      <c r="F245" s="52">
        <f>Source!AO177</f>
        <v>1.36</v>
      </c>
      <c r="G245" s="51">
        <f>Source!DG177</f>
      </c>
      <c r="H245" s="53">
        <f>ROUND(Source!AF177*Source!I177,2)</f>
        <v>52.75</v>
      </c>
      <c r="I245" s="51"/>
      <c r="J245" s="51">
        <f>IF(Source!BA177&lt;&gt;0,Source!BA177,1)</f>
        <v>24.58</v>
      </c>
      <c r="K245" s="53">
        <f>Source!S177</f>
        <v>1296.5</v>
      </c>
      <c r="L245" s="54"/>
      <c r="R245">
        <f>H245</f>
        <v>52.75</v>
      </c>
    </row>
    <row r="246" spans="1:12" ht="14.25">
      <c r="A246" s="48"/>
      <c r="B246" s="49"/>
      <c r="C246" s="49" t="s">
        <v>140</v>
      </c>
      <c r="D246" s="50"/>
      <c r="E246" s="12"/>
      <c r="F246" s="52">
        <f>Source!AM177</f>
        <v>7.66</v>
      </c>
      <c r="G246" s="51">
        <f>Source!DE177</f>
      </c>
      <c r="H246" s="53">
        <f>ROUND(Source!AD177*Source!I177,2)</f>
        <v>138.27</v>
      </c>
      <c r="I246" s="51"/>
      <c r="J246" s="51">
        <f>IF(Source!BB177&lt;&gt;0,Source!BB177,1)</f>
        <v>14.22</v>
      </c>
      <c r="K246" s="53">
        <f>Source!Q177</f>
        <v>1966.23</v>
      </c>
      <c r="L246" s="54"/>
    </row>
    <row r="247" spans="1:18" ht="14.25">
      <c r="A247" s="48"/>
      <c r="B247" s="49"/>
      <c r="C247" s="49" t="s">
        <v>639</v>
      </c>
      <c r="D247" s="50"/>
      <c r="E247" s="12"/>
      <c r="F247" s="52">
        <f>Source!AN177</f>
        <v>1.01</v>
      </c>
      <c r="G247" s="51">
        <f>Source!DF177</f>
      </c>
      <c r="H247" s="55">
        <f>ROUND(Source!AE177*Source!I177,2)</f>
        <v>39.19</v>
      </c>
      <c r="I247" s="51"/>
      <c r="J247" s="51">
        <f>IF(Source!BS177&lt;&gt;0,Source!BS177,1)</f>
        <v>24.58</v>
      </c>
      <c r="K247" s="55">
        <f>Source!R177</f>
        <v>963.22</v>
      </c>
      <c r="L247" s="54"/>
      <c r="R247">
        <f>H247</f>
        <v>39.19</v>
      </c>
    </row>
    <row r="248" spans="1:12" ht="14.25">
      <c r="A248" s="62"/>
      <c r="B248" s="63"/>
      <c r="C248" s="63" t="s">
        <v>643</v>
      </c>
      <c r="D248" s="64" t="s">
        <v>644</v>
      </c>
      <c r="E248" s="65">
        <f>Source!AQ177</f>
        <v>0.174</v>
      </c>
      <c r="F248" s="66"/>
      <c r="G248" s="67">
        <f>Source!DI177</f>
      </c>
      <c r="H248" s="68"/>
      <c r="I248" s="67"/>
      <c r="J248" s="67"/>
      <c r="K248" s="68"/>
      <c r="L248" s="69">
        <f>Source!U177</f>
        <v>2.5926</v>
      </c>
    </row>
    <row r="249" spans="7:26" ht="15">
      <c r="G249" s="60">
        <f>H245+H246</f>
        <v>191.02</v>
      </c>
      <c r="H249" s="60"/>
      <c r="J249" s="60">
        <f>K245+K246</f>
        <v>3262.73</v>
      </c>
      <c r="K249" s="60"/>
      <c r="L249" s="61">
        <f>Source!U177</f>
        <v>2.5926</v>
      </c>
      <c r="O249" s="59">
        <f>G249</f>
        <v>191.02</v>
      </c>
      <c r="P249" s="59">
        <f>J249</f>
        <v>3262.73</v>
      </c>
      <c r="Q249" s="59">
        <f>L249</f>
        <v>2.5926</v>
      </c>
      <c r="W249">
        <f>IF(Source!BI177&lt;=1,H245+H246,0)</f>
        <v>191.02</v>
      </c>
      <c r="X249">
        <f>IF(Source!BI177=2,H245+H246,0)</f>
        <v>0</v>
      </c>
      <c r="Y249">
        <f>IF(Source!BI177=3,H245+H246,0)</f>
        <v>0</v>
      </c>
      <c r="Z249">
        <f>IF(Source!BI177=4,H245+H246,0)</f>
        <v>0</v>
      </c>
    </row>
    <row r="250" spans="1:22" ht="28.5">
      <c r="A250" s="48" t="str">
        <f>Source!E179</f>
        <v>23</v>
      </c>
      <c r="B250" s="49" t="str">
        <f>Source!F179</f>
        <v>т01-01-01-009</v>
      </c>
      <c r="C250" s="49" t="str">
        <f>Source!G179</f>
        <v>Погрузка при автомобильных перевозках дров</v>
      </c>
      <c r="D250" s="50" t="str">
        <f>Source!H179</f>
        <v>1 Т ГРУЗА</v>
      </c>
      <c r="E250" s="12">
        <f>Source!I179</f>
        <v>14.9</v>
      </c>
      <c r="F250" s="52">
        <f>IF(Source!AK179&lt;&gt;0,Source!AK179,Source!AL179+Source!AM179+Source!AO179)</f>
        <v>12.81</v>
      </c>
      <c r="G250" s="51"/>
      <c r="H250" s="53"/>
      <c r="I250" s="51" t="str">
        <f>Source!BO179</f>
        <v>т01-01-01-009</v>
      </c>
      <c r="J250" s="51"/>
      <c r="K250" s="53"/>
      <c r="L250" s="54"/>
      <c r="S250">
        <f>ROUND((Source!FX179/100)*((ROUND(Source!AF179*Source!I179,2)+ROUND(Source!AE179*Source!I179,2))),2)</f>
        <v>2.18</v>
      </c>
      <c r="T250">
        <f>Source!X179</f>
        <v>0</v>
      </c>
      <c r="U250">
        <f>ROUND((Source!FY179/100)*((ROUND(Source!AF179*Source!I179,2)+ROUND(Source!AE179*Source!I179,2))),2)</f>
        <v>1.31</v>
      </c>
      <c r="V250">
        <f>Source!Y179</f>
        <v>0</v>
      </c>
    </row>
    <row r="251" spans="1:18" ht="14.25">
      <c r="A251" s="48"/>
      <c r="B251" s="49"/>
      <c r="C251" s="49" t="s">
        <v>638</v>
      </c>
      <c r="D251" s="50"/>
      <c r="E251" s="12"/>
      <c r="F251" s="52">
        <f>Source!AO179</f>
        <v>1.36</v>
      </c>
      <c r="G251" s="51">
        <f>Source!DG179</f>
      </c>
      <c r="H251" s="53">
        <f>ROUND(Source!AF179*Source!I179,2)</f>
        <v>52.75</v>
      </c>
      <c r="I251" s="51"/>
      <c r="J251" s="51">
        <f>IF(Source!BA179&lt;&gt;0,Source!BA179,1)</f>
        <v>24.58</v>
      </c>
      <c r="K251" s="53">
        <f>Source!S179</f>
        <v>1296.5</v>
      </c>
      <c r="L251" s="54"/>
      <c r="R251">
        <f>H251</f>
        <v>52.75</v>
      </c>
    </row>
    <row r="252" spans="1:12" ht="14.25">
      <c r="A252" s="48"/>
      <c r="B252" s="49"/>
      <c r="C252" s="49" t="s">
        <v>140</v>
      </c>
      <c r="D252" s="50"/>
      <c r="E252" s="12"/>
      <c r="F252" s="52">
        <f>Source!AM179</f>
        <v>7.66</v>
      </c>
      <c r="G252" s="51">
        <f>Source!DE179</f>
      </c>
      <c r="H252" s="53">
        <f>ROUND(Source!AD179*Source!I179,2)</f>
        <v>138.27</v>
      </c>
      <c r="I252" s="51"/>
      <c r="J252" s="51">
        <f>IF(Source!BB179&lt;&gt;0,Source!BB179,1)</f>
        <v>14.22</v>
      </c>
      <c r="K252" s="53">
        <f>Source!Q179</f>
        <v>1966.23</v>
      </c>
      <c r="L252" s="54"/>
    </row>
    <row r="253" spans="1:18" ht="14.25">
      <c r="A253" s="48"/>
      <c r="B253" s="49"/>
      <c r="C253" s="49" t="s">
        <v>639</v>
      </c>
      <c r="D253" s="50"/>
      <c r="E253" s="12"/>
      <c r="F253" s="52">
        <f>Source!AN179</f>
        <v>1.01</v>
      </c>
      <c r="G253" s="51">
        <f>Source!DF179</f>
      </c>
      <c r="H253" s="55">
        <f>ROUND(Source!AE179*Source!I179,2)</f>
        <v>39.19</v>
      </c>
      <c r="I253" s="51"/>
      <c r="J253" s="51">
        <f>IF(Source!BS179&lt;&gt;0,Source!BS179,1)</f>
        <v>24.58</v>
      </c>
      <c r="K253" s="55">
        <f>Source!R179</f>
        <v>963.22</v>
      </c>
      <c r="L253" s="54"/>
      <c r="R253">
        <f>H253</f>
        <v>39.19</v>
      </c>
    </row>
    <row r="254" spans="1:12" ht="14.25">
      <c r="A254" s="62"/>
      <c r="B254" s="63"/>
      <c r="C254" s="63" t="s">
        <v>643</v>
      </c>
      <c r="D254" s="64" t="s">
        <v>644</v>
      </c>
      <c r="E254" s="65">
        <f>Source!AQ179</f>
        <v>0.174</v>
      </c>
      <c r="F254" s="66"/>
      <c r="G254" s="67">
        <f>Source!DI179</f>
      </c>
      <c r="H254" s="68"/>
      <c r="I254" s="67"/>
      <c r="J254" s="67"/>
      <c r="K254" s="68"/>
      <c r="L254" s="69">
        <f>Source!U179</f>
        <v>2.5926</v>
      </c>
    </row>
    <row r="255" spans="7:26" ht="15">
      <c r="G255" s="60">
        <f>H251+H252</f>
        <v>191.02</v>
      </c>
      <c r="H255" s="60"/>
      <c r="J255" s="60">
        <f>K251+K252</f>
        <v>3262.73</v>
      </c>
      <c r="K255" s="60"/>
      <c r="L255" s="61">
        <f>Source!U179</f>
        <v>2.5926</v>
      </c>
      <c r="O255" s="59">
        <f>G255</f>
        <v>191.02</v>
      </c>
      <c r="P255" s="59">
        <f>J255</f>
        <v>3262.73</v>
      </c>
      <c r="Q255" s="59">
        <f>L255</f>
        <v>2.5926</v>
      </c>
      <c r="W255">
        <f>IF(Source!BI179&lt;=1,H251+H252,0)</f>
        <v>191.02</v>
      </c>
      <c r="X255">
        <f>IF(Source!BI179=2,H251+H252,0)</f>
        <v>0</v>
      </c>
      <c r="Y255">
        <f>IF(Source!BI179=3,H251+H252,0)</f>
        <v>0</v>
      </c>
      <c r="Z255">
        <f>IF(Source!BI179=4,H251+H252,0)</f>
        <v>0</v>
      </c>
    </row>
    <row r="256" spans="1:22" ht="57">
      <c r="A256" s="62" t="str">
        <f>Source!E181</f>
        <v>24</v>
      </c>
      <c r="B256" s="63" t="str">
        <f>Source!F181</f>
        <v>т03-02-04-023</v>
      </c>
      <c r="C256" s="63" t="str">
        <f>Source!G181</f>
        <v>Перевозка грузов IV класса автомобилями бортовыми грузоподъемностью до 5 т на расстояние до 23 км</v>
      </c>
      <c r="D256" s="64" t="str">
        <f>Source!H181</f>
        <v>1 Т ГРУЗА</v>
      </c>
      <c r="E256" s="65">
        <f>Source!I181</f>
        <v>14.9</v>
      </c>
      <c r="F256" s="66">
        <f>IF(Source!AK181&lt;&gt;0,Source!AK181,Source!AL181+Source!AM181+Source!AO181)</f>
        <v>0</v>
      </c>
      <c r="G256" s="67"/>
      <c r="H256" s="68"/>
      <c r="I256" s="67">
        <f>Source!BO181</f>
      </c>
      <c r="J256" s="67"/>
      <c r="K256" s="68"/>
      <c r="L256" s="72"/>
      <c r="S256">
        <f>ROUND((Source!FX181/100)*((ROUND(Source!AF181*Source!I181,2)+ROUND(Source!AE181*Source!I181,2))),2)</f>
        <v>0</v>
      </c>
      <c r="T256">
        <f>Source!X181</f>
        <v>0</v>
      </c>
      <c r="U256">
        <f>ROUND((Source!FY181/100)*((ROUND(Source!AF181*Source!I181,2)+ROUND(Source!AE181*Source!I181,2))),2)</f>
        <v>0</v>
      </c>
      <c r="V256">
        <f>Source!Y181</f>
        <v>0</v>
      </c>
    </row>
    <row r="257" spans="7:26" ht="15">
      <c r="G257" s="60">
        <f>H256</f>
        <v>0</v>
      </c>
      <c r="H257" s="60"/>
      <c r="J257" s="60">
        <f>K256</f>
        <v>0</v>
      </c>
      <c r="K257" s="60"/>
      <c r="L257" s="61">
        <f>Source!U181</f>
        <v>0</v>
      </c>
      <c r="O257" s="59">
        <f>G257</f>
        <v>0</v>
      </c>
      <c r="P257" s="59">
        <f>J257</f>
        <v>0</v>
      </c>
      <c r="Q257" s="59">
        <f>L257</f>
        <v>0</v>
      </c>
      <c r="W257">
        <f>IF(Source!BI181&lt;=1,H256,0)</f>
        <v>0</v>
      </c>
      <c r="X257">
        <f>IF(Source!BI181=2,H256,0)</f>
        <v>0</v>
      </c>
      <c r="Y257">
        <f>IF(Source!BI181=3,H256,0)</f>
        <v>0</v>
      </c>
      <c r="Z257">
        <f>IF(Source!BI181=4,H256,0)</f>
        <v>0</v>
      </c>
    </row>
    <row r="259" spans="1:32" ht="15">
      <c r="A259" s="74" t="str">
        <f>CONCATENATE("Итого по разделу: ",IF(Source!G183&lt;&gt;"Новый раздел",Source!G183,""))</f>
        <v>Итого по разделу: Разные работы</v>
      </c>
      <c r="B259" s="74"/>
      <c r="C259" s="74"/>
      <c r="D259" s="74"/>
      <c r="E259" s="74"/>
      <c r="F259" s="74"/>
      <c r="G259" s="60">
        <f>SUM(O236:O258)</f>
        <v>575.91</v>
      </c>
      <c r="H259" s="35"/>
      <c r="I259" s="73"/>
      <c r="J259" s="60">
        <f>SUM(P236:P258)</f>
        <v>10581.51</v>
      </c>
      <c r="K259" s="35"/>
      <c r="L259" s="61">
        <f>SUM(Q236:Q258)</f>
        <v>14.885200000000001</v>
      </c>
      <c r="AF259" s="75" t="str">
        <f>CONCATENATE("Итого по разделу: ",IF(Source!G183&lt;&gt;"Новый раздел",Source!G183,""))</f>
        <v>Итого по разделу: Разные работы</v>
      </c>
    </row>
    <row r="262" spans="3:34" ht="14.25">
      <c r="C262" s="26" t="str">
        <f>Source!H189</f>
        <v>Стоимость материалов (всего)</v>
      </c>
      <c r="D262" s="26"/>
      <c r="E262" s="26"/>
      <c r="F262" s="26"/>
      <c r="G262" s="26"/>
      <c r="H262" s="26"/>
      <c r="I262" s="26"/>
      <c r="J262" s="36">
        <f>IF(Source!P189=0,"",Source!P189)</f>
      </c>
      <c r="K262" s="36"/>
      <c r="AH262" s="76" t="s">
        <v>128</v>
      </c>
    </row>
    <row r="263" spans="3:34" ht="14.25">
      <c r="C263" s="26" t="str">
        <f>Source!H208</f>
        <v>итого по разделу</v>
      </c>
      <c r="D263" s="26"/>
      <c r="E263" s="26"/>
      <c r="F263" s="26"/>
      <c r="G263" s="26"/>
      <c r="H263" s="26"/>
      <c r="I263" s="26"/>
      <c r="J263" s="36">
        <f>IF(Source!P208=0,"",Source!P208)</f>
        <v>10581.51</v>
      </c>
      <c r="K263" s="36"/>
      <c r="AH263" s="76" t="s">
        <v>166</v>
      </c>
    </row>
    <row r="265" spans="1:32" ht="15">
      <c r="A265" s="74" t="str">
        <f>CONCATENATE("Итого по локальной смете: ",IF(Source!G210&lt;&gt;"Новая локальная смета",Source!G210,""))</f>
        <v>Итого по локальной смете: Капитальный ремонт отмостки стр. 1 ЛПК</v>
      </c>
      <c r="B265" s="74"/>
      <c r="C265" s="74"/>
      <c r="D265" s="74"/>
      <c r="E265" s="74"/>
      <c r="F265" s="74"/>
      <c r="G265" s="60">
        <f>SUM(O37:O264)</f>
        <v>388889.0700000001</v>
      </c>
      <c r="H265" s="35"/>
      <c r="I265" s="73"/>
      <c r="J265" s="60">
        <f>SUM(P37:P264)</f>
        <v>4694464.79</v>
      </c>
      <c r="K265" s="35"/>
      <c r="L265" s="61">
        <f>SUM(Q37:Q264)</f>
        <v>4895.913131475199</v>
      </c>
      <c r="AF265" s="75" t="str">
        <f>CONCATENATE("Итого по локальной смете: ",IF(Source!G210&lt;&gt;"Новая локальная смета",Source!G210,""))</f>
        <v>Итого по локальной смете: Капитальный ремонт отмостки стр. 1 ЛПК</v>
      </c>
    </row>
    <row r="268" spans="3:34" ht="14.25">
      <c r="C268" s="26" t="str">
        <f>Source!H216</f>
        <v>Стоимость материалов (всего)</v>
      </c>
      <c r="D268" s="26"/>
      <c r="E268" s="26"/>
      <c r="F268" s="26"/>
      <c r="G268" s="26"/>
      <c r="H268" s="26"/>
      <c r="I268" s="26"/>
      <c r="J268" s="36">
        <f>IF(Source!P216=0,"",Source!P216)</f>
        <v>1849304.95</v>
      </c>
      <c r="K268" s="36"/>
      <c r="AH268" s="76" t="s">
        <v>128</v>
      </c>
    </row>
    <row r="269" spans="3:34" ht="14.25">
      <c r="C269" s="26" t="str">
        <f>Source!H235</f>
        <v>Всего материалов</v>
      </c>
      <c r="D269" s="26"/>
      <c r="E269" s="26"/>
      <c r="F269" s="26"/>
      <c r="G269" s="26"/>
      <c r="H269" s="26"/>
      <c r="I269" s="26"/>
      <c r="J269" s="36">
        <f>IF(Source!P235=0,"",Source!P235)</f>
        <v>1849304.95</v>
      </c>
      <c r="K269" s="36"/>
      <c r="AH269" s="76" t="s">
        <v>238</v>
      </c>
    </row>
    <row r="270" spans="3:34" ht="14.25">
      <c r="C270" s="26" t="str">
        <f>Source!H236</f>
        <v>итого по разделу</v>
      </c>
      <c r="D270" s="26"/>
      <c r="E270" s="26"/>
      <c r="F270" s="26"/>
      <c r="G270" s="26"/>
      <c r="H270" s="26"/>
      <c r="I270" s="26"/>
      <c r="J270" s="36">
        <f>IF(Source!P236=0,"",Source!P236)</f>
        <v>4694464.79</v>
      </c>
      <c r="K270" s="36"/>
      <c r="AH270" s="76" t="s">
        <v>166</v>
      </c>
    </row>
    <row r="271" spans="3:34" ht="14.25">
      <c r="C271" s="26" t="str">
        <f>Source!H237</f>
        <v>НДС 18</v>
      </c>
      <c r="D271" s="26"/>
      <c r="E271" s="26"/>
      <c r="F271" s="26"/>
      <c r="G271" s="26"/>
      <c r="H271" s="26"/>
      <c r="I271" s="26"/>
      <c r="J271" s="36">
        <f>IF(Source!P237=0,"",Source!P237)</f>
        <v>845003.66</v>
      </c>
      <c r="K271" s="36"/>
      <c r="AH271" s="76" t="s">
        <v>240</v>
      </c>
    </row>
    <row r="272" spans="3:34" ht="14.25">
      <c r="C272" s="26" t="str">
        <f>Source!H238</f>
        <v>Итого по смете</v>
      </c>
      <c r="D272" s="26"/>
      <c r="E272" s="26"/>
      <c r="F272" s="26"/>
      <c r="G272" s="26"/>
      <c r="H272" s="26"/>
      <c r="I272" s="26"/>
      <c r="J272" s="36">
        <f>IF(Source!P238=0,"",Source!P238)</f>
        <v>5539468.45</v>
      </c>
      <c r="K272" s="36"/>
      <c r="AH272" s="76" t="s">
        <v>242</v>
      </c>
    </row>
    <row r="274" spans="1:32" ht="15">
      <c r="A274" s="74" t="str">
        <f>CONCATENATE("Итого по смете: ",IF(Source!G240&lt;&gt;"Новый объект",Source!G240,""))</f>
        <v>Итого по смете: Капитальный ремонт отмостки  стр. 1 (ЛПК)_(Копия)_1</v>
      </c>
      <c r="B274" s="74"/>
      <c r="C274" s="74"/>
      <c r="D274" s="74"/>
      <c r="E274" s="74"/>
      <c r="F274" s="74"/>
      <c r="G274" s="60">
        <f>SUM(O1:O273)</f>
        <v>388889.0700000001</v>
      </c>
      <c r="H274" s="35"/>
      <c r="I274" s="73"/>
      <c r="J274" s="60">
        <f>SUM(P1:P273)</f>
        <v>4694464.79</v>
      </c>
      <c r="K274" s="35"/>
      <c r="L274" s="61">
        <f>SUM(Q1:Q273)</f>
        <v>4895.913131475199</v>
      </c>
      <c r="AF274" s="75" t="str">
        <f>CONCATENATE("Итого по смете: ",IF(Source!G240&lt;&gt;"Новый объект",Source!G240,""))</f>
        <v>Итого по смете: Капитальный ремонт отмостки  стр. 1 (ЛПК)_(Копия)_1</v>
      </c>
    </row>
    <row r="276" spans="3:34" ht="14.25">
      <c r="C276" s="26" t="str">
        <f>Source!H248</f>
        <v>Стоимость материалов подрядчика</v>
      </c>
      <c r="D276" s="26"/>
      <c r="E276" s="26"/>
      <c r="F276" s="26"/>
      <c r="G276" s="26"/>
      <c r="H276" s="26"/>
      <c r="I276" s="26"/>
      <c r="J276" s="36">
        <f>IF(Source!P248=0,"",Source!P248)</f>
        <v>1849304.95</v>
      </c>
      <c r="K276" s="36"/>
      <c r="AH276" s="76" t="s">
        <v>132</v>
      </c>
    </row>
    <row r="277" spans="3:34" ht="14.25">
      <c r="C277" s="26" t="str">
        <f>Source!H268</f>
        <v>Всего по смете</v>
      </c>
      <c r="D277" s="26"/>
      <c r="E277" s="26"/>
      <c r="F277" s="26"/>
      <c r="G277" s="26"/>
      <c r="H277" s="26"/>
      <c r="I277" s="26"/>
      <c r="J277" s="77">
        <f>IF(Source!P268=0,"",Source!P268)</f>
        <v>5539468.45</v>
      </c>
      <c r="K277" s="77"/>
      <c r="AH277" s="76" t="s">
        <v>241</v>
      </c>
    </row>
    <row r="280" spans="1:12" ht="14.25">
      <c r="A280" s="78" t="s">
        <v>647</v>
      </c>
      <c r="B280" s="78"/>
      <c r="C280" s="12" t="s">
        <v>648</v>
      </c>
      <c r="D280" s="79" t="str">
        <f>IF(Source!AC12&lt;&gt;"",Source!AC12," ")</f>
        <v>Ведущий инженер по ремонту</v>
      </c>
      <c r="E280" s="79"/>
      <c r="F280" s="79"/>
      <c r="G280" s="79"/>
      <c r="H280" s="79"/>
      <c r="I280" s="13" t="str">
        <f>IF(Source!AB12&lt;&gt;"",Source!AB12," ")</f>
        <v>Степанова А.М.</v>
      </c>
      <c r="J280" s="13"/>
      <c r="K280" s="13"/>
      <c r="L280" s="13"/>
    </row>
    <row r="281" spans="1:12" ht="14.25">
      <c r="A281" s="13"/>
      <c r="B281" s="13"/>
      <c r="C281" s="12"/>
      <c r="D281" s="80" t="s">
        <v>649</v>
      </c>
      <c r="E281" s="80"/>
      <c r="F281" s="80"/>
      <c r="G281" s="80"/>
      <c r="H281" s="80"/>
      <c r="I281" s="13"/>
      <c r="J281" s="13"/>
      <c r="K281" s="13"/>
      <c r="L281" s="13"/>
    </row>
    <row r="282" spans="1:12" ht="14.25">
      <c r="A282" s="13"/>
      <c r="B282" s="13"/>
      <c r="C282" s="12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4.25">
      <c r="A283" s="78" t="s">
        <v>647</v>
      </c>
      <c r="B283" s="78"/>
      <c r="C283" s="12" t="s">
        <v>650</v>
      </c>
      <c r="D283" s="79" t="str">
        <f>IF(Source!AE12&lt;&gt;"",Source!AE12," ")</f>
        <v>Главный  механик</v>
      </c>
      <c r="E283" s="79"/>
      <c r="F283" s="79"/>
      <c r="G283" s="79"/>
      <c r="H283" s="79"/>
      <c r="I283" s="13" t="str">
        <f>IF(Source!AD12&lt;&gt;"",Source!AD12," ")</f>
        <v>Киселев В.А.</v>
      </c>
      <c r="J283" s="13"/>
      <c r="K283" s="13"/>
      <c r="L283" s="13"/>
    </row>
    <row r="284" spans="1:12" ht="14.25">
      <c r="A284" s="13"/>
      <c r="B284" s="13"/>
      <c r="C284" s="13"/>
      <c r="D284" s="80" t="s">
        <v>649</v>
      </c>
      <c r="E284" s="80"/>
      <c r="F284" s="80"/>
      <c r="G284" s="80"/>
      <c r="H284" s="80"/>
      <c r="I284" s="13"/>
      <c r="J284" s="13"/>
      <c r="K284" s="13"/>
      <c r="L284" s="13"/>
    </row>
  </sheetData>
  <sheetProtection/>
  <mergeCells count="170">
    <mergeCell ref="C277:I277"/>
    <mergeCell ref="J277:K277"/>
    <mergeCell ref="D281:H281"/>
    <mergeCell ref="D284:H284"/>
    <mergeCell ref="C272:I272"/>
    <mergeCell ref="J272:K272"/>
    <mergeCell ref="A274:F274"/>
    <mergeCell ref="J274:K274"/>
    <mergeCell ref="G274:H274"/>
    <mergeCell ref="C276:I276"/>
    <mergeCell ref="J276:K276"/>
    <mergeCell ref="C269:I269"/>
    <mergeCell ref="J269:K269"/>
    <mergeCell ref="C270:I270"/>
    <mergeCell ref="J270:K270"/>
    <mergeCell ref="C271:I271"/>
    <mergeCell ref="J271:K271"/>
    <mergeCell ref="C263:I263"/>
    <mergeCell ref="J263:K263"/>
    <mergeCell ref="A265:F265"/>
    <mergeCell ref="J265:K265"/>
    <mergeCell ref="G265:H265"/>
    <mergeCell ref="C268:I268"/>
    <mergeCell ref="J268:K268"/>
    <mergeCell ref="G257:H257"/>
    <mergeCell ref="J257:K257"/>
    <mergeCell ref="A259:F259"/>
    <mergeCell ref="J259:K259"/>
    <mergeCell ref="G259:H259"/>
    <mergeCell ref="C262:I262"/>
    <mergeCell ref="J262:K262"/>
    <mergeCell ref="G243:H243"/>
    <mergeCell ref="J243:K243"/>
    <mergeCell ref="G249:H249"/>
    <mergeCell ref="J249:K249"/>
    <mergeCell ref="G255:H255"/>
    <mergeCell ref="J255:K255"/>
    <mergeCell ref="C233:I233"/>
    <mergeCell ref="J233:K233"/>
    <mergeCell ref="C234:I234"/>
    <mergeCell ref="J234:K234"/>
    <mergeCell ref="A236:L236"/>
    <mergeCell ref="F241:G241"/>
    <mergeCell ref="G227:H227"/>
    <mergeCell ref="J227:K227"/>
    <mergeCell ref="A229:F229"/>
    <mergeCell ref="J229:K229"/>
    <mergeCell ref="G229:H229"/>
    <mergeCell ref="C232:I232"/>
    <mergeCell ref="J232:K232"/>
    <mergeCell ref="C209:I209"/>
    <mergeCell ref="J209:K209"/>
    <mergeCell ref="C210:I210"/>
    <mergeCell ref="J210:K210"/>
    <mergeCell ref="A212:L212"/>
    <mergeCell ref="G220:H220"/>
    <mergeCell ref="J220:K220"/>
    <mergeCell ref="G194:H194"/>
    <mergeCell ref="J194:K194"/>
    <mergeCell ref="F201:G201"/>
    <mergeCell ref="G204:H204"/>
    <mergeCell ref="J204:K204"/>
    <mergeCell ref="A206:F206"/>
    <mergeCell ref="J206:K206"/>
    <mergeCell ref="G206:H206"/>
    <mergeCell ref="G175:H175"/>
    <mergeCell ref="J175:K175"/>
    <mergeCell ref="F182:G182"/>
    <mergeCell ref="G184:H184"/>
    <mergeCell ref="J184:K184"/>
    <mergeCell ref="F191:G191"/>
    <mergeCell ref="C166:I166"/>
    <mergeCell ref="J166:K166"/>
    <mergeCell ref="C167:I167"/>
    <mergeCell ref="J167:K167"/>
    <mergeCell ref="A169:L169"/>
    <mergeCell ref="F173:G173"/>
    <mergeCell ref="F159:G159"/>
    <mergeCell ref="G161:H161"/>
    <mergeCell ref="J161:K161"/>
    <mergeCell ref="A163:F163"/>
    <mergeCell ref="J163:K163"/>
    <mergeCell ref="G163:H163"/>
    <mergeCell ref="F142:G142"/>
    <mergeCell ref="G144:H144"/>
    <mergeCell ref="J144:K144"/>
    <mergeCell ref="F151:G151"/>
    <mergeCell ref="G153:H153"/>
    <mergeCell ref="J153:K153"/>
    <mergeCell ref="F122:G122"/>
    <mergeCell ref="G125:H125"/>
    <mergeCell ref="J125:K125"/>
    <mergeCell ref="F131:G131"/>
    <mergeCell ref="F132:G132"/>
    <mergeCell ref="G135:H135"/>
    <mergeCell ref="J135:K135"/>
    <mergeCell ref="F103:G103"/>
    <mergeCell ref="F104:G104"/>
    <mergeCell ref="G106:H106"/>
    <mergeCell ref="J106:K106"/>
    <mergeCell ref="F112:G112"/>
    <mergeCell ref="G115:H115"/>
    <mergeCell ref="J115:K115"/>
    <mergeCell ref="F86:G86"/>
    <mergeCell ref="G88:H88"/>
    <mergeCell ref="J88:K88"/>
    <mergeCell ref="F95:G95"/>
    <mergeCell ref="G97:H97"/>
    <mergeCell ref="J97:K97"/>
    <mergeCell ref="F68:G68"/>
    <mergeCell ref="G70:H70"/>
    <mergeCell ref="J70:K70"/>
    <mergeCell ref="F77:G77"/>
    <mergeCell ref="G79:H79"/>
    <mergeCell ref="J79:K79"/>
    <mergeCell ref="G46:H46"/>
    <mergeCell ref="J46:K46"/>
    <mergeCell ref="G54:H54"/>
    <mergeCell ref="J54:K54"/>
    <mergeCell ref="G61:H61"/>
    <mergeCell ref="J61:K61"/>
    <mergeCell ref="C32:F32"/>
    <mergeCell ref="G32:H32"/>
    <mergeCell ref="I32:J32"/>
    <mergeCell ref="K32:L32"/>
    <mergeCell ref="A34:L34"/>
    <mergeCell ref="A38:L38"/>
    <mergeCell ref="C30:F30"/>
    <mergeCell ref="G30:H30"/>
    <mergeCell ref="I30:J30"/>
    <mergeCell ref="K30:L30"/>
    <mergeCell ref="C31:F31"/>
    <mergeCell ref="G31:H31"/>
    <mergeCell ref="I31:J31"/>
    <mergeCell ref="K31:L31"/>
    <mergeCell ref="C28:F28"/>
    <mergeCell ref="G28:H28"/>
    <mergeCell ref="I28:J28"/>
    <mergeCell ref="K28:L28"/>
    <mergeCell ref="C29:F29"/>
    <mergeCell ref="G29:H29"/>
    <mergeCell ref="I29:J29"/>
    <mergeCell ref="K29:L29"/>
    <mergeCell ref="C26:F26"/>
    <mergeCell ref="G26:H26"/>
    <mergeCell ref="I26:J26"/>
    <mergeCell ref="K26:L26"/>
    <mergeCell ref="C27:F27"/>
    <mergeCell ref="G27:H27"/>
    <mergeCell ref="I27:J27"/>
    <mergeCell ref="K27:L27"/>
    <mergeCell ref="B15:K15"/>
    <mergeCell ref="B17:K17"/>
    <mergeCell ref="B19:K19"/>
    <mergeCell ref="B20:K20"/>
    <mergeCell ref="A22:L22"/>
    <mergeCell ref="G25:H25"/>
    <mergeCell ref="I25:J25"/>
    <mergeCell ref="B7:E7"/>
    <mergeCell ref="H7:L7"/>
    <mergeCell ref="B10:K10"/>
    <mergeCell ref="B11:K11"/>
    <mergeCell ref="F13:G13"/>
    <mergeCell ref="H13:K13"/>
    <mergeCell ref="B3:E3"/>
    <mergeCell ref="H3:L3"/>
    <mergeCell ref="B4:E4"/>
    <mergeCell ref="H4:L4"/>
    <mergeCell ref="B6:E6"/>
    <mergeCell ref="H6:L6"/>
  </mergeCells>
  <printOptions/>
  <pageMargins left="0.4" right="0.2" top="0.2" bottom="0.4" header="0.2" footer="0.2"/>
  <pageSetup horizontalDpi="600" verticalDpi="600" orientation="portrait" paperSize="9" scale="58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3"/>
  <sheetViews>
    <sheetView zoomScalePageLayoutView="0" workbookViewId="0" topLeftCell="A1">
      <selection activeCell="A309" sqref="A309:O309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</row>
    <row r="12" spans="1:133" ht="12.75">
      <c r="A12" s="1">
        <v>1</v>
      </c>
      <c r="B12" s="1">
        <v>302</v>
      </c>
      <c r="C12" s="1">
        <v>0</v>
      </c>
      <c r="D12" s="1">
        <f>ROW(A240)</f>
        <v>240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6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7</v>
      </c>
      <c r="AC12" s="1" t="s">
        <v>8</v>
      </c>
      <c r="AD12" s="1" t="s">
        <v>9</v>
      </c>
      <c r="AE12" s="1" t="s">
        <v>10</v>
      </c>
      <c r="AF12" s="1" t="s">
        <v>11</v>
      </c>
      <c r="AG12" s="1" t="s">
        <v>12</v>
      </c>
      <c r="AH12" s="1" t="s">
        <v>11</v>
      </c>
      <c r="AI12" s="1" t="s">
        <v>12</v>
      </c>
      <c r="AJ12" s="1" t="s">
        <v>13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14</v>
      </c>
      <c r="BI12" s="1" t="s">
        <v>15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3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3">
        <v>52</v>
      </c>
      <c r="B18" s="3">
        <f aca="true" t="shared" si="0" ref="B18:G18">B240</f>
        <v>302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Отмостка ЛПК</v>
      </c>
      <c r="G18" s="3" t="str">
        <f t="shared" si="0"/>
        <v>Капитальный ремонт отмостки  стр. 1 (ЛПК)_(Копия)_1</v>
      </c>
      <c r="H18" s="3"/>
      <c r="I18" s="3"/>
      <c r="J18" s="3"/>
      <c r="K18" s="3"/>
      <c r="L18" s="3"/>
      <c r="M18" s="3"/>
      <c r="N18" s="3"/>
      <c r="O18" s="3">
        <f aca="true" t="shared" si="1" ref="O18:AT18">O240</f>
        <v>314096.2</v>
      </c>
      <c r="P18" s="3">
        <f t="shared" si="1"/>
        <v>227570.7</v>
      </c>
      <c r="Q18" s="3">
        <f t="shared" si="1"/>
        <v>45333.86</v>
      </c>
      <c r="R18" s="3">
        <f t="shared" si="1"/>
        <v>4077.71</v>
      </c>
      <c r="S18" s="3">
        <f t="shared" si="1"/>
        <v>41191.64</v>
      </c>
      <c r="T18" s="3">
        <f t="shared" si="1"/>
        <v>0</v>
      </c>
      <c r="U18" s="3">
        <f t="shared" si="1"/>
        <v>4895.913131475199</v>
      </c>
      <c r="V18" s="3">
        <f t="shared" si="1"/>
        <v>378.03229031</v>
      </c>
      <c r="W18" s="3">
        <f t="shared" si="1"/>
        <v>87.42</v>
      </c>
      <c r="X18" s="3">
        <f t="shared" si="1"/>
        <v>48472.14</v>
      </c>
      <c r="Y18" s="3">
        <f t="shared" si="1"/>
        <v>26378.59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388946.93</v>
      </c>
      <c r="AS18" s="3">
        <f t="shared" si="1"/>
        <v>388946.93</v>
      </c>
      <c r="AT18" s="3">
        <f t="shared" si="1"/>
        <v>0</v>
      </c>
      <c r="AU18" s="3">
        <f aca="true" t="shared" si="2" ref="AU18:BZ18">AU240</f>
        <v>0</v>
      </c>
      <c r="AV18" s="3">
        <f t="shared" si="2"/>
        <v>227570.7</v>
      </c>
      <c r="AW18" s="3">
        <f t="shared" si="2"/>
        <v>227570.7</v>
      </c>
      <c r="AX18" s="3">
        <f t="shared" si="2"/>
        <v>0</v>
      </c>
      <c r="AY18" s="3">
        <f t="shared" si="2"/>
        <v>227570.7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4">
        <f t="shared" si="2"/>
        <v>3162911.75</v>
      </c>
      <c r="BP18" s="4">
        <f t="shared" si="2"/>
        <v>1849304.95</v>
      </c>
      <c r="BQ18" s="4">
        <f t="shared" si="2"/>
        <v>301116.3</v>
      </c>
      <c r="BR18" s="4">
        <f t="shared" si="2"/>
        <v>100229.62</v>
      </c>
      <c r="BS18" s="4">
        <f t="shared" si="2"/>
        <v>1012490.5</v>
      </c>
      <c r="BT18" s="4">
        <f t="shared" si="2"/>
        <v>0</v>
      </c>
      <c r="BU18" s="4">
        <f t="shared" si="2"/>
        <v>4895.913131475199</v>
      </c>
      <c r="BV18" s="4">
        <f t="shared" si="2"/>
        <v>378.03229031</v>
      </c>
      <c r="BW18" s="4">
        <f t="shared" si="2"/>
        <v>87.42</v>
      </c>
      <c r="BX18" s="4">
        <f t="shared" si="2"/>
        <v>1014146.66</v>
      </c>
      <c r="BY18" s="4">
        <f t="shared" si="2"/>
        <v>517406.38</v>
      </c>
      <c r="BZ18" s="4">
        <f t="shared" si="2"/>
        <v>0</v>
      </c>
      <c r="CA18" s="4">
        <f aca="true" t="shared" si="3" ref="CA18:DF18">CA240</f>
        <v>0</v>
      </c>
      <c r="CB18" s="4">
        <f t="shared" si="3"/>
        <v>0</v>
      </c>
      <c r="CC18" s="4">
        <f t="shared" si="3"/>
        <v>0</v>
      </c>
      <c r="CD18" s="4">
        <f t="shared" si="3"/>
        <v>0</v>
      </c>
      <c r="CE18" s="4">
        <f t="shared" si="3"/>
        <v>0</v>
      </c>
      <c r="CF18" s="4">
        <f t="shared" si="3"/>
        <v>0</v>
      </c>
      <c r="CG18" s="4">
        <f t="shared" si="3"/>
        <v>0</v>
      </c>
      <c r="CH18" s="4">
        <f t="shared" si="3"/>
        <v>0</v>
      </c>
      <c r="CI18" s="4">
        <f t="shared" si="3"/>
        <v>0</v>
      </c>
      <c r="CJ18" s="4">
        <f t="shared" si="3"/>
        <v>0</v>
      </c>
      <c r="CK18" s="4">
        <f t="shared" si="3"/>
        <v>0</v>
      </c>
      <c r="CL18" s="4">
        <f t="shared" si="3"/>
        <v>0</v>
      </c>
      <c r="CM18" s="4">
        <f t="shared" si="3"/>
        <v>0</v>
      </c>
      <c r="CN18" s="4">
        <f t="shared" si="3"/>
        <v>0</v>
      </c>
      <c r="CO18" s="4">
        <f t="shared" si="3"/>
        <v>0</v>
      </c>
      <c r="CP18" s="4">
        <f t="shared" si="3"/>
        <v>0</v>
      </c>
      <c r="CQ18" s="4">
        <f t="shared" si="3"/>
        <v>0</v>
      </c>
      <c r="CR18" s="4">
        <f t="shared" si="3"/>
        <v>4694464.79</v>
      </c>
      <c r="CS18" s="4">
        <f t="shared" si="3"/>
        <v>4694464.79</v>
      </c>
      <c r="CT18" s="4">
        <f t="shared" si="3"/>
        <v>0</v>
      </c>
      <c r="CU18" s="4">
        <f t="shared" si="3"/>
        <v>0</v>
      </c>
      <c r="CV18" s="4">
        <f t="shared" si="3"/>
        <v>1849304.95</v>
      </c>
      <c r="CW18" s="4">
        <f t="shared" si="3"/>
        <v>1849304.95</v>
      </c>
      <c r="CX18" s="4">
        <f t="shared" si="3"/>
        <v>0</v>
      </c>
      <c r="CY18" s="4">
        <f t="shared" si="3"/>
        <v>1849304.95</v>
      </c>
      <c r="CZ18" s="4">
        <f t="shared" si="3"/>
        <v>0</v>
      </c>
      <c r="DA18" s="4">
        <f t="shared" si="3"/>
        <v>0</v>
      </c>
      <c r="DB18" s="4">
        <f t="shared" si="3"/>
        <v>0</v>
      </c>
      <c r="DC18" s="4">
        <f t="shared" si="3"/>
        <v>0</v>
      </c>
      <c r="DD18" s="4">
        <f t="shared" si="3"/>
        <v>0</v>
      </c>
      <c r="DE18" s="4">
        <f t="shared" si="3"/>
        <v>0</v>
      </c>
      <c r="DF18" s="4">
        <f t="shared" si="3"/>
        <v>0</v>
      </c>
      <c r="DG18" s="4">
        <f aca="true" t="shared" si="4" ref="DG18:DN18">DG240</f>
        <v>0</v>
      </c>
      <c r="DH18" s="4">
        <f t="shared" si="4"/>
        <v>0</v>
      </c>
      <c r="DI18" s="4">
        <f t="shared" si="4"/>
        <v>0</v>
      </c>
      <c r="DJ18" s="4">
        <f t="shared" si="4"/>
        <v>0</v>
      </c>
      <c r="DK18" s="4">
        <f t="shared" si="4"/>
        <v>0</v>
      </c>
      <c r="DL18" s="4">
        <f t="shared" si="4"/>
        <v>0</v>
      </c>
      <c r="DM18" s="4">
        <f t="shared" si="4"/>
        <v>0</v>
      </c>
      <c r="DN18" s="4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ROW(A210)</f>
        <v>210</v>
      </c>
      <c r="E20" s="1"/>
      <c r="F20" s="1" t="s">
        <v>19</v>
      </c>
      <c r="G20" s="1" t="s">
        <v>19</v>
      </c>
      <c r="H20" s="1" t="s">
        <v>3</v>
      </c>
      <c r="I20" s="1">
        <v>0</v>
      </c>
      <c r="J20" s="1" t="s">
        <v>3</v>
      </c>
      <c r="K20" s="1">
        <v>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3">
        <v>52</v>
      </c>
      <c r="B22" s="3">
        <f aca="true" t="shared" si="5" ref="B22:G22">B210</f>
        <v>1</v>
      </c>
      <c r="C22" s="3">
        <f t="shared" si="5"/>
        <v>3</v>
      </c>
      <c r="D22" s="3">
        <f t="shared" si="5"/>
        <v>20</v>
      </c>
      <c r="E22" s="3">
        <f t="shared" si="5"/>
        <v>0</v>
      </c>
      <c r="F22" s="3" t="str">
        <f t="shared" si="5"/>
        <v>Капитальный ремонт отмостки стр. 1 ЛПК</v>
      </c>
      <c r="G22" s="3" t="str">
        <f t="shared" si="5"/>
        <v>Капитальный ремонт отмостки стр. 1 ЛПК</v>
      </c>
      <c r="H22" s="3"/>
      <c r="I22" s="3"/>
      <c r="J22" s="3"/>
      <c r="K22" s="3"/>
      <c r="L22" s="3"/>
      <c r="M22" s="3"/>
      <c r="N22" s="3"/>
      <c r="O22" s="3">
        <f aca="true" t="shared" si="6" ref="O22:AT22">O210</f>
        <v>314096.2</v>
      </c>
      <c r="P22" s="3">
        <f t="shared" si="6"/>
        <v>227570.7</v>
      </c>
      <c r="Q22" s="3">
        <f t="shared" si="6"/>
        <v>45333.86</v>
      </c>
      <c r="R22" s="3">
        <f t="shared" si="6"/>
        <v>4077.71</v>
      </c>
      <c r="S22" s="3">
        <f t="shared" si="6"/>
        <v>41191.64</v>
      </c>
      <c r="T22" s="3">
        <f t="shared" si="6"/>
        <v>0</v>
      </c>
      <c r="U22" s="3">
        <f t="shared" si="6"/>
        <v>4895.913131475199</v>
      </c>
      <c r="V22" s="3">
        <f t="shared" si="6"/>
        <v>378.03229031</v>
      </c>
      <c r="W22" s="3">
        <f t="shared" si="6"/>
        <v>87.42</v>
      </c>
      <c r="X22" s="3">
        <f t="shared" si="6"/>
        <v>48472.14</v>
      </c>
      <c r="Y22" s="3">
        <f t="shared" si="6"/>
        <v>26378.59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 t="shared" si="6"/>
        <v>0</v>
      </c>
      <c r="AL22" s="3">
        <f t="shared" si="6"/>
        <v>0</v>
      </c>
      <c r="AM22" s="3">
        <f t="shared" si="6"/>
        <v>0</v>
      </c>
      <c r="AN22" s="3">
        <f t="shared" si="6"/>
        <v>0</v>
      </c>
      <c r="AO22" s="3">
        <f t="shared" si="6"/>
        <v>0</v>
      </c>
      <c r="AP22" s="3">
        <f t="shared" si="6"/>
        <v>0</v>
      </c>
      <c r="AQ22" s="3">
        <f t="shared" si="6"/>
        <v>0</v>
      </c>
      <c r="AR22" s="3">
        <f t="shared" si="6"/>
        <v>388946.93</v>
      </c>
      <c r="AS22" s="3">
        <f t="shared" si="6"/>
        <v>388946.93</v>
      </c>
      <c r="AT22" s="3">
        <f t="shared" si="6"/>
        <v>0</v>
      </c>
      <c r="AU22" s="3">
        <f aca="true" t="shared" si="7" ref="AU22:BZ22">AU210</f>
        <v>0</v>
      </c>
      <c r="AV22" s="3">
        <f t="shared" si="7"/>
        <v>227570.7</v>
      </c>
      <c r="AW22" s="3">
        <f t="shared" si="7"/>
        <v>227570.7</v>
      </c>
      <c r="AX22" s="3">
        <f t="shared" si="7"/>
        <v>0</v>
      </c>
      <c r="AY22" s="3">
        <f t="shared" si="7"/>
        <v>227570.7</v>
      </c>
      <c r="AZ22" s="3">
        <f t="shared" si="7"/>
        <v>0</v>
      </c>
      <c r="BA22" s="3">
        <f t="shared" si="7"/>
        <v>0</v>
      </c>
      <c r="BB22" s="3">
        <f t="shared" si="7"/>
        <v>0</v>
      </c>
      <c r="BC22" s="3">
        <f t="shared" si="7"/>
        <v>0</v>
      </c>
      <c r="BD22" s="3">
        <f t="shared" si="7"/>
        <v>0</v>
      </c>
      <c r="BE22" s="3">
        <f t="shared" si="7"/>
        <v>0</v>
      </c>
      <c r="BF22" s="3">
        <f t="shared" si="7"/>
        <v>0</v>
      </c>
      <c r="BG22" s="3">
        <f t="shared" si="7"/>
        <v>0</v>
      </c>
      <c r="BH22" s="3">
        <f t="shared" si="7"/>
        <v>0</v>
      </c>
      <c r="BI22" s="3">
        <f t="shared" si="7"/>
        <v>0</v>
      </c>
      <c r="BJ22" s="3">
        <f t="shared" si="7"/>
        <v>0</v>
      </c>
      <c r="BK22" s="3">
        <f t="shared" si="7"/>
        <v>0</v>
      </c>
      <c r="BL22" s="3">
        <f t="shared" si="7"/>
        <v>0</v>
      </c>
      <c r="BM22" s="3">
        <f t="shared" si="7"/>
        <v>0</v>
      </c>
      <c r="BN22" s="3">
        <f t="shared" si="7"/>
        <v>0</v>
      </c>
      <c r="BO22" s="4">
        <f t="shared" si="7"/>
        <v>3162911.75</v>
      </c>
      <c r="BP22" s="4">
        <f t="shared" si="7"/>
        <v>1849304.95</v>
      </c>
      <c r="BQ22" s="4">
        <f t="shared" si="7"/>
        <v>301116.3</v>
      </c>
      <c r="BR22" s="4">
        <f t="shared" si="7"/>
        <v>100229.62</v>
      </c>
      <c r="BS22" s="4">
        <f t="shared" si="7"/>
        <v>1012490.5</v>
      </c>
      <c r="BT22" s="4">
        <f t="shared" si="7"/>
        <v>0</v>
      </c>
      <c r="BU22" s="4">
        <f t="shared" si="7"/>
        <v>4895.913131475199</v>
      </c>
      <c r="BV22" s="4">
        <f t="shared" si="7"/>
        <v>378.03229031</v>
      </c>
      <c r="BW22" s="4">
        <f t="shared" si="7"/>
        <v>87.42</v>
      </c>
      <c r="BX22" s="4">
        <f t="shared" si="7"/>
        <v>1014146.66</v>
      </c>
      <c r="BY22" s="4">
        <f t="shared" si="7"/>
        <v>517406.38</v>
      </c>
      <c r="BZ22" s="4">
        <f t="shared" si="7"/>
        <v>0</v>
      </c>
      <c r="CA22" s="4">
        <f aca="true" t="shared" si="8" ref="CA22:DF22">CA210</f>
        <v>0</v>
      </c>
      <c r="CB22" s="4">
        <f t="shared" si="8"/>
        <v>0</v>
      </c>
      <c r="CC22" s="4">
        <f t="shared" si="8"/>
        <v>0</v>
      </c>
      <c r="CD22" s="4">
        <f t="shared" si="8"/>
        <v>0</v>
      </c>
      <c r="CE22" s="4">
        <f t="shared" si="8"/>
        <v>0</v>
      </c>
      <c r="CF22" s="4">
        <f t="shared" si="8"/>
        <v>0</v>
      </c>
      <c r="CG22" s="4">
        <f t="shared" si="8"/>
        <v>0</v>
      </c>
      <c r="CH22" s="4">
        <f t="shared" si="8"/>
        <v>0</v>
      </c>
      <c r="CI22" s="4">
        <f t="shared" si="8"/>
        <v>0</v>
      </c>
      <c r="CJ22" s="4">
        <f t="shared" si="8"/>
        <v>0</v>
      </c>
      <c r="CK22" s="4">
        <f t="shared" si="8"/>
        <v>0</v>
      </c>
      <c r="CL22" s="4">
        <f t="shared" si="8"/>
        <v>0</v>
      </c>
      <c r="CM22" s="4">
        <f t="shared" si="8"/>
        <v>0</v>
      </c>
      <c r="CN22" s="4">
        <f t="shared" si="8"/>
        <v>0</v>
      </c>
      <c r="CO22" s="4">
        <f t="shared" si="8"/>
        <v>0</v>
      </c>
      <c r="CP22" s="4">
        <f t="shared" si="8"/>
        <v>0</v>
      </c>
      <c r="CQ22" s="4">
        <f t="shared" si="8"/>
        <v>0</v>
      </c>
      <c r="CR22" s="4">
        <f t="shared" si="8"/>
        <v>4694464.79</v>
      </c>
      <c r="CS22" s="4">
        <f t="shared" si="8"/>
        <v>4694464.79</v>
      </c>
      <c r="CT22" s="4">
        <f t="shared" si="8"/>
        <v>0</v>
      </c>
      <c r="CU22" s="4">
        <f t="shared" si="8"/>
        <v>0</v>
      </c>
      <c r="CV22" s="4">
        <f t="shared" si="8"/>
        <v>1849304.95</v>
      </c>
      <c r="CW22" s="4">
        <f t="shared" si="8"/>
        <v>1849304.95</v>
      </c>
      <c r="CX22" s="4">
        <f t="shared" si="8"/>
        <v>0</v>
      </c>
      <c r="CY22" s="4">
        <f t="shared" si="8"/>
        <v>1849304.95</v>
      </c>
      <c r="CZ22" s="4">
        <f t="shared" si="8"/>
        <v>0</v>
      </c>
      <c r="DA22" s="4">
        <f t="shared" si="8"/>
        <v>0</v>
      </c>
      <c r="DB22" s="4">
        <f t="shared" si="8"/>
        <v>0</v>
      </c>
      <c r="DC22" s="4">
        <f t="shared" si="8"/>
        <v>0</v>
      </c>
      <c r="DD22" s="4">
        <f t="shared" si="8"/>
        <v>0</v>
      </c>
      <c r="DE22" s="4">
        <f t="shared" si="8"/>
        <v>0</v>
      </c>
      <c r="DF22" s="4">
        <f t="shared" si="8"/>
        <v>0</v>
      </c>
      <c r="DG22" s="4">
        <f aca="true" t="shared" si="9" ref="DG22:DN22">DG210</f>
        <v>0</v>
      </c>
      <c r="DH22" s="4">
        <f t="shared" si="9"/>
        <v>0</v>
      </c>
      <c r="DI22" s="4">
        <f t="shared" si="9"/>
        <v>0</v>
      </c>
      <c r="DJ22" s="4">
        <f t="shared" si="9"/>
        <v>0</v>
      </c>
      <c r="DK22" s="4">
        <f t="shared" si="9"/>
        <v>0</v>
      </c>
      <c r="DL22" s="4">
        <f t="shared" si="9"/>
        <v>0</v>
      </c>
      <c r="DM22" s="4">
        <f t="shared" si="9"/>
        <v>0</v>
      </c>
      <c r="DN22" s="4">
        <f t="shared" si="9"/>
        <v>0</v>
      </c>
    </row>
    <row r="24" spans="1:88" ht="12.75">
      <c r="A24" s="1">
        <v>4</v>
      </c>
      <c r="B24" s="1">
        <v>1</v>
      </c>
      <c r="C24" s="1"/>
      <c r="D24" s="1">
        <f>ROW(A63)</f>
        <v>63</v>
      </c>
      <c r="E24" s="1"/>
      <c r="F24" s="1" t="s">
        <v>20</v>
      </c>
      <c r="G24" s="1" t="s">
        <v>21</v>
      </c>
      <c r="H24" s="1" t="s">
        <v>3</v>
      </c>
      <c r="I24" s="1">
        <v>0</v>
      </c>
      <c r="J24" s="1"/>
      <c r="K24" s="1">
        <v>-1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118" ht="12.75">
      <c r="A26" s="3">
        <v>52</v>
      </c>
      <c r="B26" s="3">
        <f aca="true" t="shared" si="10" ref="B26:G26">B63</f>
        <v>1</v>
      </c>
      <c r="C26" s="3">
        <f t="shared" si="10"/>
        <v>4</v>
      </c>
      <c r="D26" s="3">
        <f t="shared" si="10"/>
        <v>24</v>
      </c>
      <c r="E26" s="3">
        <f t="shared" si="10"/>
        <v>0</v>
      </c>
      <c r="F26" s="3" t="str">
        <f t="shared" si="10"/>
        <v>Новый раздел</v>
      </c>
      <c r="G26" s="3" t="str">
        <f t="shared" si="10"/>
        <v>Отмостка</v>
      </c>
      <c r="H26" s="3"/>
      <c r="I26" s="3"/>
      <c r="J26" s="3"/>
      <c r="K26" s="3"/>
      <c r="L26" s="3"/>
      <c r="M26" s="3"/>
      <c r="N26" s="3"/>
      <c r="O26" s="3">
        <f aca="true" t="shared" si="11" ref="O26:AT26">O63</f>
        <v>276933.64</v>
      </c>
      <c r="P26" s="3">
        <f t="shared" si="11"/>
        <v>199969.24</v>
      </c>
      <c r="Q26" s="3">
        <f t="shared" si="11"/>
        <v>44386.37</v>
      </c>
      <c r="R26" s="3">
        <f t="shared" si="11"/>
        <v>3927.17</v>
      </c>
      <c r="S26" s="3">
        <f t="shared" si="11"/>
        <v>32578.03</v>
      </c>
      <c r="T26" s="3">
        <f t="shared" si="11"/>
        <v>0</v>
      </c>
      <c r="U26" s="3">
        <f t="shared" si="11"/>
        <v>3929.7844314751997</v>
      </c>
      <c r="V26" s="3">
        <f t="shared" si="11"/>
        <v>369.96469031</v>
      </c>
      <c r="W26" s="3">
        <f t="shared" si="11"/>
        <v>76.4</v>
      </c>
      <c r="X26" s="3">
        <f t="shared" si="11"/>
        <v>39462.95</v>
      </c>
      <c r="Y26" s="3">
        <f t="shared" si="11"/>
        <v>22095.51</v>
      </c>
      <c r="Z26" s="3">
        <f t="shared" si="11"/>
        <v>0</v>
      </c>
      <c r="AA26" s="3">
        <f t="shared" si="11"/>
        <v>0</v>
      </c>
      <c r="AB26" s="3">
        <f t="shared" si="11"/>
        <v>276933.64</v>
      </c>
      <c r="AC26" s="3">
        <f t="shared" si="11"/>
        <v>199969.24</v>
      </c>
      <c r="AD26" s="3">
        <f t="shared" si="11"/>
        <v>44386.37</v>
      </c>
      <c r="AE26" s="3">
        <f t="shared" si="11"/>
        <v>3927.17</v>
      </c>
      <c r="AF26" s="3">
        <f t="shared" si="11"/>
        <v>32578.03</v>
      </c>
      <c r="AG26" s="3">
        <f t="shared" si="11"/>
        <v>0</v>
      </c>
      <c r="AH26" s="3">
        <f t="shared" si="11"/>
        <v>3929.7844314751997</v>
      </c>
      <c r="AI26" s="3">
        <f t="shared" si="11"/>
        <v>369.96469031</v>
      </c>
      <c r="AJ26" s="3">
        <f t="shared" si="11"/>
        <v>76.4</v>
      </c>
      <c r="AK26" s="3">
        <f t="shared" si="11"/>
        <v>39462.95</v>
      </c>
      <c r="AL26" s="3">
        <f t="shared" si="11"/>
        <v>22095.51</v>
      </c>
      <c r="AM26" s="3">
        <f t="shared" si="11"/>
        <v>0</v>
      </c>
      <c r="AN26" s="3">
        <f t="shared" si="11"/>
        <v>0</v>
      </c>
      <c r="AO26" s="3">
        <f t="shared" si="11"/>
        <v>0</v>
      </c>
      <c r="AP26" s="3">
        <f t="shared" si="11"/>
        <v>0</v>
      </c>
      <c r="AQ26" s="3">
        <f t="shared" si="11"/>
        <v>0</v>
      </c>
      <c r="AR26" s="3">
        <f t="shared" si="11"/>
        <v>338492.1</v>
      </c>
      <c r="AS26" s="3">
        <f t="shared" si="11"/>
        <v>338492.1</v>
      </c>
      <c r="AT26" s="3">
        <f t="shared" si="11"/>
        <v>0</v>
      </c>
      <c r="AU26" s="3">
        <f aca="true" t="shared" si="12" ref="AU26:BZ26">AU63</f>
        <v>0</v>
      </c>
      <c r="AV26" s="3">
        <f t="shared" si="12"/>
        <v>199969.24</v>
      </c>
      <c r="AW26" s="3">
        <f t="shared" si="12"/>
        <v>199969.24</v>
      </c>
      <c r="AX26" s="3">
        <f t="shared" si="12"/>
        <v>0</v>
      </c>
      <c r="AY26" s="3">
        <f t="shared" si="12"/>
        <v>199969.24</v>
      </c>
      <c r="AZ26" s="3">
        <f t="shared" si="12"/>
        <v>0</v>
      </c>
      <c r="BA26" s="3">
        <f t="shared" si="12"/>
        <v>0</v>
      </c>
      <c r="BB26" s="3">
        <f t="shared" si="12"/>
        <v>0</v>
      </c>
      <c r="BC26" s="3">
        <f t="shared" si="12"/>
        <v>0</v>
      </c>
      <c r="BD26" s="3">
        <f t="shared" si="12"/>
        <v>0</v>
      </c>
      <c r="BE26" s="3">
        <f t="shared" si="12"/>
        <v>338492.1</v>
      </c>
      <c r="BF26" s="3">
        <f t="shared" si="12"/>
        <v>338492.1</v>
      </c>
      <c r="BG26" s="3">
        <f t="shared" si="12"/>
        <v>0</v>
      </c>
      <c r="BH26" s="3">
        <f t="shared" si="12"/>
        <v>0</v>
      </c>
      <c r="BI26" s="3">
        <f t="shared" si="12"/>
        <v>199969.24</v>
      </c>
      <c r="BJ26" s="3">
        <f t="shared" si="12"/>
        <v>199969.24</v>
      </c>
      <c r="BK26" s="3">
        <f t="shared" si="12"/>
        <v>0</v>
      </c>
      <c r="BL26" s="3">
        <f t="shared" si="12"/>
        <v>199969.24</v>
      </c>
      <c r="BM26" s="3">
        <f t="shared" si="12"/>
        <v>0</v>
      </c>
      <c r="BN26" s="3">
        <f t="shared" si="12"/>
        <v>0</v>
      </c>
      <c r="BO26" s="4">
        <f t="shared" si="12"/>
        <v>2788550.91</v>
      </c>
      <c r="BP26" s="4">
        <f t="shared" si="12"/>
        <v>1695350.65</v>
      </c>
      <c r="BQ26" s="4">
        <f t="shared" si="12"/>
        <v>292431.75</v>
      </c>
      <c r="BR26" s="4">
        <f t="shared" si="12"/>
        <v>96529.74</v>
      </c>
      <c r="BS26" s="4">
        <f t="shared" si="12"/>
        <v>800768.51</v>
      </c>
      <c r="BT26" s="4">
        <f t="shared" si="12"/>
        <v>0</v>
      </c>
      <c r="BU26" s="4">
        <f t="shared" si="12"/>
        <v>3929.7844314751997</v>
      </c>
      <c r="BV26" s="4">
        <f t="shared" si="12"/>
        <v>369.96469031</v>
      </c>
      <c r="BW26" s="4">
        <f t="shared" si="12"/>
        <v>76.4</v>
      </c>
      <c r="BX26" s="4">
        <f t="shared" si="12"/>
        <v>826365.82</v>
      </c>
      <c r="BY26" s="4">
        <f t="shared" si="12"/>
        <v>434133.38</v>
      </c>
      <c r="BZ26" s="4">
        <f t="shared" si="12"/>
        <v>0</v>
      </c>
      <c r="CA26" s="4">
        <f aca="true" t="shared" si="13" ref="CA26:DF26">CA63</f>
        <v>0</v>
      </c>
      <c r="CB26" s="4">
        <f t="shared" si="13"/>
        <v>2788550.91</v>
      </c>
      <c r="CC26" s="4">
        <f t="shared" si="13"/>
        <v>1695350.65</v>
      </c>
      <c r="CD26" s="4">
        <f t="shared" si="13"/>
        <v>292431.75</v>
      </c>
      <c r="CE26" s="4">
        <f t="shared" si="13"/>
        <v>96529.74</v>
      </c>
      <c r="CF26" s="4">
        <f t="shared" si="13"/>
        <v>800768.51</v>
      </c>
      <c r="CG26" s="4">
        <f t="shared" si="13"/>
        <v>0</v>
      </c>
      <c r="CH26" s="4">
        <f t="shared" si="13"/>
        <v>3929.7844314751997</v>
      </c>
      <c r="CI26" s="4">
        <f t="shared" si="13"/>
        <v>369.96469031</v>
      </c>
      <c r="CJ26" s="4">
        <f t="shared" si="13"/>
        <v>76.4</v>
      </c>
      <c r="CK26" s="4">
        <f t="shared" si="13"/>
        <v>826365.82</v>
      </c>
      <c r="CL26" s="4">
        <f t="shared" si="13"/>
        <v>434133.38</v>
      </c>
      <c r="CM26" s="4">
        <f t="shared" si="13"/>
        <v>0</v>
      </c>
      <c r="CN26" s="4">
        <f t="shared" si="13"/>
        <v>0</v>
      </c>
      <c r="CO26" s="4">
        <f t="shared" si="13"/>
        <v>0</v>
      </c>
      <c r="CP26" s="4">
        <f t="shared" si="13"/>
        <v>0</v>
      </c>
      <c r="CQ26" s="4">
        <f t="shared" si="13"/>
        <v>0</v>
      </c>
      <c r="CR26" s="4">
        <f t="shared" si="13"/>
        <v>4049050.11</v>
      </c>
      <c r="CS26" s="4">
        <f t="shared" si="13"/>
        <v>4049050.11</v>
      </c>
      <c r="CT26" s="4">
        <f t="shared" si="13"/>
        <v>0</v>
      </c>
      <c r="CU26" s="4">
        <f t="shared" si="13"/>
        <v>0</v>
      </c>
      <c r="CV26" s="4">
        <f t="shared" si="13"/>
        <v>1695350.65</v>
      </c>
      <c r="CW26" s="4">
        <f t="shared" si="13"/>
        <v>1695350.65</v>
      </c>
      <c r="CX26" s="4">
        <f t="shared" si="13"/>
        <v>0</v>
      </c>
      <c r="CY26" s="4">
        <f t="shared" si="13"/>
        <v>1695350.65</v>
      </c>
      <c r="CZ26" s="4">
        <f t="shared" si="13"/>
        <v>0</v>
      </c>
      <c r="DA26" s="4">
        <f t="shared" si="13"/>
        <v>0</v>
      </c>
      <c r="DB26" s="4">
        <f t="shared" si="13"/>
        <v>0</v>
      </c>
      <c r="DC26" s="4">
        <f t="shared" si="13"/>
        <v>0</v>
      </c>
      <c r="DD26" s="4">
        <f t="shared" si="13"/>
        <v>0</v>
      </c>
      <c r="DE26" s="4">
        <f t="shared" si="13"/>
        <v>4049050.11</v>
      </c>
      <c r="DF26" s="4">
        <f t="shared" si="13"/>
        <v>4049050.11</v>
      </c>
      <c r="DG26" s="4">
        <f aca="true" t="shared" si="14" ref="DG26:DN26">DG63</f>
        <v>0</v>
      </c>
      <c r="DH26" s="4">
        <f t="shared" si="14"/>
        <v>0</v>
      </c>
      <c r="DI26" s="4">
        <f t="shared" si="14"/>
        <v>1695350.65</v>
      </c>
      <c r="DJ26" s="4">
        <f t="shared" si="14"/>
        <v>1695350.65</v>
      </c>
      <c r="DK26" s="4">
        <f t="shared" si="14"/>
        <v>0</v>
      </c>
      <c r="DL26" s="4">
        <f t="shared" si="14"/>
        <v>1695350.65</v>
      </c>
      <c r="DM26" s="4">
        <f t="shared" si="14"/>
        <v>0</v>
      </c>
      <c r="DN26" s="4">
        <f t="shared" si="14"/>
        <v>0</v>
      </c>
    </row>
    <row r="28" spans="1:255" ht="12.75">
      <c r="A28" s="2">
        <v>17</v>
      </c>
      <c r="B28" s="2">
        <v>1</v>
      </c>
      <c r="C28" s="2">
        <f>ROW(SmtRes!A6)</f>
        <v>6</v>
      </c>
      <c r="D28" s="2">
        <f>ROW(EtalonRes!A6)</f>
        <v>6</v>
      </c>
      <c r="E28" s="2" t="s">
        <v>22</v>
      </c>
      <c r="F28" s="2" t="s">
        <v>23</v>
      </c>
      <c r="G28" s="2" t="s">
        <v>24</v>
      </c>
      <c r="H28" s="2" t="s">
        <v>25</v>
      </c>
      <c r="I28" s="2">
        <v>2.752</v>
      </c>
      <c r="J28" s="2">
        <v>0</v>
      </c>
      <c r="K28" s="2"/>
      <c r="L28" s="2"/>
      <c r="M28" s="2"/>
      <c r="N28" s="2"/>
      <c r="O28" s="2">
        <f aca="true" t="shared" si="15" ref="O28:O61">ROUND(CP28+GX28,2)</f>
        <v>16535.22</v>
      </c>
      <c r="P28" s="2">
        <f aca="true" t="shared" si="16" ref="P28:P61">ROUND(CQ28*I28,2)</f>
        <v>0</v>
      </c>
      <c r="Q28" s="2">
        <f aca="true" t="shared" si="17" ref="Q28:Q61">ROUND(CR28*I28,2)</f>
        <v>10970.02</v>
      </c>
      <c r="R28" s="2">
        <f aca="true" t="shared" si="18" ref="R28:R61">ROUND(CS28*I28,2)</f>
        <v>1166.38</v>
      </c>
      <c r="S28" s="2">
        <f aca="true" t="shared" si="19" ref="S28:S61">ROUND(CT28*I28,2)</f>
        <v>5565.2</v>
      </c>
      <c r="T28" s="2">
        <f aca="true" t="shared" si="20" ref="T28:T61">ROUND(CU28*I28,2)</f>
        <v>0</v>
      </c>
      <c r="U28" s="2">
        <f aca="true" t="shared" si="21" ref="U28:U61">CV28*I28</f>
        <v>669.6991999999999</v>
      </c>
      <c r="V28" s="2">
        <f aca="true" t="shared" si="22" ref="V28:V61">CW28*I28</f>
        <v>113.90527999999999</v>
      </c>
      <c r="W28" s="2">
        <f aca="true" t="shared" si="23" ref="W28:W61">ROUND(CX28*I28,2)</f>
        <v>0</v>
      </c>
      <c r="X28" s="2">
        <f aca="true" t="shared" si="24" ref="X28:X61">ROUND(CY28,2)</f>
        <v>7000.84</v>
      </c>
      <c r="Y28" s="2">
        <f aca="true" t="shared" si="25" ref="Y28:Y61">ROUND(CZ28,2)</f>
        <v>4038.95</v>
      </c>
      <c r="Z28" s="2"/>
      <c r="AA28" s="2">
        <v>37323632</v>
      </c>
      <c r="AB28" s="2">
        <f aca="true" t="shared" si="26" ref="AB28:AB61">ROUND((AC28+AD28+AF28)+GT28,6)</f>
        <v>6008.44</v>
      </c>
      <c r="AC28" s="2">
        <f aca="true" t="shared" si="27" ref="AC28:AC41">ROUND((ES28),6)</f>
        <v>0</v>
      </c>
      <c r="AD28" s="2">
        <f aca="true" t="shared" si="28" ref="AD28:AD41">ROUND((((ET28)-(EU28))+AE28),6)</f>
        <v>3986.2</v>
      </c>
      <c r="AE28" s="2">
        <f aca="true" t="shared" si="29" ref="AE28:AE41">ROUND((EU28),6)</f>
        <v>423.83</v>
      </c>
      <c r="AF28" s="2">
        <f aca="true" t="shared" si="30" ref="AF28:AF41">ROUND((EV28),6)</f>
        <v>2022.24</v>
      </c>
      <c r="AG28" s="2">
        <f aca="true" t="shared" si="31" ref="AG28:AG61">ROUND((AP28),6)</f>
        <v>0</v>
      </c>
      <c r="AH28" s="2">
        <f aca="true" t="shared" si="32" ref="AH28:AH41">(EW28)</f>
        <v>243.35</v>
      </c>
      <c r="AI28" s="2">
        <f aca="true" t="shared" si="33" ref="AI28:AI41">(EX28)</f>
        <v>41.39</v>
      </c>
      <c r="AJ28" s="2">
        <f aca="true" t="shared" si="34" ref="AJ28:AJ61">ROUND((AS28),6)</f>
        <v>0</v>
      </c>
      <c r="AK28" s="2">
        <v>6008.44</v>
      </c>
      <c r="AL28" s="2">
        <v>0</v>
      </c>
      <c r="AM28" s="2">
        <v>3986.2</v>
      </c>
      <c r="AN28" s="2">
        <v>423.83</v>
      </c>
      <c r="AO28" s="2">
        <v>2022.24</v>
      </c>
      <c r="AP28" s="2">
        <v>0</v>
      </c>
      <c r="AQ28" s="2">
        <v>243.35</v>
      </c>
      <c r="AR28" s="2">
        <v>41.39</v>
      </c>
      <c r="AS28" s="2">
        <v>0</v>
      </c>
      <c r="AT28" s="2">
        <v>104</v>
      </c>
      <c r="AU28" s="2">
        <v>60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26</v>
      </c>
      <c r="BK28" s="2"/>
      <c r="BL28" s="2"/>
      <c r="BM28" s="2">
        <v>68001</v>
      </c>
      <c r="BN28" s="2">
        <v>0</v>
      </c>
      <c r="BO28" s="2" t="s">
        <v>3</v>
      </c>
      <c r="BP28" s="2">
        <v>0</v>
      </c>
      <c r="BQ28" s="2">
        <v>6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104</v>
      </c>
      <c r="CA28" s="2">
        <v>60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aca="true" t="shared" si="35" ref="CP28:CP61">(P28+Q28+S28)</f>
        <v>16535.22</v>
      </c>
      <c r="CQ28" s="2">
        <f aca="true" t="shared" si="36" ref="CQ28:CQ61">AC28*BC28</f>
        <v>0</v>
      </c>
      <c r="CR28" s="2">
        <f aca="true" t="shared" si="37" ref="CR28:CR61">AD28*BB28</f>
        <v>3986.2</v>
      </c>
      <c r="CS28" s="2">
        <f aca="true" t="shared" si="38" ref="CS28:CS61">AE28*BS28</f>
        <v>423.83</v>
      </c>
      <c r="CT28" s="2">
        <f aca="true" t="shared" si="39" ref="CT28:CT61">AF28*BA28</f>
        <v>2022.24</v>
      </c>
      <c r="CU28" s="2">
        <f aca="true" t="shared" si="40" ref="CU28:CU61">AG28</f>
        <v>0</v>
      </c>
      <c r="CV28" s="2">
        <f aca="true" t="shared" si="41" ref="CV28:CV61">AH28</f>
        <v>243.35</v>
      </c>
      <c r="CW28" s="2">
        <f aca="true" t="shared" si="42" ref="CW28:CW61">AI28</f>
        <v>41.39</v>
      </c>
      <c r="CX28" s="2">
        <f aca="true" t="shared" si="43" ref="CX28:CX61">AJ28</f>
        <v>0</v>
      </c>
      <c r="CY28" s="2">
        <f aca="true" t="shared" si="44" ref="CY28:CY61">(((S28+R28)*AT28)/100)</f>
        <v>7000.843199999999</v>
      </c>
      <c r="CZ28" s="2">
        <f aca="true" t="shared" si="45" ref="CZ28:CZ61">(((S28+R28)*AU28)/100)</f>
        <v>4038.948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25</v>
      </c>
      <c r="DW28" s="2" t="s">
        <v>25</v>
      </c>
      <c r="DX28" s="2">
        <v>100</v>
      </c>
      <c r="DY28" s="2"/>
      <c r="DZ28" s="2"/>
      <c r="EA28" s="2"/>
      <c r="EB28" s="2"/>
      <c r="EC28" s="2"/>
      <c r="ED28" s="2"/>
      <c r="EE28" s="2">
        <v>35908674</v>
      </c>
      <c r="EF28" s="2">
        <v>6</v>
      </c>
      <c r="EG28" s="2" t="s">
        <v>27</v>
      </c>
      <c r="EH28" s="2">
        <v>0</v>
      </c>
      <c r="EI28" s="2" t="s">
        <v>3</v>
      </c>
      <c r="EJ28" s="2">
        <v>1</v>
      </c>
      <c r="EK28" s="2">
        <v>68001</v>
      </c>
      <c r="EL28" s="2" t="s">
        <v>28</v>
      </c>
      <c r="EM28" s="2" t="s">
        <v>29</v>
      </c>
      <c r="EN28" s="2"/>
      <c r="EO28" s="2" t="s">
        <v>3</v>
      </c>
      <c r="EP28" s="2"/>
      <c r="EQ28" s="2">
        <v>0</v>
      </c>
      <c r="ER28" s="2">
        <v>6008.44</v>
      </c>
      <c r="ES28" s="2">
        <v>0</v>
      </c>
      <c r="ET28" s="2">
        <v>3986.2</v>
      </c>
      <c r="EU28" s="2">
        <v>423.83</v>
      </c>
      <c r="EV28" s="2">
        <v>2022.24</v>
      </c>
      <c r="EW28" s="2">
        <v>243.35</v>
      </c>
      <c r="EX28" s="2">
        <v>41.39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aca="true" t="shared" si="46" ref="FR28:FR61">ROUND(IF(AND(BH28=3,BI28=3),P28,0),2)</f>
        <v>0</v>
      </c>
      <c r="FS28" s="2">
        <v>0</v>
      </c>
      <c r="FT28" s="2"/>
      <c r="FU28" s="2"/>
      <c r="FV28" s="2"/>
      <c r="FW28" s="2"/>
      <c r="FX28" s="2">
        <v>104</v>
      </c>
      <c r="FY28" s="2">
        <v>60</v>
      </c>
      <c r="FZ28" s="2"/>
      <c r="GA28" s="2" t="s">
        <v>3</v>
      </c>
      <c r="GB28" s="2"/>
      <c r="GC28" s="2"/>
      <c r="GD28" s="2">
        <v>0</v>
      </c>
      <c r="GE28" s="2"/>
      <c r="GF28" s="2">
        <v>1598970897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aca="true" t="shared" si="47" ref="GL28:GL61">ROUND(IF(AND(BH28=3,BI28=3,FS28&lt;&gt;0),P28,0),2)</f>
        <v>0</v>
      </c>
      <c r="GM28" s="2">
        <f aca="true" t="shared" si="48" ref="GM28:GM61">O28+X28+Y28+GK28</f>
        <v>27575.010000000002</v>
      </c>
      <c r="GN28" s="2">
        <f aca="true" t="shared" si="49" ref="GN28:GN61">ROUND(IF(OR(BI28=0,BI28=1),O28+X28+Y28+GK28-GX28,0),2)</f>
        <v>27575.01</v>
      </c>
      <c r="GO28" s="2">
        <f aca="true" t="shared" si="50" ref="GO28:GO61">ROUND(IF(BI28=2,O28+X28+Y28+GK28-GX28,0),2)</f>
        <v>0</v>
      </c>
      <c r="GP28" s="2">
        <f aca="true" t="shared" si="51" ref="GP28:GP61">ROUND(IF(BI28=4,O28+X28+Y28+GK28,GX28),2)</f>
        <v>0</v>
      </c>
      <c r="GQ28" s="2"/>
      <c r="GR28" s="2"/>
      <c r="GS28" s="2"/>
      <c r="GT28" s="2">
        <v>0</v>
      </c>
      <c r="GU28" s="2">
        <v>1</v>
      </c>
      <c r="GV28" s="2">
        <v>0</v>
      </c>
      <c r="GW28" s="2">
        <v>0</v>
      </c>
      <c r="GX28" s="2">
        <f aca="true" t="shared" si="52" ref="GX28:GX61">ROUND(GT28*GU28*I28,2)</f>
        <v>0</v>
      </c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06" ht="12.75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22</v>
      </c>
      <c r="F29" t="s">
        <v>23</v>
      </c>
      <c r="G29" t="s">
        <v>24</v>
      </c>
      <c r="H29" t="s">
        <v>25</v>
      </c>
      <c r="I29">
        <v>2.752</v>
      </c>
      <c r="J29">
        <v>0</v>
      </c>
      <c r="O29">
        <f t="shared" si="15"/>
        <v>207878.48</v>
      </c>
      <c r="P29">
        <f t="shared" si="16"/>
        <v>0</v>
      </c>
      <c r="Q29">
        <f t="shared" si="17"/>
        <v>71085.75</v>
      </c>
      <c r="R29">
        <f t="shared" si="18"/>
        <v>28669.62</v>
      </c>
      <c r="S29">
        <f t="shared" si="19"/>
        <v>136792.73</v>
      </c>
      <c r="T29">
        <f t="shared" si="20"/>
        <v>0</v>
      </c>
      <c r="U29">
        <f t="shared" si="21"/>
        <v>669.6991999999999</v>
      </c>
      <c r="V29">
        <f t="shared" si="22"/>
        <v>113.90527999999999</v>
      </c>
      <c r="W29">
        <f t="shared" si="23"/>
        <v>0</v>
      </c>
      <c r="X29">
        <f t="shared" si="24"/>
        <v>145606.87</v>
      </c>
      <c r="Y29">
        <f t="shared" si="25"/>
        <v>79421.93</v>
      </c>
      <c r="AA29">
        <v>37323628</v>
      </c>
      <c r="AB29">
        <f t="shared" si="26"/>
        <v>6008.44</v>
      </c>
      <c r="AC29">
        <f t="shared" si="27"/>
        <v>0</v>
      </c>
      <c r="AD29">
        <f t="shared" si="28"/>
        <v>3986.2</v>
      </c>
      <c r="AE29">
        <f t="shared" si="29"/>
        <v>423.83</v>
      </c>
      <c r="AF29">
        <f t="shared" si="30"/>
        <v>2022.24</v>
      </c>
      <c r="AG29">
        <f t="shared" si="31"/>
        <v>0</v>
      </c>
      <c r="AH29">
        <f t="shared" si="32"/>
        <v>243.35</v>
      </c>
      <c r="AI29">
        <f t="shared" si="33"/>
        <v>41.39</v>
      </c>
      <c r="AJ29">
        <f t="shared" si="34"/>
        <v>0</v>
      </c>
      <c r="AK29">
        <v>6008.44</v>
      </c>
      <c r="AL29">
        <v>0</v>
      </c>
      <c r="AM29">
        <v>3986.2</v>
      </c>
      <c r="AN29">
        <v>423.83</v>
      </c>
      <c r="AO29">
        <v>2022.24</v>
      </c>
      <c r="AP29">
        <v>0</v>
      </c>
      <c r="AQ29">
        <v>243.35</v>
      </c>
      <c r="AR29">
        <v>41.39</v>
      </c>
      <c r="AS29">
        <v>0</v>
      </c>
      <c r="AT29">
        <v>88</v>
      </c>
      <c r="AU29">
        <v>48</v>
      </c>
      <c r="AV29">
        <v>1</v>
      </c>
      <c r="AW29">
        <v>1</v>
      </c>
      <c r="AZ29">
        <v>1</v>
      </c>
      <c r="BA29">
        <v>24.58</v>
      </c>
      <c r="BB29">
        <v>6.48</v>
      </c>
      <c r="BC29">
        <v>1</v>
      </c>
      <c r="BH29">
        <v>0</v>
      </c>
      <c r="BI29">
        <v>1</v>
      </c>
      <c r="BJ29" t="s">
        <v>26</v>
      </c>
      <c r="BM29">
        <v>68001</v>
      </c>
      <c r="BN29">
        <v>0</v>
      </c>
      <c r="BO29" t="s">
        <v>23</v>
      </c>
      <c r="BP29">
        <v>1</v>
      </c>
      <c r="BQ29">
        <v>6</v>
      </c>
      <c r="BR29">
        <v>0</v>
      </c>
      <c r="BS29">
        <v>24.58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104</v>
      </c>
      <c r="CA29">
        <v>60</v>
      </c>
      <c r="CF29">
        <v>0</v>
      </c>
      <c r="CG29">
        <v>0</v>
      </c>
      <c r="CM29">
        <v>0</v>
      </c>
      <c r="CO29">
        <v>0</v>
      </c>
      <c r="CP29">
        <f t="shared" si="35"/>
        <v>207878.48</v>
      </c>
      <c r="CQ29">
        <f t="shared" si="36"/>
        <v>0</v>
      </c>
      <c r="CR29">
        <f t="shared" si="37"/>
        <v>25830.576</v>
      </c>
      <c r="CS29">
        <f t="shared" si="38"/>
        <v>10417.741399999999</v>
      </c>
      <c r="CT29">
        <f t="shared" si="39"/>
        <v>49706.659199999995</v>
      </c>
      <c r="CU29">
        <f t="shared" si="40"/>
        <v>0</v>
      </c>
      <c r="CV29">
        <f t="shared" si="41"/>
        <v>243.35</v>
      </c>
      <c r="CW29">
        <f t="shared" si="42"/>
        <v>41.39</v>
      </c>
      <c r="CX29">
        <f t="shared" si="43"/>
        <v>0</v>
      </c>
      <c r="CY29">
        <f t="shared" si="44"/>
        <v>145606.86800000002</v>
      </c>
      <c r="CZ29">
        <f t="shared" si="45"/>
        <v>79421.92800000001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25</v>
      </c>
      <c r="DW29" t="s">
        <v>25</v>
      </c>
      <c r="DX29">
        <v>100</v>
      </c>
      <c r="EE29">
        <v>35908674</v>
      </c>
      <c r="EF29">
        <v>6</v>
      </c>
      <c r="EG29" t="s">
        <v>27</v>
      </c>
      <c r="EH29">
        <v>0</v>
      </c>
      <c r="EJ29">
        <v>1</v>
      </c>
      <c r="EK29">
        <v>68001</v>
      </c>
      <c r="EL29" t="s">
        <v>28</v>
      </c>
      <c r="EM29" t="s">
        <v>29</v>
      </c>
      <c r="EQ29">
        <v>0</v>
      </c>
      <c r="ER29">
        <v>6008.44</v>
      </c>
      <c r="ES29">
        <v>0</v>
      </c>
      <c r="ET29">
        <v>3986.2</v>
      </c>
      <c r="EU29">
        <v>423.83</v>
      </c>
      <c r="EV29">
        <v>2022.24</v>
      </c>
      <c r="EW29">
        <v>243.35</v>
      </c>
      <c r="EX29">
        <v>41.39</v>
      </c>
      <c r="EY29">
        <v>0</v>
      </c>
      <c r="FQ29">
        <v>0</v>
      </c>
      <c r="FR29">
        <f t="shared" si="46"/>
        <v>0</v>
      </c>
      <c r="FS29">
        <v>0</v>
      </c>
      <c r="FV29" t="s">
        <v>30</v>
      </c>
      <c r="FW29" t="s">
        <v>31</v>
      </c>
      <c r="FX29">
        <v>104</v>
      </c>
      <c r="FY29">
        <v>60</v>
      </c>
      <c r="GD29">
        <v>0</v>
      </c>
      <c r="GF29">
        <v>1598970897</v>
      </c>
      <c r="GG29">
        <v>2</v>
      </c>
      <c r="GH29">
        <v>1</v>
      </c>
      <c r="GI29">
        <v>2</v>
      </c>
      <c r="GJ29">
        <v>0</v>
      </c>
      <c r="GK29">
        <f>ROUND(R29*(S12)/100,2)</f>
        <v>0</v>
      </c>
      <c r="GL29">
        <f t="shared" si="47"/>
        <v>0</v>
      </c>
      <c r="GM29">
        <f t="shared" si="48"/>
        <v>432907.27999999997</v>
      </c>
      <c r="GN29">
        <f t="shared" si="49"/>
        <v>432907.28</v>
      </c>
      <c r="GO29">
        <f t="shared" si="50"/>
        <v>0</v>
      </c>
      <c r="GP29">
        <f t="shared" si="51"/>
        <v>0</v>
      </c>
      <c r="GT29">
        <v>0</v>
      </c>
      <c r="GU29">
        <v>1</v>
      </c>
      <c r="GV29">
        <v>0</v>
      </c>
      <c r="GW29">
        <v>0</v>
      </c>
      <c r="GX29">
        <f t="shared" si="52"/>
        <v>0</v>
      </c>
    </row>
    <row r="30" spans="1:255" ht="12.75">
      <c r="A30" s="2">
        <v>17</v>
      </c>
      <c r="B30" s="2">
        <v>1</v>
      </c>
      <c r="C30" s="2">
        <f>ROW(SmtRes!A16)</f>
        <v>16</v>
      </c>
      <c r="D30" s="2">
        <f>ROW(EtalonRes!A16)</f>
        <v>16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v>2.176775</v>
      </c>
      <c r="J30" s="2">
        <v>0</v>
      </c>
      <c r="K30" s="2"/>
      <c r="L30" s="2"/>
      <c r="M30" s="2"/>
      <c r="N30" s="2"/>
      <c r="O30" s="2">
        <f t="shared" si="15"/>
        <v>10815.14</v>
      </c>
      <c r="P30" s="2">
        <f t="shared" si="16"/>
        <v>301.44</v>
      </c>
      <c r="Q30" s="2">
        <f t="shared" si="17"/>
        <v>3.79</v>
      </c>
      <c r="R30" s="2">
        <f t="shared" si="18"/>
        <v>0</v>
      </c>
      <c r="S30" s="2">
        <f t="shared" si="19"/>
        <v>10509.91</v>
      </c>
      <c r="T30" s="2">
        <f t="shared" si="20"/>
        <v>0</v>
      </c>
      <c r="U30" s="2">
        <f t="shared" si="21"/>
        <v>1347.423725</v>
      </c>
      <c r="V30" s="2">
        <f t="shared" si="22"/>
        <v>0</v>
      </c>
      <c r="W30" s="2">
        <f t="shared" si="23"/>
        <v>0</v>
      </c>
      <c r="X30" s="2">
        <f t="shared" si="24"/>
        <v>7882.43</v>
      </c>
      <c r="Y30" s="2">
        <f t="shared" si="25"/>
        <v>4729.46</v>
      </c>
      <c r="Z30" s="2"/>
      <c r="AA30" s="2">
        <v>37323632</v>
      </c>
      <c r="AB30" s="2">
        <f t="shared" si="26"/>
        <v>4968.42</v>
      </c>
      <c r="AC30" s="2">
        <f t="shared" si="27"/>
        <v>138.48</v>
      </c>
      <c r="AD30" s="2">
        <f t="shared" si="28"/>
        <v>1.74</v>
      </c>
      <c r="AE30" s="2">
        <f t="shared" si="29"/>
        <v>0</v>
      </c>
      <c r="AF30" s="2">
        <f t="shared" si="30"/>
        <v>4828.2</v>
      </c>
      <c r="AG30" s="2">
        <f t="shared" si="31"/>
        <v>0</v>
      </c>
      <c r="AH30" s="2">
        <f t="shared" si="32"/>
        <v>619</v>
      </c>
      <c r="AI30" s="2">
        <f t="shared" si="33"/>
        <v>0</v>
      </c>
      <c r="AJ30" s="2">
        <f t="shared" si="34"/>
        <v>0</v>
      </c>
      <c r="AK30" s="2">
        <v>4968.42</v>
      </c>
      <c r="AL30" s="2">
        <v>138.48</v>
      </c>
      <c r="AM30" s="2">
        <v>1.74</v>
      </c>
      <c r="AN30" s="2">
        <v>0</v>
      </c>
      <c r="AO30" s="2">
        <v>4828.2</v>
      </c>
      <c r="AP30" s="2">
        <v>0</v>
      </c>
      <c r="AQ30" s="2">
        <v>619</v>
      </c>
      <c r="AR30" s="2">
        <v>0</v>
      </c>
      <c r="AS30" s="2">
        <v>0</v>
      </c>
      <c r="AT30" s="2">
        <v>75</v>
      </c>
      <c r="AU30" s="2">
        <v>45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51002</v>
      </c>
      <c r="BN30" s="2">
        <v>0</v>
      </c>
      <c r="BO30" s="2" t="s">
        <v>3</v>
      </c>
      <c r="BP30" s="2">
        <v>0</v>
      </c>
      <c r="BQ30" s="2">
        <v>6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75</v>
      </c>
      <c r="CA30" s="2">
        <v>45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5"/>
        <v>10815.14</v>
      </c>
      <c r="CQ30" s="2">
        <f t="shared" si="36"/>
        <v>138.48</v>
      </c>
      <c r="CR30" s="2">
        <f t="shared" si="37"/>
        <v>1.74</v>
      </c>
      <c r="CS30" s="2">
        <f t="shared" si="38"/>
        <v>0</v>
      </c>
      <c r="CT30" s="2">
        <f t="shared" si="39"/>
        <v>4828.2</v>
      </c>
      <c r="CU30" s="2">
        <f t="shared" si="40"/>
        <v>0</v>
      </c>
      <c r="CV30" s="2">
        <f t="shared" si="41"/>
        <v>619</v>
      </c>
      <c r="CW30" s="2">
        <f t="shared" si="42"/>
        <v>0</v>
      </c>
      <c r="CX30" s="2">
        <f t="shared" si="43"/>
        <v>0</v>
      </c>
      <c r="CY30" s="2">
        <f t="shared" si="44"/>
        <v>7882.4325</v>
      </c>
      <c r="CZ30" s="2">
        <f t="shared" si="45"/>
        <v>4729.4595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35908621</v>
      </c>
      <c r="EF30" s="2">
        <v>6</v>
      </c>
      <c r="EG30" s="2" t="s">
        <v>27</v>
      </c>
      <c r="EH30" s="2">
        <v>0</v>
      </c>
      <c r="EI30" s="2" t="s">
        <v>3</v>
      </c>
      <c r="EJ30" s="2">
        <v>1</v>
      </c>
      <c r="EK30" s="2">
        <v>51002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4968.42</v>
      </c>
      <c r="ES30" s="2">
        <v>138.48</v>
      </c>
      <c r="ET30" s="2">
        <v>1.74</v>
      </c>
      <c r="EU30" s="2">
        <v>0</v>
      </c>
      <c r="EV30" s="2">
        <v>4828.2</v>
      </c>
      <c r="EW30" s="2">
        <v>619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6"/>
        <v>0</v>
      </c>
      <c r="FS30" s="2">
        <v>0</v>
      </c>
      <c r="FT30" s="2"/>
      <c r="FU30" s="2"/>
      <c r="FV30" s="2"/>
      <c r="FW30" s="2"/>
      <c r="FX30" s="2">
        <v>75</v>
      </c>
      <c r="FY30" s="2">
        <v>45</v>
      </c>
      <c r="FZ30" s="2"/>
      <c r="GA30" s="2" t="s">
        <v>3</v>
      </c>
      <c r="GB30" s="2"/>
      <c r="GC30" s="2"/>
      <c r="GD30" s="2">
        <v>0</v>
      </c>
      <c r="GE30" s="2"/>
      <c r="GF30" s="2">
        <v>43894919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7"/>
        <v>0</v>
      </c>
      <c r="GM30" s="2">
        <f t="shared" si="48"/>
        <v>23427.03</v>
      </c>
      <c r="GN30" s="2">
        <f t="shared" si="49"/>
        <v>23427.03</v>
      </c>
      <c r="GO30" s="2">
        <f t="shared" si="50"/>
        <v>0</v>
      </c>
      <c r="GP30" s="2">
        <f t="shared" si="51"/>
        <v>0</v>
      </c>
      <c r="GQ30" s="2"/>
      <c r="GR30" s="2"/>
      <c r="GS30" s="2"/>
      <c r="GT30" s="2">
        <v>0</v>
      </c>
      <c r="GU30" s="2">
        <v>1</v>
      </c>
      <c r="GV30" s="2">
        <v>0</v>
      </c>
      <c r="GW30" s="2">
        <v>0</v>
      </c>
      <c r="GX30" s="2">
        <f t="shared" si="52"/>
        <v>0</v>
      </c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06" ht="12.75">
      <c r="A31">
        <v>17</v>
      </c>
      <c r="B31">
        <v>1</v>
      </c>
      <c r="C31">
        <f>ROW(SmtRes!A20)</f>
        <v>20</v>
      </c>
      <c r="D31">
        <f>ROW(EtalonRes!A20)</f>
        <v>20</v>
      </c>
      <c r="E31" t="s">
        <v>32</v>
      </c>
      <c r="F31" t="s">
        <v>33</v>
      </c>
      <c r="G31" t="s">
        <v>34</v>
      </c>
      <c r="H31" t="s">
        <v>35</v>
      </c>
      <c r="I31">
        <v>2.176775</v>
      </c>
      <c r="J31">
        <v>0</v>
      </c>
      <c r="O31">
        <f t="shared" si="15"/>
        <v>259317.51</v>
      </c>
      <c r="P31">
        <f t="shared" si="16"/>
        <v>955.56</v>
      </c>
      <c r="Q31">
        <f t="shared" si="17"/>
        <v>28.48</v>
      </c>
      <c r="R31">
        <f t="shared" si="18"/>
        <v>0</v>
      </c>
      <c r="S31">
        <f t="shared" si="19"/>
        <v>258333.47</v>
      </c>
      <c r="T31">
        <f t="shared" si="20"/>
        <v>0</v>
      </c>
      <c r="U31">
        <f t="shared" si="21"/>
        <v>1347.423725</v>
      </c>
      <c r="V31">
        <f t="shared" si="22"/>
        <v>0</v>
      </c>
      <c r="W31">
        <f t="shared" si="23"/>
        <v>0</v>
      </c>
      <c r="X31">
        <f t="shared" si="24"/>
        <v>165333.42</v>
      </c>
      <c r="Y31">
        <f t="shared" si="25"/>
        <v>93000.05</v>
      </c>
      <c r="AA31">
        <v>37323628</v>
      </c>
      <c r="AB31">
        <f t="shared" si="26"/>
        <v>4968.42</v>
      </c>
      <c r="AC31">
        <f t="shared" si="27"/>
        <v>138.48</v>
      </c>
      <c r="AD31">
        <f t="shared" si="28"/>
        <v>1.74</v>
      </c>
      <c r="AE31">
        <f t="shared" si="29"/>
        <v>0</v>
      </c>
      <c r="AF31">
        <f t="shared" si="30"/>
        <v>4828.2</v>
      </c>
      <c r="AG31">
        <f t="shared" si="31"/>
        <v>0</v>
      </c>
      <c r="AH31">
        <f t="shared" si="32"/>
        <v>619</v>
      </c>
      <c r="AI31">
        <f t="shared" si="33"/>
        <v>0</v>
      </c>
      <c r="AJ31">
        <f t="shared" si="34"/>
        <v>0</v>
      </c>
      <c r="AK31">
        <v>4968.42</v>
      </c>
      <c r="AL31">
        <v>138.48</v>
      </c>
      <c r="AM31">
        <v>1.74</v>
      </c>
      <c r="AN31">
        <v>0</v>
      </c>
      <c r="AO31">
        <v>4828.2</v>
      </c>
      <c r="AP31">
        <v>0</v>
      </c>
      <c r="AQ31">
        <v>619</v>
      </c>
      <c r="AR31">
        <v>0</v>
      </c>
      <c r="AS31">
        <v>0</v>
      </c>
      <c r="AT31">
        <v>64</v>
      </c>
      <c r="AU31">
        <v>36</v>
      </c>
      <c r="AV31">
        <v>1</v>
      </c>
      <c r="AW31">
        <v>1</v>
      </c>
      <c r="AZ31">
        <v>1</v>
      </c>
      <c r="BA31">
        <v>24.58</v>
      </c>
      <c r="BB31">
        <v>7.52</v>
      </c>
      <c r="BC31">
        <v>3.17</v>
      </c>
      <c r="BH31">
        <v>0</v>
      </c>
      <c r="BI31">
        <v>1</v>
      </c>
      <c r="BJ31" t="s">
        <v>36</v>
      </c>
      <c r="BM31">
        <v>51002</v>
      </c>
      <c r="BN31">
        <v>0</v>
      </c>
      <c r="BO31" t="s">
        <v>33</v>
      </c>
      <c r="BP31">
        <v>1</v>
      </c>
      <c r="BQ31">
        <v>6</v>
      </c>
      <c r="BR31">
        <v>0</v>
      </c>
      <c r="BS31">
        <v>24.58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75</v>
      </c>
      <c r="CA31">
        <v>45</v>
      </c>
      <c r="CF31">
        <v>0</v>
      </c>
      <c r="CG31">
        <v>0</v>
      </c>
      <c r="CM31">
        <v>0</v>
      </c>
      <c r="CO31">
        <v>0</v>
      </c>
      <c r="CP31">
        <f t="shared" si="35"/>
        <v>259317.51</v>
      </c>
      <c r="CQ31">
        <f t="shared" si="36"/>
        <v>438.98159999999996</v>
      </c>
      <c r="CR31">
        <f t="shared" si="37"/>
        <v>13.0848</v>
      </c>
      <c r="CS31">
        <f t="shared" si="38"/>
        <v>0</v>
      </c>
      <c r="CT31">
        <f t="shared" si="39"/>
        <v>118677.15599999999</v>
      </c>
      <c r="CU31">
        <f t="shared" si="40"/>
        <v>0</v>
      </c>
      <c r="CV31">
        <f t="shared" si="41"/>
        <v>619</v>
      </c>
      <c r="CW31">
        <f t="shared" si="42"/>
        <v>0</v>
      </c>
      <c r="CX31">
        <f t="shared" si="43"/>
        <v>0</v>
      </c>
      <c r="CY31">
        <f t="shared" si="44"/>
        <v>165333.4208</v>
      </c>
      <c r="CZ31">
        <f t="shared" si="45"/>
        <v>93000.0492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35</v>
      </c>
      <c r="DW31" t="s">
        <v>35</v>
      </c>
      <c r="DX31">
        <v>1</v>
      </c>
      <c r="EE31">
        <v>35908621</v>
      </c>
      <c r="EF31">
        <v>6</v>
      </c>
      <c r="EG31" t="s">
        <v>27</v>
      </c>
      <c r="EH31">
        <v>0</v>
      </c>
      <c r="EJ31">
        <v>1</v>
      </c>
      <c r="EK31">
        <v>51002</v>
      </c>
      <c r="EL31" t="s">
        <v>37</v>
      </c>
      <c r="EM31" t="s">
        <v>38</v>
      </c>
      <c r="EQ31">
        <v>0</v>
      </c>
      <c r="ER31">
        <v>4968.42</v>
      </c>
      <c r="ES31">
        <v>138.48</v>
      </c>
      <c r="ET31">
        <v>1.74</v>
      </c>
      <c r="EU31">
        <v>0</v>
      </c>
      <c r="EV31">
        <v>4828.2</v>
      </c>
      <c r="EW31">
        <v>619</v>
      </c>
      <c r="EX31">
        <v>0</v>
      </c>
      <c r="EY31">
        <v>0</v>
      </c>
      <c r="FQ31">
        <v>0</v>
      </c>
      <c r="FR31">
        <f t="shared" si="46"/>
        <v>0</v>
      </c>
      <c r="FS31">
        <v>0</v>
      </c>
      <c r="FV31" t="s">
        <v>30</v>
      </c>
      <c r="FW31" t="s">
        <v>31</v>
      </c>
      <c r="FX31">
        <v>75</v>
      </c>
      <c r="FY31">
        <v>45</v>
      </c>
      <c r="GD31">
        <v>0</v>
      </c>
      <c r="GF31">
        <v>43894919</v>
      </c>
      <c r="GG31">
        <v>2</v>
      </c>
      <c r="GH31">
        <v>1</v>
      </c>
      <c r="GI31">
        <v>2</v>
      </c>
      <c r="GJ31">
        <v>0</v>
      </c>
      <c r="GK31">
        <f>ROUND(R31*(S12)/100,2)</f>
        <v>0</v>
      </c>
      <c r="GL31">
        <f t="shared" si="47"/>
        <v>0</v>
      </c>
      <c r="GM31">
        <f t="shared" si="48"/>
        <v>517650.98000000004</v>
      </c>
      <c r="GN31">
        <f t="shared" si="49"/>
        <v>517650.98</v>
      </c>
      <c r="GO31">
        <f t="shared" si="50"/>
        <v>0</v>
      </c>
      <c r="GP31">
        <f t="shared" si="51"/>
        <v>0</v>
      </c>
      <c r="GT31">
        <v>0</v>
      </c>
      <c r="GU31">
        <v>1</v>
      </c>
      <c r="GV31">
        <v>0</v>
      </c>
      <c r="GW31">
        <v>0</v>
      </c>
      <c r="GX31">
        <f t="shared" si="52"/>
        <v>0</v>
      </c>
    </row>
    <row r="32" spans="1:255" ht="12.75">
      <c r="A32" s="2">
        <v>17</v>
      </c>
      <c r="B32" s="2">
        <v>1</v>
      </c>
      <c r="C32" s="2">
        <f>ROW(SmtRes!A22)</f>
        <v>22</v>
      </c>
      <c r="D32" s="2">
        <f>ROW(EtalonRes!A22)</f>
        <v>22</v>
      </c>
      <c r="E32" s="2" t="s">
        <v>39</v>
      </c>
      <c r="F32" s="2" t="s">
        <v>40</v>
      </c>
      <c r="G32" s="2" t="s">
        <v>41</v>
      </c>
      <c r="H32" s="2" t="s">
        <v>35</v>
      </c>
      <c r="I32" s="2">
        <v>1.96999327</v>
      </c>
      <c r="J32" s="2">
        <v>0</v>
      </c>
      <c r="K32" s="2"/>
      <c r="L32" s="2"/>
      <c r="M32" s="2"/>
      <c r="N32" s="2"/>
      <c r="O32" s="2">
        <f t="shared" si="15"/>
        <v>10379.36</v>
      </c>
      <c r="P32" s="2">
        <f t="shared" si="16"/>
        <v>0</v>
      </c>
      <c r="Q32" s="2">
        <f t="shared" si="17"/>
        <v>9184.11</v>
      </c>
      <c r="R32" s="2">
        <f t="shared" si="18"/>
        <v>0</v>
      </c>
      <c r="S32" s="2">
        <f t="shared" si="19"/>
        <v>1195.25</v>
      </c>
      <c r="T32" s="2">
        <f t="shared" si="20"/>
        <v>0</v>
      </c>
      <c r="U32" s="2">
        <f t="shared" si="21"/>
        <v>163.50944141</v>
      </c>
      <c r="V32" s="2">
        <f t="shared" si="22"/>
        <v>0</v>
      </c>
      <c r="W32" s="2">
        <f t="shared" si="23"/>
        <v>0</v>
      </c>
      <c r="X32" s="2">
        <f t="shared" si="24"/>
        <v>896.44</v>
      </c>
      <c r="Y32" s="2">
        <f t="shared" si="25"/>
        <v>537.86</v>
      </c>
      <c r="Z32" s="2"/>
      <c r="AA32" s="2">
        <v>37323632</v>
      </c>
      <c r="AB32" s="2">
        <f t="shared" si="26"/>
        <v>5268.73</v>
      </c>
      <c r="AC32" s="2">
        <f t="shared" si="27"/>
        <v>0</v>
      </c>
      <c r="AD32" s="2">
        <f t="shared" si="28"/>
        <v>4662</v>
      </c>
      <c r="AE32" s="2">
        <f t="shared" si="29"/>
        <v>0</v>
      </c>
      <c r="AF32" s="2">
        <f t="shared" si="30"/>
        <v>606.73</v>
      </c>
      <c r="AG32" s="2">
        <f t="shared" si="31"/>
        <v>0</v>
      </c>
      <c r="AH32" s="2">
        <f t="shared" si="32"/>
        <v>83</v>
      </c>
      <c r="AI32" s="2">
        <f t="shared" si="33"/>
        <v>0</v>
      </c>
      <c r="AJ32" s="2">
        <f t="shared" si="34"/>
        <v>0</v>
      </c>
      <c r="AK32" s="2">
        <v>5268.73</v>
      </c>
      <c r="AL32" s="2">
        <v>0</v>
      </c>
      <c r="AM32" s="2">
        <v>4662</v>
      </c>
      <c r="AN32" s="2">
        <v>0</v>
      </c>
      <c r="AO32" s="2">
        <v>606.73</v>
      </c>
      <c r="AP32" s="2">
        <v>0</v>
      </c>
      <c r="AQ32" s="2">
        <v>83</v>
      </c>
      <c r="AR32" s="2">
        <v>0</v>
      </c>
      <c r="AS32" s="2">
        <v>0</v>
      </c>
      <c r="AT32" s="2">
        <v>75</v>
      </c>
      <c r="AU32" s="2">
        <v>45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51003</v>
      </c>
      <c r="BN32" s="2">
        <v>0</v>
      </c>
      <c r="BO32" s="2" t="s">
        <v>3</v>
      </c>
      <c r="BP32" s="2">
        <v>0</v>
      </c>
      <c r="BQ32" s="2">
        <v>6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75</v>
      </c>
      <c r="CA32" s="2">
        <v>45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5"/>
        <v>10379.36</v>
      </c>
      <c r="CQ32" s="2">
        <f t="shared" si="36"/>
        <v>0</v>
      </c>
      <c r="CR32" s="2">
        <f t="shared" si="37"/>
        <v>4662</v>
      </c>
      <c r="CS32" s="2">
        <f t="shared" si="38"/>
        <v>0</v>
      </c>
      <c r="CT32" s="2">
        <f t="shared" si="39"/>
        <v>606.73</v>
      </c>
      <c r="CU32" s="2">
        <f t="shared" si="40"/>
        <v>0</v>
      </c>
      <c r="CV32" s="2">
        <f t="shared" si="41"/>
        <v>83</v>
      </c>
      <c r="CW32" s="2">
        <f t="shared" si="42"/>
        <v>0</v>
      </c>
      <c r="CX32" s="2">
        <f t="shared" si="43"/>
        <v>0</v>
      </c>
      <c r="CY32" s="2">
        <f t="shared" si="44"/>
        <v>896.4375</v>
      </c>
      <c r="CZ32" s="2">
        <f t="shared" si="45"/>
        <v>537.8625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35</v>
      </c>
      <c r="DW32" s="2" t="s">
        <v>35</v>
      </c>
      <c r="DX32" s="2">
        <v>1</v>
      </c>
      <c r="DY32" s="2"/>
      <c r="DZ32" s="2"/>
      <c r="EA32" s="2"/>
      <c r="EB32" s="2"/>
      <c r="EC32" s="2"/>
      <c r="ED32" s="2"/>
      <c r="EE32" s="2">
        <v>35908670</v>
      </c>
      <c r="EF32" s="2">
        <v>6</v>
      </c>
      <c r="EG32" s="2" t="s">
        <v>27</v>
      </c>
      <c r="EH32" s="2">
        <v>0</v>
      </c>
      <c r="EI32" s="2" t="s">
        <v>3</v>
      </c>
      <c r="EJ32" s="2">
        <v>1</v>
      </c>
      <c r="EK32" s="2">
        <v>51003</v>
      </c>
      <c r="EL32" s="2" t="s">
        <v>43</v>
      </c>
      <c r="EM32" s="2" t="s">
        <v>38</v>
      </c>
      <c r="EN32" s="2"/>
      <c r="EO32" s="2" t="s">
        <v>3</v>
      </c>
      <c r="EP32" s="2"/>
      <c r="EQ32" s="2">
        <v>0</v>
      </c>
      <c r="ER32" s="2">
        <v>5268.73</v>
      </c>
      <c r="ES32" s="2">
        <v>0</v>
      </c>
      <c r="ET32" s="2">
        <v>4662</v>
      </c>
      <c r="EU32" s="2">
        <v>0</v>
      </c>
      <c r="EV32" s="2">
        <v>606.73</v>
      </c>
      <c r="EW32" s="2">
        <v>83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6"/>
        <v>0</v>
      </c>
      <c r="FS32" s="2">
        <v>0</v>
      </c>
      <c r="FT32" s="2"/>
      <c r="FU32" s="2"/>
      <c r="FV32" s="2"/>
      <c r="FW32" s="2"/>
      <c r="FX32" s="2">
        <v>75</v>
      </c>
      <c r="FY32" s="2">
        <v>45</v>
      </c>
      <c r="FZ32" s="2"/>
      <c r="GA32" s="2" t="s">
        <v>3</v>
      </c>
      <c r="GB32" s="2"/>
      <c r="GC32" s="2"/>
      <c r="GD32" s="2">
        <v>0</v>
      </c>
      <c r="GE32" s="2"/>
      <c r="GF32" s="2">
        <v>-1298739454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7"/>
        <v>0</v>
      </c>
      <c r="GM32" s="2">
        <f t="shared" si="48"/>
        <v>11813.660000000002</v>
      </c>
      <c r="GN32" s="2">
        <f t="shared" si="49"/>
        <v>11813.66</v>
      </c>
      <c r="GO32" s="2">
        <f t="shared" si="50"/>
        <v>0</v>
      </c>
      <c r="GP32" s="2">
        <f t="shared" si="51"/>
        <v>0</v>
      </c>
      <c r="GQ32" s="2"/>
      <c r="GR32" s="2"/>
      <c r="GS32" s="2"/>
      <c r="GT32" s="2">
        <v>0</v>
      </c>
      <c r="GU32" s="2">
        <v>1</v>
      </c>
      <c r="GV32" s="2">
        <v>0</v>
      </c>
      <c r="GW32" s="2">
        <v>0</v>
      </c>
      <c r="GX32" s="2">
        <f t="shared" si="52"/>
        <v>0</v>
      </c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06" ht="12.75">
      <c r="A33">
        <v>17</v>
      </c>
      <c r="B33">
        <v>1</v>
      </c>
      <c r="C33">
        <f>ROW(SmtRes!A24)</f>
        <v>24</v>
      </c>
      <c r="D33">
        <f>ROW(EtalonRes!A24)</f>
        <v>24</v>
      </c>
      <c r="E33" t="s">
        <v>39</v>
      </c>
      <c r="F33" t="s">
        <v>40</v>
      </c>
      <c r="G33" t="s">
        <v>41</v>
      </c>
      <c r="H33" t="s">
        <v>35</v>
      </c>
      <c r="I33">
        <v>1.96999327</v>
      </c>
      <c r="J33">
        <v>0</v>
      </c>
      <c r="O33">
        <f t="shared" si="15"/>
        <v>86871.86</v>
      </c>
      <c r="P33">
        <f t="shared" si="16"/>
        <v>0</v>
      </c>
      <c r="Q33">
        <f t="shared" si="17"/>
        <v>57492.52</v>
      </c>
      <c r="R33">
        <f t="shared" si="18"/>
        <v>0</v>
      </c>
      <c r="S33">
        <f t="shared" si="19"/>
        <v>29379.34</v>
      </c>
      <c r="T33">
        <f t="shared" si="20"/>
        <v>0</v>
      </c>
      <c r="U33">
        <f t="shared" si="21"/>
        <v>163.50944141</v>
      </c>
      <c r="V33">
        <f t="shared" si="22"/>
        <v>0</v>
      </c>
      <c r="W33">
        <f t="shared" si="23"/>
        <v>0</v>
      </c>
      <c r="X33">
        <f t="shared" si="24"/>
        <v>18802.78</v>
      </c>
      <c r="Y33">
        <f t="shared" si="25"/>
        <v>10576.56</v>
      </c>
      <c r="AA33">
        <v>37323628</v>
      </c>
      <c r="AB33">
        <f t="shared" si="26"/>
        <v>5268.73</v>
      </c>
      <c r="AC33">
        <f t="shared" si="27"/>
        <v>0</v>
      </c>
      <c r="AD33">
        <f t="shared" si="28"/>
        <v>4662</v>
      </c>
      <c r="AE33">
        <f t="shared" si="29"/>
        <v>0</v>
      </c>
      <c r="AF33">
        <f t="shared" si="30"/>
        <v>606.73</v>
      </c>
      <c r="AG33">
        <f t="shared" si="31"/>
        <v>0</v>
      </c>
      <c r="AH33">
        <f t="shared" si="32"/>
        <v>83</v>
      </c>
      <c r="AI33">
        <f t="shared" si="33"/>
        <v>0</v>
      </c>
      <c r="AJ33">
        <f t="shared" si="34"/>
        <v>0</v>
      </c>
      <c r="AK33">
        <v>5268.73</v>
      </c>
      <c r="AL33">
        <v>0</v>
      </c>
      <c r="AM33">
        <v>4662</v>
      </c>
      <c r="AN33">
        <v>0</v>
      </c>
      <c r="AO33">
        <v>606.73</v>
      </c>
      <c r="AP33">
        <v>0</v>
      </c>
      <c r="AQ33">
        <v>83</v>
      </c>
      <c r="AR33">
        <v>0</v>
      </c>
      <c r="AS33">
        <v>0</v>
      </c>
      <c r="AT33">
        <v>64</v>
      </c>
      <c r="AU33">
        <v>36</v>
      </c>
      <c r="AV33">
        <v>1</v>
      </c>
      <c r="AW33">
        <v>1</v>
      </c>
      <c r="AZ33">
        <v>1</v>
      </c>
      <c r="BA33">
        <v>24.58</v>
      </c>
      <c r="BB33">
        <v>6.26</v>
      </c>
      <c r="BC33">
        <v>1</v>
      </c>
      <c r="BH33">
        <v>0</v>
      </c>
      <c r="BI33">
        <v>1</v>
      </c>
      <c r="BJ33" t="s">
        <v>42</v>
      </c>
      <c r="BM33">
        <v>51003</v>
      </c>
      <c r="BN33">
        <v>0</v>
      </c>
      <c r="BO33" t="s">
        <v>40</v>
      </c>
      <c r="BP33">
        <v>1</v>
      </c>
      <c r="BQ33">
        <v>6</v>
      </c>
      <c r="BR33">
        <v>0</v>
      </c>
      <c r="BS33">
        <v>24.58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75</v>
      </c>
      <c r="CA33">
        <v>45</v>
      </c>
      <c r="CF33">
        <v>0</v>
      </c>
      <c r="CG33">
        <v>0</v>
      </c>
      <c r="CM33">
        <v>0</v>
      </c>
      <c r="CO33">
        <v>0</v>
      </c>
      <c r="CP33">
        <f t="shared" si="35"/>
        <v>86871.86</v>
      </c>
      <c r="CQ33">
        <f t="shared" si="36"/>
        <v>0</v>
      </c>
      <c r="CR33">
        <f t="shared" si="37"/>
        <v>29184.12</v>
      </c>
      <c r="CS33">
        <f t="shared" si="38"/>
        <v>0</v>
      </c>
      <c r="CT33">
        <f t="shared" si="39"/>
        <v>14913.4234</v>
      </c>
      <c r="CU33">
        <f t="shared" si="40"/>
        <v>0</v>
      </c>
      <c r="CV33">
        <f t="shared" si="41"/>
        <v>83</v>
      </c>
      <c r="CW33">
        <f t="shared" si="42"/>
        <v>0</v>
      </c>
      <c r="CX33">
        <f t="shared" si="43"/>
        <v>0</v>
      </c>
      <c r="CY33">
        <f t="shared" si="44"/>
        <v>18802.7776</v>
      </c>
      <c r="CZ33">
        <f t="shared" si="45"/>
        <v>10576.5624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35</v>
      </c>
      <c r="DW33" t="s">
        <v>35</v>
      </c>
      <c r="DX33">
        <v>1</v>
      </c>
      <c r="EE33">
        <v>35908670</v>
      </c>
      <c r="EF33">
        <v>6</v>
      </c>
      <c r="EG33" t="s">
        <v>27</v>
      </c>
      <c r="EH33">
        <v>0</v>
      </c>
      <c r="EJ33">
        <v>1</v>
      </c>
      <c r="EK33">
        <v>51003</v>
      </c>
      <c r="EL33" t="s">
        <v>43</v>
      </c>
      <c r="EM33" t="s">
        <v>38</v>
      </c>
      <c r="EQ33">
        <v>0</v>
      </c>
      <c r="ER33">
        <v>5268.73</v>
      </c>
      <c r="ES33">
        <v>0</v>
      </c>
      <c r="ET33">
        <v>4662</v>
      </c>
      <c r="EU33">
        <v>0</v>
      </c>
      <c r="EV33">
        <v>606.73</v>
      </c>
      <c r="EW33">
        <v>83</v>
      </c>
      <c r="EX33">
        <v>0</v>
      </c>
      <c r="EY33">
        <v>0</v>
      </c>
      <c r="FQ33">
        <v>0</v>
      </c>
      <c r="FR33">
        <f t="shared" si="46"/>
        <v>0</v>
      </c>
      <c r="FS33">
        <v>0</v>
      </c>
      <c r="FV33" t="s">
        <v>30</v>
      </c>
      <c r="FW33" t="s">
        <v>31</v>
      </c>
      <c r="FX33">
        <v>75</v>
      </c>
      <c r="FY33">
        <v>45</v>
      </c>
      <c r="GD33">
        <v>0</v>
      </c>
      <c r="GF33">
        <v>-1298739454</v>
      </c>
      <c r="GG33">
        <v>2</v>
      </c>
      <c r="GH33">
        <v>1</v>
      </c>
      <c r="GI33">
        <v>2</v>
      </c>
      <c r="GJ33">
        <v>0</v>
      </c>
      <c r="GK33">
        <f>ROUND(R33*(S12)/100,2)</f>
        <v>0</v>
      </c>
      <c r="GL33">
        <f t="shared" si="47"/>
        <v>0</v>
      </c>
      <c r="GM33">
        <f t="shared" si="48"/>
        <v>116251.2</v>
      </c>
      <c r="GN33">
        <f t="shared" si="49"/>
        <v>116251.2</v>
      </c>
      <c r="GO33">
        <f t="shared" si="50"/>
        <v>0</v>
      </c>
      <c r="GP33">
        <f t="shared" si="51"/>
        <v>0</v>
      </c>
      <c r="GT33">
        <v>0</v>
      </c>
      <c r="GU33">
        <v>1</v>
      </c>
      <c r="GV33">
        <v>0</v>
      </c>
      <c r="GW33">
        <v>0</v>
      </c>
      <c r="GX33">
        <f t="shared" si="52"/>
        <v>0</v>
      </c>
    </row>
    <row r="34" spans="1:255" ht="12.75">
      <c r="A34" s="2">
        <v>17</v>
      </c>
      <c r="B34" s="2">
        <v>1</v>
      </c>
      <c r="C34" s="2">
        <f>ROW(SmtRes!A31)</f>
        <v>31</v>
      </c>
      <c r="D34" s="2">
        <f>ROW(EtalonRes!A31)</f>
        <v>31</v>
      </c>
      <c r="E34" s="2" t="s">
        <v>44</v>
      </c>
      <c r="F34" s="2" t="s">
        <v>45</v>
      </c>
      <c r="G34" s="2" t="s">
        <v>46</v>
      </c>
      <c r="H34" s="2" t="s">
        <v>47</v>
      </c>
      <c r="I34" s="2">
        <v>95.4</v>
      </c>
      <c r="J34" s="2">
        <v>0</v>
      </c>
      <c r="K34" s="2"/>
      <c r="L34" s="2"/>
      <c r="M34" s="2"/>
      <c r="N34" s="2"/>
      <c r="O34" s="2">
        <f t="shared" si="15"/>
        <v>11770.45</v>
      </c>
      <c r="P34" s="2">
        <f t="shared" si="16"/>
        <v>6361.27</v>
      </c>
      <c r="Q34" s="2">
        <f t="shared" si="17"/>
        <v>2598.7</v>
      </c>
      <c r="R34" s="2">
        <f t="shared" si="18"/>
        <v>288.11</v>
      </c>
      <c r="S34" s="2">
        <f t="shared" si="19"/>
        <v>2810.48</v>
      </c>
      <c r="T34" s="2">
        <f t="shared" si="20"/>
        <v>0</v>
      </c>
      <c r="U34" s="2">
        <f t="shared" si="21"/>
        <v>325.314</v>
      </c>
      <c r="V34" s="2">
        <f t="shared" si="22"/>
        <v>28.62</v>
      </c>
      <c r="W34" s="2">
        <f t="shared" si="23"/>
        <v>0</v>
      </c>
      <c r="X34" s="2">
        <f t="shared" si="24"/>
        <v>3811.27</v>
      </c>
      <c r="Y34" s="2">
        <f t="shared" si="25"/>
        <v>1983.1</v>
      </c>
      <c r="Z34" s="2"/>
      <c r="AA34" s="2">
        <v>37323632</v>
      </c>
      <c r="AB34" s="2">
        <f t="shared" si="26"/>
        <v>123.38</v>
      </c>
      <c r="AC34" s="2">
        <f t="shared" si="27"/>
        <v>66.68</v>
      </c>
      <c r="AD34" s="2">
        <f t="shared" si="28"/>
        <v>27.24</v>
      </c>
      <c r="AE34" s="2">
        <f t="shared" si="29"/>
        <v>3.02</v>
      </c>
      <c r="AF34" s="2">
        <f t="shared" si="30"/>
        <v>29.46</v>
      </c>
      <c r="AG34" s="2">
        <f t="shared" si="31"/>
        <v>0</v>
      </c>
      <c r="AH34" s="2">
        <f t="shared" si="32"/>
        <v>3.41</v>
      </c>
      <c r="AI34" s="2">
        <f t="shared" si="33"/>
        <v>0.3</v>
      </c>
      <c r="AJ34" s="2">
        <f t="shared" si="34"/>
        <v>0</v>
      </c>
      <c r="AK34" s="2">
        <v>123.38</v>
      </c>
      <c r="AL34" s="2">
        <v>66.68</v>
      </c>
      <c r="AM34" s="2">
        <v>27.24</v>
      </c>
      <c r="AN34" s="2">
        <v>3.02</v>
      </c>
      <c r="AO34" s="2">
        <v>29.46</v>
      </c>
      <c r="AP34" s="2">
        <v>0</v>
      </c>
      <c r="AQ34" s="2">
        <v>3.41</v>
      </c>
      <c r="AR34" s="2">
        <v>0.3</v>
      </c>
      <c r="AS34" s="2">
        <v>0</v>
      </c>
      <c r="AT34" s="2">
        <v>123</v>
      </c>
      <c r="AU34" s="2">
        <v>64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1</v>
      </c>
      <c r="BJ34" s="2" t="s">
        <v>48</v>
      </c>
      <c r="BK34" s="2"/>
      <c r="BL34" s="2"/>
      <c r="BM34" s="2">
        <v>11001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123</v>
      </c>
      <c r="CA34" s="2">
        <v>75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5"/>
        <v>11770.45</v>
      </c>
      <c r="CQ34" s="2">
        <f t="shared" si="36"/>
        <v>66.68</v>
      </c>
      <c r="CR34" s="2">
        <f t="shared" si="37"/>
        <v>27.24</v>
      </c>
      <c r="CS34" s="2">
        <f t="shared" si="38"/>
        <v>3.02</v>
      </c>
      <c r="CT34" s="2">
        <f t="shared" si="39"/>
        <v>29.46</v>
      </c>
      <c r="CU34" s="2">
        <f t="shared" si="40"/>
        <v>0</v>
      </c>
      <c r="CV34" s="2">
        <f t="shared" si="41"/>
        <v>3.41</v>
      </c>
      <c r="CW34" s="2">
        <f t="shared" si="42"/>
        <v>0.3</v>
      </c>
      <c r="CX34" s="2">
        <f t="shared" si="43"/>
        <v>0</v>
      </c>
      <c r="CY34" s="2">
        <f t="shared" si="44"/>
        <v>3811.2657</v>
      </c>
      <c r="CZ34" s="2">
        <f t="shared" si="45"/>
        <v>1983.0976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47</v>
      </c>
      <c r="DW34" s="2" t="s">
        <v>47</v>
      </c>
      <c r="DX34" s="2">
        <v>1</v>
      </c>
      <c r="DY34" s="2"/>
      <c r="DZ34" s="2"/>
      <c r="EA34" s="2"/>
      <c r="EB34" s="2"/>
      <c r="EC34" s="2"/>
      <c r="ED34" s="2"/>
      <c r="EE34" s="2">
        <v>35908548</v>
      </c>
      <c r="EF34" s="2">
        <v>2</v>
      </c>
      <c r="EG34" s="2" t="s">
        <v>49</v>
      </c>
      <c r="EH34" s="2">
        <v>0</v>
      </c>
      <c r="EI34" s="2" t="s">
        <v>3</v>
      </c>
      <c r="EJ34" s="2">
        <v>1</v>
      </c>
      <c r="EK34" s="2">
        <v>11001</v>
      </c>
      <c r="EL34" s="2" t="s">
        <v>50</v>
      </c>
      <c r="EM34" s="2" t="s">
        <v>51</v>
      </c>
      <c r="EN34" s="2"/>
      <c r="EO34" s="2" t="s">
        <v>3</v>
      </c>
      <c r="EP34" s="2"/>
      <c r="EQ34" s="2">
        <v>0</v>
      </c>
      <c r="ER34" s="2">
        <v>123.38</v>
      </c>
      <c r="ES34" s="2">
        <v>66.68</v>
      </c>
      <c r="ET34" s="2">
        <v>27.24</v>
      </c>
      <c r="EU34" s="2">
        <v>3.02</v>
      </c>
      <c r="EV34" s="2">
        <v>29.46</v>
      </c>
      <c r="EW34" s="2">
        <v>3.41</v>
      </c>
      <c r="EX34" s="2">
        <v>0.3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6"/>
        <v>0</v>
      </c>
      <c r="FS34" s="2">
        <v>0</v>
      </c>
      <c r="FT34" s="2"/>
      <c r="FU34" s="2" t="s">
        <v>30</v>
      </c>
      <c r="FV34" s="2"/>
      <c r="FW34" s="2"/>
      <c r="FX34" s="2">
        <v>123</v>
      </c>
      <c r="FY34" s="2">
        <v>63.75</v>
      </c>
      <c r="FZ34" s="2"/>
      <c r="GA34" s="2" t="s">
        <v>3</v>
      </c>
      <c r="GB34" s="2"/>
      <c r="GC34" s="2"/>
      <c r="GD34" s="2">
        <v>0</v>
      </c>
      <c r="GE34" s="2"/>
      <c r="GF34" s="2">
        <v>1058137749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7"/>
        <v>0</v>
      </c>
      <c r="GM34" s="2">
        <f t="shared" si="48"/>
        <v>17564.82</v>
      </c>
      <c r="GN34" s="2">
        <f t="shared" si="49"/>
        <v>17564.82</v>
      </c>
      <c r="GO34" s="2">
        <f t="shared" si="50"/>
        <v>0</v>
      </c>
      <c r="GP34" s="2">
        <f t="shared" si="51"/>
        <v>0</v>
      </c>
      <c r="GQ34" s="2"/>
      <c r="GR34" s="2"/>
      <c r="GS34" s="2"/>
      <c r="GT34" s="2">
        <v>0</v>
      </c>
      <c r="GU34" s="2">
        <v>1</v>
      </c>
      <c r="GV34" s="2">
        <v>0</v>
      </c>
      <c r="GW34" s="2">
        <v>0</v>
      </c>
      <c r="GX34" s="2">
        <f t="shared" si="52"/>
        <v>0</v>
      </c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06" ht="12.75">
      <c r="A35">
        <v>17</v>
      </c>
      <c r="B35">
        <v>1</v>
      </c>
      <c r="C35">
        <f>ROW(SmtRes!A38)</f>
        <v>38</v>
      </c>
      <c r="D35">
        <f>ROW(EtalonRes!A38)</f>
        <v>38</v>
      </c>
      <c r="E35" t="s">
        <v>44</v>
      </c>
      <c r="F35" t="s">
        <v>45</v>
      </c>
      <c r="G35" t="s">
        <v>46</v>
      </c>
      <c r="H35" t="s">
        <v>47</v>
      </c>
      <c r="I35">
        <v>95.4</v>
      </c>
      <c r="J35">
        <v>0</v>
      </c>
      <c r="O35">
        <f t="shared" si="15"/>
        <v>274069.82</v>
      </c>
      <c r="P35">
        <f t="shared" si="16"/>
        <v>187784.75</v>
      </c>
      <c r="Q35">
        <f t="shared" si="17"/>
        <v>17203.37</v>
      </c>
      <c r="R35">
        <f t="shared" si="18"/>
        <v>7081.69</v>
      </c>
      <c r="S35">
        <f t="shared" si="19"/>
        <v>69081.7</v>
      </c>
      <c r="T35">
        <f t="shared" si="20"/>
        <v>0</v>
      </c>
      <c r="U35">
        <f t="shared" si="21"/>
        <v>325.314</v>
      </c>
      <c r="V35">
        <f t="shared" si="22"/>
        <v>28.62</v>
      </c>
      <c r="W35">
        <f t="shared" si="23"/>
        <v>0</v>
      </c>
      <c r="X35">
        <f t="shared" si="24"/>
        <v>79971.56</v>
      </c>
      <c r="Y35">
        <f t="shared" si="25"/>
        <v>38843.33</v>
      </c>
      <c r="AA35">
        <v>37323628</v>
      </c>
      <c r="AB35">
        <f t="shared" si="26"/>
        <v>123.38</v>
      </c>
      <c r="AC35">
        <f t="shared" si="27"/>
        <v>66.68</v>
      </c>
      <c r="AD35">
        <f t="shared" si="28"/>
        <v>27.24</v>
      </c>
      <c r="AE35">
        <f t="shared" si="29"/>
        <v>3.02</v>
      </c>
      <c r="AF35">
        <f t="shared" si="30"/>
        <v>29.46</v>
      </c>
      <c r="AG35">
        <f t="shared" si="31"/>
        <v>0</v>
      </c>
      <c r="AH35">
        <f t="shared" si="32"/>
        <v>3.41</v>
      </c>
      <c r="AI35">
        <f t="shared" si="33"/>
        <v>0.3</v>
      </c>
      <c r="AJ35">
        <f t="shared" si="34"/>
        <v>0</v>
      </c>
      <c r="AK35">
        <v>123.38</v>
      </c>
      <c r="AL35">
        <v>66.68</v>
      </c>
      <c r="AM35">
        <v>27.24</v>
      </c>
      <c r="AN35">
        <v>3.02</v>
      </c>
      <c r="AO35">
        <v>29.46</v>
      </c>
      <c r="AP35">
        <v>0</v>
      </c>
      <c r="AQ35">
        <v>3.41</v>
      </c>
      <c r="AR35">
        <v>0.3</v>
      </c>
      <c r="AS35">
        <v>0</v>
      </c>
      <c r="AT35">
        <v>105</v>
      </c>
      <c r="AU35">
        <v>51</v>
      </c>
      <c r="AV35">
        <v>1</v>
      </c>
      <c r="AW35">
        <v>1</v>
      </c>
      <c r="AZ35">
        <v>1</v>
      </c>
      <c r="BA35">
        <v>24.58</v>
      </c>
      <c r="BB35">
        <v>6.62</v>
      </c>
      <c r="BC35">
        <v>29.52</v>
      </c>
      <c r="BH35">
        <v>0</v>
      </c>
      <c r="BI35">
        <v>1</v>
      </c>
      <c r="BJ35" t="s">
        <v>48</v>
      </c>
      <c r="BM35">
        <v>11001</v>
      </c>
      <c r="BN35">
        <v>0</v>
      </c>
      <c r="BO35" t="s">
        <v>45</v>
      </c>
      <c r="BP35">
        <v>1</v>
      </c>
      <c r="BQ35">
        <v>2</v>
      </c>
      <c r="BR35">
        <v>0</v>
      </c>
      <c r="BS35">
        <v>24.58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123</v>
      </c>
      <c r="CA35">
        <v>75</v>
      </c>
      <c r="CF35">
        <v>0</v>
      </c>
      <c r="CG35">
        <v>0</v>
      </c>
      <c r="CM35">
        <v>0</v>
      </c>
      <c r="CO35">
        <v>0</v>
      </c>
      <c r="CP35">
        <f t="shared" si="35"/>
        <v>274069.82</v>
      </c>
      <c r="CQ35">
        <f t="shared" si="36"/>
        <v>1968.3936</v>
      </c>
      <c r="CR35">
        <f t="shared" si="37"/>
        <v>180.3288</v>
      </c>
      <c r="CS35">
        <f t="shared" si="38"/>
        <v>74.2316</v>
      </c>
      <c r="CT35">
        <f t="shared" si="39"/>
        <v>724.1268</v>
      </c>
      <c r="CU35">
        <f t="shared" si="40"/>
        <v>0</v>
      </c>
      <c r="CV35">
        <f t="shared" si="41"/>
        <v>3.41</v>
      </c>
      <c r="CW35">
        <f t="shared" si="42"/>
        <v>0.3</v>
      </c>
      <c r="CX35">
        <f t="shared" si="43"/>
        <v>0</v>
      </c>
      <c r="CY35">
        <f t="shared" si="44"/>
        <v>79971.5595</v>
      </c>
      <c r="CZ35">
        <f t="shared" si="45"/>
        <v>38843.3289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47</v>
      </c>
      <c r="DW35" t="s">
        <v>47</v>
      </c>
      <c r="DX35">
        <v>1</v>
      </c>
      <c r="EE35">
        <v>35908548</v>
      </c>
      <c r="EF35">
        <v>2</v>
      </c>
      <c r="EG35" t="s">
        <v>49</v>
      </c>
      <c r="EH35">
        <v>0</v>
      </c>
      <c r="EJ35">
        <v>1</v>
      </c>
      <c r="EK35">
        <v>11001</v>
      </c>
      <c r="EL35" t="s">
        <v>50</v>
      </c>
      <c r="EM35" t="s">
        <v>51</v>
      </c>
      <c r="EQ35">
        <v>0</v>
      </c>
      <c r="ER35">
        <v>123.38</v>
      </c>
      <c r="ES35">
        <v>66.68</v>
      </c>
      <c r="ET35">
        <v>27.24</v>
      </c>
      <c r="EU35">
        <v>3.02</v>
      </c>
      <c r="EV35">
        <v>29.46</v>
      </c>
      <c r="EW35">
        <v>3.41</v>
      </c>
      <c r="EX35">
        <v>0.3</v>
      </c>
      <c r="EY35">
        <v>0</v>
      </c>
      <c r="FQ35">
        <v>0</v>
      </c>
      <c r="FR35">
        <f t="shared" si="46"/>
        <v>0</v>
      </c>
      <c r="FS35">
        <v>0</v>
      </c>
      <c r="FU35" t="s">
        <v>30</v>
      </c>
      <c r="FV35" t="s">
        <v>30</v>
      </c>
      <c r="FW35" t="s">
        <v>31</v>
      </c>
      <c r="FX35">
        <v>123</v>
      </c>
      <c r="FY35">
        <v>63.75</v>
      </c>
      <c r="GD35">
        <v>0</v>
      </c>
      <c r="GF35">
        <v>1058137749</v>
      </c>
      <c r="GG35">
        <v>2</v>
      </c>
      <c r="GH35">
        <v>1</v>
      </c>
      <c r="GI35">
        <v>2</v>
      </c>
      <c r="GJ35">
        <v>0</v>
      </c>
      <c r="GK35">
        <f>ROUND(R35*(S12)/100,2)</f>
        <v>0</v>
      </c>
      <c r="GL35">
        <f t="shared" si="47"/>
        <v>0</v>
      </c>
      <c r="GM35">
        <f t="shared" si="48"/>
        <v>392884.71</v>
      </c>
      <c r="GN35">
        <f t="shared" si="49"/>
        <v>392884.71</v>
      </c>
      <c r="GO35">
        <f t="shared" si="50"/>
        <v>0</v>
      </c>
      <c r="GP35">
        <f t="shared" si="51"/>
        <v>0</v>
      </c>
      <c r="GT35">
        <v>0</v>
      </c>
      <c r="GU35">
        <v>1</v>
      </c>
      <c r="GV35">
        <v>0</v>
      </c>
      <c r="GW35">
        <v>0</v>
      </c>
      <c r="GX35">
        <f t="shared" si="52"/>
        <v>0</v>
      </c>
    </row>
    <row r="36" spans="1:255" ht="12.75">
      <c r="A36" s="2">
        <v>17</v>
      </c>
      <c r="B36" s="2">
        <v>1</v>
      </c>
      <c r="C36" s="2">
        <f>ROW(SmtRes!A48)</f>
        <v>48</v>
      </c>
      <c r="D36" s="2">
        <f>ROW(EtalonRes!A48)</f>
        <v>48</v>
      </c>
      <c r="E36" s="2" t="s">
        <v>52</v>
      </c>
      <c r="F36" s="2" t="s">
        <v>53</v>
      </c>
      <c r="G36" s="2" t="s">
        <v>54</v>
      </c>
      <c r="H36" s="2" t="s">
        <v>47</v>
      </c>
      <c r="I36" s="2">
        <v>67.8</v>
      </c>
      <c r="J36" s="2">
        <v>0</v>
      </c>
      <c r="K36" s="2"/>
      <c r="L36" s="2"/>
      <c r="M36" s="2"/>
      <c r="N36" s="2"/>
      <c r="O36" s="2">
        <f t="shared" si="15"/>
        <v>20037.6</v>
      </c>
      <c r="P36" s="2">
        <f t="shared" si="16"/>
        <v>9721.16</v>
      </c>
      <c r="Q36" s="2">
        <f t="shared" si="17"/>
        <v>5358.23</v>
      </c>
      <c r="R36" s="2">
        <f t="shared" si="18"/>
        <v>873.26</v>
      </c>
      <c r="S36" s="2">
        <f t="shared" si="19"/>
        <v>4958.21</v>
      </c>
      <c r="T36" s="2">
        <f t="shared" si="20"/>
        <v>0</v>
      </c>
      <c r="U36" s="2">
        <f t="shared" si="21"/>
        <v>596.64</v>
      </c>
      <c r="V36" s="2">
        <f t="shared" si="22"/>
        <v>86.78399999999999</v>
      </c>
      <c r="W36" s="2">
        <f t="shared" si="23"/>
        <v>0</v>
      </c>
      <c r="X36" s="2">
        <f t="shared" si="24"/>
        <v>7172.71</v>
      </c>
      <c r="Y36" s="2">
        <f t="shared" si="25"/>
        <v>3732.14</v>
      </c>
      <c r="Z36" s="2"/>
      <c r="AA36" s="2">
        <v>37323632</v>
      </c>
      <c r="AB36" s="2">
        <f t="shared" si="26"/>
        <v>295.54</v>
      </c>
      <c r="AC36" s="2">
        <f t="shared" si="27"/>
        <v>143.38</v>
      </c>
      <c r="AD36" s="2">
        <f t="shared" si="28"/>
        <v>79.03</v>
      </c>
      <c r="AE36" s="2">
        <f t="shared" si="29"/>
        <v>12.88</v>
      </c>
      <c r="AF36" s="2">
        <f t="shared" si="30"/>
        <v>73.13</v>
      </c>
      <c r="AG36" s="2">
        <f t="shared" si="31"/>
        <v>0</v>
      </c>
      <c r="AH36" s="2">
        <f t="shared" si="32"/>
        <v>8.8</v>
      </c>
      <c r="AI36" s="2">
        <f t="shared" si="33"/>
        <v>1.28</v>
      </c>
      <c r="AJ36" s="2">
        <f t="shared" si="34"/>
        <v>0</v>
      </c>
      <c r="AK36" s="2">
        <v>295.54</v>
      </c>
      <c r="AL36" s="2">
        <v>143.38</v>
      </c>
      <c r="AM36" s="2">
        <v>79.03</v>
      </c>
      <c r="AN36" s="2">
        <v>12.88</v>
      </c>
      <c r="AO36" s="2">
        <v>73.13</v>
      </c>
      <c r="AP36" s="2">
        <v>0</v>
      </c>
      <c r="AQ36" s="2">
        <v>8.8</v>
      </c>
      <c r="AR36" s="2">
        <v>1.28</v>
      </c>
      <c r="AS36" s="2">
        <v>0</v>
      </c>
      <c r="AT36" s="2">
        <v>123</v>
      </c>
      <c r="AU36" s="2">
        <v>64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55</v>
      </c>
      <c r="BK36" s="2"/>
      <c r="BL36" s="2"/>
      <c r="BM36" s="2">
        <v>11001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123</v>
      </c>
      <c r="CA36" s="2">
        <v>75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5"/>
        <v>20037.6</v>
      </c>
      <c r="CQ36" s="2">
        <f t="shared" si="36"/>
        <v>143.38</v>
      </c>
      <c r="CR36" s="2">
        <f t="shared" si="37"/>
        <v>79.03</v>
      </c>
      <c r="CS36" s="2">
        <f t="shared" si="38"/>
        <v>12.88</v>
      </c>
      <c r="CT36" s="2">
        <f t="shared" si="39"/>
        <v>73.13</v>
      </c>
      <c r="CU36" s="2">
        <f t="shared" si="40"/>
        <v>0</v>
      </c>
      <c r="CV36" s="2">
        <f t="shared" si="41"/>
        <v>8.8</v>
      </c>
      <c r="CW36" s="2">
        <f t="shared" si="42"/>
        <v>1.28</v>
      </c>
      <c r="CX36" s="2">
        <f t="shared" si="43"/>
        <v>0</v>
      </c>
      <c r="CY36" s="2">
        <f t="shared" si="44"/>
        <v>7172.708100000001</v>
      </c>
      <c r="CZ36" s="2">
        <f t="shared" si="45"/>
        <v>3732.1408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47</v>
      </c>
      <c r="DW36" s="2" t="s">
        <v>47</v>
      </c>
      <c r="DX36" s="2">
        <v>1</v>
      </c>
      <c r="DY36" s="2"/>
      <c r="DZ36" s="2"/>
      <c r="EA36" s="2"/>
      <c r="EB36" s="2"/>
      <c r="EC36" s="2"/>
      <c r="ED36" s="2"/>
      <c r="EE36" s="2">
        <v>35908548</v>
      </c>
      <c r="EF36" s="2">
        <v>2</v>
      </c>
      <c r="EG36" s="2" t="s">
        <v>49</v>
      </c>
      <c r="EH36" s="2">
        <v>0</v>
      </c>
      <c r="EI36" s="2" t="s">
        <v>3</v>
      </c>
      <c r="EJ36" s="2">
        <v>1</v>
      </c>
      <c r="EK36" s="2">
        <v>11001</v>
      </c>
      <c r="EL36" s="2" t="s">
        <v>50</v>
      </c>
      <c r="EM36" s="2" t="s">
        <v>51</v>
      </c>
      <c r="EN36" s="2"/>
      <c r="EO36" s="2" t="s">
        <v>3</v>
      </c>
      <c r="EP36" s="2"/>
      <c r="EQ36" s="2">
        <v>0</v>
      </c>
      <c r="ER36" s="2">
        <v>295.54</v>
      </c>
      <c r="ES36" s="2">
        <v>143.38</v>
      </c>
      <c r="ET36" s="2">
        <v>79.03</v>
      </c>
      <c r="EU36" s="2">
        <v>12.88</v>
      </c>
      <c r="EV36" s="2">
        <v>73.13</v>
      </c>
      <c r="EW36" s="2">
        <v>8.8</v>
      </c>
      <c r="EX36" s="2">
        <v>1.28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6"/>
        <v>0</v>
      </c>
      <c r="FS36" s="2">
        <v>0</v>
      </c>
      <c r="FT36" s="2"/>
      <c r="FU36" s="2" t="s">
        <v>30</v>
      </c>
      <c r="FV36" s="2"/>
      <c r="FW36" s="2"/>
      <c r="FX36" s="2">
        <v>123</v>
      </c>
      <c r="FY36" s="2">
        <v>63.75</v>
      </c>
      <c r="FZ36" s="2"/>
      <c r="GA36" s="2" t="s">
        <v>3</v>
      </c>
      <c r="GB36" s="2"/>
      <c r="GC36" s="2"/>
      <c r="GD36" s="2">
        <v>0</v>
      </c>
      <c r="GE36" s="2"/>
      <c r="GF36" s="2">
        <v>772956567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7"/>
        <v>0</v>
      </c>
      <c r="GM36" s="2">
        <f t="shared" si="48"/>
        <v>30942.449999999997</v>
      </c>
      <c r="GN36" s="2">
        <f t="shared" si="49"/>
        <v>30942.45</v>
      </c>
      <c r="GO36" s="2">
        <f t="shared" si="50"/>
        <v>0</v>
      </c>
      <c r="GP36" s="2">
        <f t="shared" si="51"/>
        <v>0</v>
      </c>
      <c r="GQ36" s="2"/>
      <c r="GR36" s="2"/>
      <c r="GS36" s="2"/>
      <c r="GT36" s="2">
        <v>0</v>
      </c>
      <c r="GU36" s="2">
        <v>1</v>
      </c>
      <c r="GV36" s="2">
        <v>0</v>
      </c>
      <c r="GW36" s="2">
        <v>0</v>
      </c>
      <c r="GX36" s="2">
        <f t="shared" si="52"/>
        <v>0</v>
      </c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06" ht="12.75">
      <c r="A37">
        <v>17</v>
      </c>
      <c r="B37">
        <v>1</v>
      </c>
      <c r="C37">
        <f>ROW(SmtRes!A58)</f>
        <v>58</v>
      </c>
      <c r="D37">
        <f>ROW(EtalonRes!A58)</f>
        <v>58</v>
      </c>
      <c r="E37" t="s">
        <v>52</v>
      </c>
      <c r="F37" t="s">
        <v>53</v>
      </c>
      <c r="G37" t="s">
        <v>54</v>
      </c>
      <c r="H37" t="s">
        <v>47</v>
      </c>
      <c r="I37">
        <v>67.8</v>
      </c>
      <c r="J37">
        <v>0</v>
      </c>
      <c r="O37">
        <f t="shared" si="15"/>
        <v>318499.23</v>
      </c>
      <c r="P37">
        <f t="shared" si="16"/>
        <v>155635.84</v>
      </c>
      <c r="Q37">
        <f t="shared" si="17"/>
        <v>40990.49</v>
      </c>
      <c r="R37">
        <f t="shared" si="18"/>
        <v>21464.83</v>
      </c>
      <c r="S37">
        <f t="shared" si="19"/>
        <v>121872.9</v>
      </c>
      <c r="T37">
        <f t="shared" si="20"/>
        <v>0</v>
      </c>
      <c r="U37">
        <f t="shared" si="21"/>
        <v>596.64</v>
      </c>
      <c r="V37">
        <f t="shared" si="22"/>
        <v>86.78399999999999</v>
      </c>
      <c r="W37">
        <f t="shared" si="23"/>
        <v>0</v>
      </c>
      <c r="X37">
        <f t="shared" si="24"/>
        <v>150504.62</v>
      </c>
      <c r="Y37">
        <f t="shared" si="25"/>
        <v>73102.24</v>
      </c>
      <c r="AA37">
        <v>37323628</v>
      </c>
      <c r="AB37">
        <f t="shared" si="26"/>
        <v>295.54</v>
      </c>
      <c r="AC37">
        <f t="shared" si="27"/>
        <v>143.38</v>
      </c>
      <c r="AD37">
        <f t="shared" si="28"/>
        <v>79.03</v>
      </c>
      <c r="AE37">
        <f t="shared" si="29"/>
        <v>12.88</v>
      </c>
      <c r="AF37">
        <f t="shared" si="30"/>
        <v>73.13</v>
      </c>
      <c r="AG37">
        <f t="shared" si="31"/>
        <v>0</v>
      </c>
      <c r="AH37">
        <f t="shared" si="32"/>
        <v>8.8</v>
      </c>
      <c r="AI37">
        <f t="shared" si="33"/>
        <v>1.28</v>
      </c>
      <c r="AJ37">
        <f t="shared" si="34"/>
        <v>0</v>
      </c>
      <c r="AK37">
        <v>295.54</v>
      </c>
      <c r="AL37">
        <v>143.38</v>
      </c>
      <c r="AM37">
        <v>79.03</v>
      </c>
      <c r="AN37">
        <v>12.88</v>
      </c>
      <c r="AO37">
        <v>73.13</v>
      </c>
      <c r="AP37">
        <v>0</v>
      </c>
      <c r="AQ37">
        <v>8.8</v>
      </c>
      <c r="AR37">
        <v>1.28</v>
      </c>
      <c r="AS37">
        <v>0</v>
      </c>
      <c r="AT37">
        <v>105</v>
      </c>
      <c r="AU37">
        <v>51</v>
      </c>
      <c r="AV37">
        <v>1</v>
      </c>
      <c r="AW37">
        <v>1</v>
      </c>
      <c r="AZ37">
        <v>1</v>
      </c>
      <c r="BA37">
        <v>24.58</v>
      </c>
      <c r="BB37">
        <v>7.65</v>
      </c>
      <c r="BC37">
        <v>16.01</v>
      </c>
      <c r="BH37">
        <v>0</v>
      </c>
      <c r="BI37">
        <v>1</v>
      </c>
      <c r="BJ37" t="s">
        <v>55</v>
      </c>
      <c r="BM37">
        <v>11001</v>
      </c>
      <c r="BN37">
        <v>0</v>
      </c>
      <c r="BO37" t="s">
        <v>53</v>
      </c>
      <c r="BP37">
        <v>1</v>
      </c>
      <c r="BQ37">
        <v>2</v>
      </c>
      <c r="BR37">
        <v>0</v>
      </c>
      <c r="BS37">
        <v>24.58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123</v>
      </c>
      <c r="CA37">
        <v>75</v>
      </c>
      <c r="CF37">
        <v>0</v>
      </c>
      <c r="CG37">
        <v>0</v>
      </c>
      <c r="CM37">
        <v>0</v>
      </c>
      <c r="CO37">
        <v>0</v>
      </c>
      <c r="CP37">
        <f t="shared" si="35"/>
        <v>318499.23</v>
      </c>
      <c r="CQ37">
        <f t="shared" si="36"/>
        <v>2295.5138</v>
      </c>
      <c r="CR37">
        <f t="shared" si="37"/>
        <v>604.5795</v>
      </c>
      <c r="CS37">
        <f t="shared" si="38"/>
        <v>316.5904</v>
      </c>
      <c r="CT37">
        <f t="shared" si="39"/>
        <v>1797.5353999999998</v>
      </c>
      <c r="CU37">
        <f t="shared" si="40"/>
        <v>0</v>
      </c>
      <c r="CV37">
        <f t="shared" si="41"/>
        <v>8.8</v>
      </c>
      <c r="CW37">
        <f t="shared" si="42"/>
        <v>1.28</v>
      </c>
      <c r="CX37">
        <f t="shared" si="43"/>
        <v>0</v>
      </c>
      <c r="CY37">
        <f t="shared" si="44"/>
        <v>150504.61649999997</v>
      </c>
      <c r="CZ37">
        <f t="shared" si="45"/>
        <v>73102.24229999998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47</v>
      </c>
      <c r="DW37" t="s">
        <v>47</v>
      </c>
      <c r="DX37">
        <v>1</v>
      </c>
      <c r="EE37">
        <v>35908548</v>
      </c>
      <c r="EF37">
        <v>2</v>
      </c>
      <c r="EG37" t="s">
        <v>49</v>
      </c>
      <c r="EH37">
        <v>0</v>
      </c>
      <c r="EJ37">
        <v>1</v>
      </c>
      <c r="EK37">
        <v>11001</v>
      </c>
      <c r="EL37" t="s">
        <v>50</v>
      </c>
      <c r="EM37" t="s">
        <v>51</v>
      </c>
      <c r="EQ37">
        <v>0</v>
      </c>
      <c r="ER37">
        <v>295.54</v>
      </c>
      <c r="ES37">
        <v>143.38</v>
      </c>
      <c r="ET37">
        <v>79.03</v>
      </c>
      <c r="EU37">
        <v>12.88</v>
      </c>
      <c r="EV37">
        <v>73.13</v>
      </c>
      <c r="EW37">
        <v>8.8</v>
      </c>
      <c r="EX37">
        <v>1.28</v>
      </c>
      <c r="EY37">
        <v>0</v>
      </c>
      <c r="FQ37">
        <v>0</v>
      </c>
      <c r="FR37">
        <f t="shared" si="46"/>
        <v>0</v>
      </c>
      <c r="FS37">
        <v>0</v>
      </c>
      <c r="FU37" t="s">
        <v>30</v>
      </c>
      <c r="FV37" t="s">
        <v>30</v>
      </c>
      <c r="FW37" t="s">
        <v>31</v>
      </c>
      <c r="FX37">
        <v>123</v>
      </c>
      <c r="FY37">
        <v>63.75</v>
      </c>
      <c r="GD37">
        <v>0</v>
      </c>
      <c r="GF37">
        <v>772956567</v>
      </c>
      <c r="GG37">
        <v>2</v>
      </c>
      <c r="GH37">
        <v>1</v>
      </c>
      <c r="GI37">
        <v>2</v>
      </c>
      <c r="GJ37">
        <v>0</v>
      </c>
      <c r="GK37">
        <f>ROUND(R37*(S12)/100,2)</f>
        <v>0</v>
      </c>
      <c r="GL37">
        <f t="shared" si="47"/>
        <v>0</v>
      </c>
      <c r="GM37">
        <f t="shared" si="48"/>
        <v>542106.09</v>
      </c>
      <c r="GN37">
        <f t="shared" si="49"/>
        <v>542106.09</v>
      </c>
      <c r="GO37">
        <f t="shared" si="50"/>
        <v>0</v>
      </c>
      <c r="GP37">
        <f t="shared" si="51"/>
        <v>0</v>
      </c>
      <c r="GT37">
        <v>0</v>
      </c>
      <c r="GU37">
        <v>1</v>
      </c>
      <c r="GV37">
        <v>0</v>
      </c>
      <c r="GW37">
        <v>0</v>
      </c>
      <c r="GX37">
        <f t="shared" si="52"/>
        <v>0</v>
      </c>
    </row>
    <row r="38" spans="1:255" ht="12.75">
      <c r="A38" s="2">
        <v>17</v>
      </c>
      <c r="B38" s="2">
        <v>1</v>
      </c>
      <c r="C38" s="2">
        <f>ROW(SmtRes!A71)</f>
        <v>71</v>
      </c>
      <c r="D38" s="2">
        <f>ROW(EtalonRes!A71)</f>
        <v>71</v>
      </c>
      <c r="E38" s="2" t="s">
        <v>56</v>
      </c>
      <c r="F38" s="2" t="s">
        <v>57</v>
      </c>
      <c r="G38" s="2" t="s">
        <v>58</v>
      </c>
      <c r="H38" s="2" t="s">
        <v>59</v>
      </c>
      <c r="I38" s="2">
        <v>4.72</v>
      </c>
      <c r="J38" s="2">
        <v>0</v>
      </c>
      <c r="K38" s="2"/>
      <c r="L38" s="2"/>
      <c r="M38" s="2"/>
      <c r="N38" s="2"/>
      <c r="O38" s="2">
        <f t="shared" si="15"/>
        <v>22429.72</v>
      </c>
      <c r="P38" s="2">
        <f t="shared" si="16"/>
        <v>12777.94</v>
      </c>
      <c r="Q38" s="2">
        <f t="shared" si="17"/>
        <v>6027.91</v>
      </c>
      <c r="R38" s="2">
        <f t="shared" si="18"/>
        <v>672.18</v>
      </c>
      <c r="S38" s="2">
        <f t="shared" si="19"/>
        <v>3623.87</v>
      </c>
      <c r="T38" s="2">
        <f t="shared" si="20"/>
        <v>0</v>
      </c>
      <c r="U38" s="2">
        <f t="shared" si="21"/>
        <v>376.7032</v>
      </c>
      <c r="V38" s="2">
        <f t="shared" si="22"/>
        <v>65.3248</v>
      </c>
      <c r="W38" s="2">
        <f t="shared" si="23"/>
        <v>0</v>
      </c>
      <c r="X38" s="2">
        <f t="shared" si="24"/>
        <v>5284.14</v>
      </c>
      <c r="Y38" s="2">
        <f t="shared" si="25"/>
        <v>2749.47</v>
      </c>
      <c r="Z38" s="2"/>
      <c r="AA38" s="2">
        <v>37323632</v>
      </c>
      <c r="AB38" s="2">
        <f t="shared" si="26"/>
        <v>4752.06</v>
      </c>
      <c r="AC38" s="2">
        <f t="shared" si="27"/>
        <v>2707.19</v>
      </c>
      <c r="AD38" s="2">
        <f t="shared" si="28"/>
        <v>1277.1</v>
      </c>
      <c r="AE38" s="2">
        <f t="shared" si="29"/>
        <v>142.41</v>
      </c>
      <c r="AF38" s="2">
        <f t="shared" si="30"/>
        <v>767.77</v>
      </c>
      <c r="AG38" s="2">
        <f t="shared" si="31"/>
        <v>0</v>
      </c>
      <c r="AH38" s="2">
        <f t="shared" si="32"/>
        <v>79.81</v>
      </c>
      <c r="AI38" s="2">
        <f t="shared" si="33"/>
        <v>13.84</v>
      </c>
      <c r="AJ38" s="2">
        <f t="shared" si="34"/>
        <v>0</v>
      </c>
      <c r="AK38" s="2">
        <v>4752.06</v>
      </c>
      <c r="AL38" s="2">
        <v>2707.19</v>
      </c>
      <c r="AM38" s="2">
        <v>1277.1</v>
      </c>
      <c r="AN38" s="2">
        <v>142.41</v>
      </c>
      <c r="AO38" s="2">
        <v>767.77</v>
      </c>
      <c r="AP38" s="2">
        <v>0</v>
      </c>
      <c r="AQ38" s="2">
        <v>79.81</v>
      </c>
      <c r="AR38" s="2">
        <v>13.84</v>
      </c>
      <c r="AS38" s="2">
        <v>0</v>
      </c>
      <c r="AT38" s="2">
        <v>123</v>
      </c>
      <c r="AU38" s="2">
        <v>64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60</v>
      </c>
      <c r="BK38" s="2"/>
      <c r="BL38" s="2"/>
      <c r="BM38" s="2">
        <v>11001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123</v>
      </c>
      <c r="CA38" s="2">
        <v>75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5"/>
        <v>22429.719999999998</v>
      </c>
      <c r="CQ38" s="2">
        <f t="shared" si="36"/>
        <v>2707.19</v>
      </c>
      <c r="CR38" s="2">
        <f t="shared" si="37"/>
        <v>1277.1</v>
      </c>
      <c r="CS38" s="2">
        <f t="shared" si="38"/>
        <v>142.41</v>
      </c>
      <c r="CT38" s="2">
        <f t="shared" si="39"/>
        <v>767.77</v>
      </c>
      <c r="CU38" s="2">
        <f t="shared" si="40"/>
        <v>0</v>
      </c>
      <c r="CV38" s="2">
        <f t="shared" si="41"/>
        <v>79.81</v>
      </c>
      <c r="CW38" s="2">
        <f t="shared" si="42"/>
        <v>13.84</v>
      </c>
      <c r="CX38" s="2">
        <f t="shared" si="43"/>
        <v>0</v>
      </c>
      <c r="CY38" s="2">
        <f t="shared" si="44"/>
        <v>5284.141500000001</v>
      </c>
      <c r="CZ38" s="2">
        <f t="shared" si="45"/>
        <v>2749.472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59</v>
      </c>
      <c r="DW38" s="2" t="s">
        <v>59</v>
      </c>
      <c r="DX38" s="2">
        <v>1</v>
      </c>
      <c r="DY38" s="2"/>
      <c r="DZ38" s="2"/>
      <c r="EA38" s="2"/>
      <c r="EB38" s="2"/>
      <c r="EC38" s="2"/>
      <c r="ED38" s="2"/>
      <c r="EE38" s="2">
        <v>35908548</v>
      </c>
      <c r="EF38" s="2">
        <v>2</v>
      </c>
      <c r="EG38" s="2" t="s">
        <v>49</v>
      </c>
      <c r="EH38" s="2">
        <v>0</v>
      </c>
      <c r="EI38" s="2" t="s">
        <v>3</v>
      </c>
      <c r="EJ38" s="2">
        <v>1</v>
      </c>
      <c r="EK38" s="2">
        <v>11001</v>
      </c>
      <c r="EL38" s="2" t="s">
        <v>50</v>
      </c>
      <c r="EM38" s="2" t="s">
        <v>51</v>
      </c>
      <c r="EN38" s="2"/>
      <c r="EO38" s="2" t="s">
        <v>3</v>
      </c>
      <c r="EP38" s="2"/>
      <c r="EQ38" s="2">
        <v>0</v>
      </c>
      <c r="ER38" s="2">
        <v>4752.06</v>
      </c>
      <c r="ES38" s="2">
        <v>2707.19</v>
      </c>
      <c r="ET38" s="2">
        <v>1277.1</v>
      </c>
      <c r="EU38" s="2">
        <v>142.41</v>
      </c>
      <c r="EV38" s="2">
        <v>767.77</v>
      </c>
      <c r="EW38" s="2">
        <v>79.81</v>
      </c>
      <c r="EX38" s="2">
        <v>13.84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6"/>
        <v>0</v>
      </c>
      <c r="FS38" s="2">
        <v>0</v>
      </c>
      <c r="FT38" s="2"/>
      <c r="FU38" s="2" t="s">
        <v>30</v>
      </c>
      <c r="FV38" s="2"/>
      <c r="FW38" s="2"/>
      <c r="FX38" s="2">
        <v>123</v>
      </c>
      <c r="FY38" s="2">
        <v>63.75</v>
      </c>
      <c r="FZ38" s="2"/>
      <c r="GA38" s="2" t="s">
        <v>3</v>
      </c>
      <c r="GB38" s="2"/>
      <c r="GC38" s="2"/>
      <c r="GD38" s="2">
        <v>0</v>
      </c>
      <c r="GE38" s="2"/>
      <c r="GF38" s="2">
        <v>-1421676440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7"/>
        <v>0</v>
      </c>
      <c r="GM38" s="2">
        <f t="shared" si="48"/>
        <v>30463.33</v>
      </c>
      <c r="GN38" s="2">
        <f t="shared" si="49"/>
        <v>30463.33</v>
      </c>
      <c r="GO38" s="2">
        <f t="shared" si="50"/>
        <v>0</v>
      </c>
      <c r="GP38" s="2">
        <f t="shared" si="51"/>
        <v>0</v>
      </c>
      <c r="GQ38" s="2"/>
      <c r="GR38" s="2"/>
      <c r="GS38" s="2"/>
      <c r="GT38" s="2">
        <v>0</v>
      </c>
      <c r="GU38" s="2">
        <v>1</v>
      </c>
      <c r="GV38" s="2">
        <v>0</v>
      </c>
      <c r="GW38" s="2">
        <v>0</v>
      </c>
      <c r="GX38" s="2">
        <f t="shared" si="52"/>
        <v>0</v>
      </c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06" ht="12.75">
      <c r="A39">
        <v>17</v>
      </c>
      <c r="B39">
        <v>1</v>
      </c>
      <c r="C39">
        <f>ROW(SmtRes!A84)</f>
        <v>84</v>
      </c>
      <c r="D39">
        <f>ROW(EtalonRes!A84)</f>
        <v>84</v>
      </c>
      <c r="E39" t="s">
        <v>56</v>
      </c>
      <c r="F39" t="s">
        <v>57</v>
      </c>
      <c r="G39" t="s">
        <v>58</v>
      </c>
      <c r="H39" t="s">
        <v>59</v>
      </c>
      <c r="I39">
        <v>4.72</v>
      </c>
      <c r="J39">
        <v>0</v>
      </c>
      <c r="O39">
        <f t="shared" si="15"/>
        <v>236382.08</v>
      </c>
      <c r="P39">
        <f t="shared" si="16"/>
        <v>104267.96</v>
      </c>
      <c r="Q39">
        <f t="shared" si="17"/>
        <v>43039.29</v>
      </c>
      <c r="R39">
        <f t="shared" si="18"/>
        <v>16522.07</v>
      </c>
      <c r="S39">
        <f t="shared" si="19"/>
        <v>89074.83</v>
      </c>
      <c r="T39">
        <f t="shared" si="20"/>
        <v>0</v>
      </c>
      <c r="U39">
        <f t="shared" si="21"/>
        <v>376.7032</v>
      </c>
      <c r="V39">
        <f t="shared" si="22"/>
        <v>65.3248</v>
      </c>
      <c r="W39">
        <f t="shared" si="23"/>
        <v>0</v>
      </c>
      <c r="X39">
        <f t="shared" si="24"/>
        <v>110876.75</v>
      </c>
      <c r="Y39">
        <f t="shared" si="25"/>
        <v>53854.42</v>
      </c>
      <c r="AA39">
        <v>37323628</v>
      </c>
      <c r="AB39">
        <f t="shared" si="26"/>
        <v>4752.06</v>
      </c>
      <c r="AC39">
        <f t="shared" si="27"/>
        <v>2707.19</v>
      </c>
      <c r="AD39">
        <f t="shared" si="28"/>
        <v>1277.1</v>
      </c>
      <c r="AE39">
        <f t="shared" si="29"/>
        <v>142.41</v>
      </c>
      <c r="AF39">
        <f t="shared" si="30"/>
        <v>767.77</v>
      </c>
      <c r="AG39">
        <f t="shared" si="31"/>
        <v>0</v>
      </c>
      <c r="AH39">
        <f t="shared" si="32"/>
        <v>79.81</v>
      </c>
      <c r="AI39">
        <f t="shared" si="33"/>
        <v>13.84</v>
      </c>
      <c r="AJ39">
        <f t="shared" si="34"/>
        <v>0</v>
      </c>
      <c r="AK39">
        <v>4752.06</v>
      </c>
      <c r="AL39">
        <v>2707.19</v>
      </c>
      <c r="AM39">
        <v>1277.1</v>
      </c>
      <c r="AN39">
        <v>142.41</v>
      </c>
      <c r="AO39">
        <v>767.77</v>
      </c>
      <c r="AP39">
        <v>0</v>
      </c>
      <c r="AQ39">
        <v>79.81</v>
      </c>
      <c r="AR39">
        <v>13.84</v>
      </c>
      <c r="AS39">
        <v>0</v>
      </c>
      <c r="AT39">
        <v>105</v>
      </c>
      <c r="AU39">
        <v>51</v>
      </c>
      <c r="AV39">
        <v>1</v>
      </c>
      <c r="AW39">
        <v>1</v>
      </c>
      <c r="AZ39">
        <v>1</v>
      </c>
      <c r="BA39">
        <v>24.58</v>
      </c>
      <c r="BB39">
        <v>7.14</v>
      </c>
      <c r="BC39">
        <v>8.16</v>
      </c>
      <c r="BH39">
        <v>0</v>
      </c>
      <c r="BI39">
        <v>1</v>
      </c>
      <c r="BJ39" t="s">
        <v>60</v>
      </c>
      <c r="BM39">
        <v>11001</v>
      </c>
      <c r="BN39">
        <v>0</v>
      </c>
      <c r="BO39" t="s">
        <v>57</v>
      </c>
      <c r="BP39">
        <v>1</v>
      </c>
      <c r="BQ39">
        <v>2</v>
      </c>
      <c r="BR39">
        <v>0</v>
      </c>
      <c r="BS39">
        <v>24.58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123</v>
      </c>
      <c r="CA39">
        <v>75</v>
      </c>
      <c r="CF39">
        <v>0</v>
      </c>
      <c r="CG39">
        <v>0</v>
      </c>
      <c r="CM39">
        <v>0</v>
      </c>
      <c r="CO39">
        <v>0</v>
      </c>
      <c r="CP39">
        <f t="shared" si="35"/>
        <v>236382.08000000002</v>
      </c>
      <c r="CQ39">
        <f t="shared" si="36"/>
        <v>22090.6704</v>
      </c>
      <c r="CR39">
        <f t="shared" si="37"/>
        <v>9118.493999999999</v>
      </c>
      <c r="CS39">
        <f t="shared" si="38"/>
        <v>3500.4377999999997</v>
      </c>
      <c r="CT39">
        <f t="shared" si="39"/>
        <v>18871.7866</v>
      </c>
      <c r="CU39">
        <f t="shared" si="40"/>
        <v>0</v>
      </c>
      <c r="CV39">
        <f t="shared" si="41"/>
        <v>79.81</v>
      </c>
      <c r="CW39">
        <f t="shared" si="42"/>
        <v>13.84</v>
      </c>
      <c r="CX39">
        <f t="shared" si="43"/>
        <v>0</v>
      </c>
      <c r="CY39">
        <f t="shared" si="44"/>
        <v>110876.745</v>
      </c>
      <c r="CZ39">
        <f t="shared" si="45"/>
        <v>53854.418999999994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59</v>
      </c>
      <c r="DW39" t="s">
        <v>59</v>
      </c>
      <c r="DX39">
        <v>1</v>
      </c>
      <c r="EE39">
        <v>35908548</v>
      </c>
      <c r="EF39">
        <v>2</v>
      </c>
      <c r="EG39" t="s">
        <v>49</v>
      </c>
      <c r="EH39">
        <v>0</v>
      </c>
      <c r="EJ39">
        <v>1</v>
      </c>
      <c r="EK39">
        <v>11001</v>
      </c>
      <c r="EL39" t="s">
        <v>50</v>
      </c>
      <c r="EM39" t="s">
        <v>51</v>
      </c>
      <c r="EQ39">
        <v>0</v>
      </c>
      <c r="ER39">
        <v>4752.06</v>
      </c>
      <c r="ES39">
        <v>2707.19</v>
      </c>
      <c r="ET39">
        <v>1277.1</v>
      </c>
      <c r="EU39">
        <v>142.41</v>
      </c>
      <c r="EV39">
        <v>767.77</v>
      </c>
      <c r="EW39">
        <v>79.81</v>
      </c>
      <c r="EX39">
        <v>13.84</v>
      </c>
      <c r="EY39">
        <v>0</v>
      </c>
      <c r="FQ39">
        <v>0</v>
      </c>
      <c r="FR39">
        <f t="shared" si="46"/>
        <v>0</v>
      </c>
      <c r="FS39">
        <v>0</v>
      </c>
      <c r="FU39" t="s">
        <v>30</v>
      </c>
      <c r="FV39" t="s">
        <v>30</v>
      </c>
      <c r="FW39" t="s">
        <v>31</v>
      </c>
      <c r="FX39">
        <v>123</v>
      </c>
      <c r="FY39">
        <v>63.75</v>
      </c>
      <c r="GD39">
        <v>0</v>
      </c>
      <c r="GF39">
        <v>-1421676440</v>
      </c>
      <c r="GG39">
        <v>2</v>
      </c>
      <c r="GH39">
        <v>1</v>
      </c>
      <c r="GI39">
        <v>2</v>
      </c>
      <c r="GJ39">
        <v>0</v>
      </c>
      <c r="GK39">
        <f>ROUND(R39*(S12)/100,2)</f>
        <v>0</v>
      </c>
      <c r="GL39">
        <f t="shared" si="47"/>
        <v>0</v>
      </c>
      <c r="GM39">
        <f t="shared" si="48"/>
        <v>401113.24999999994</v>
      </c>
      <c r="GN39">
        <f t="shared" si="49"/>
        <v>401113.25</v>
      </c>
      <c r="GO39">
        <f t="shared" si="50"/>
        <v>0</v>
      </c>
      <c r="GP39">
        <f t="shared" si="51"/>
        <v>0</v>
      </c>
      <c r="GT39">
        <v>0</v>
      </c>
      <c r="GU39">
        <v>1</v>
      </c>
      <c r="GV39">
        <v>0</v>
      </c>
      <c r="GW39">
        <v>0</v>
      </c>
      <c r="GX39">
        <f t="shared" si="52"/>
        <v>0</v>
      </c>
    </row>
    <row r="40" spans="1:255" ht="12.75">
      <c r="A40" s="2">
        <v>17</v>
      </c>
      <c r="B40" s="2">
        <v>1</v>
      </c>
      <c r="C40" s="2">
        <f>ROW(SmtRes!A101)</f>
        <v>101</v>
      </c>
      <c r="D40" s="2">
        <f>ROW(EtalonRes!A101)</f>
        <v>101</v>
      </c>
      <c r="E40" s="2" t="s">
        <v>61</v>
      </c>
      <c r="F40" s="2" t="s">
        <v>62</v>
      </c>
      <c r="G40" s="2" t="s">
        <v>63</v>
      </c>
      <c r="H40" s="2" t="s">
        <v>64</v>
      </c>
      <c r="I40" s="2">
        <v>0.472</v>
      </c>
      <c r="J40" s="2">
        <v>0</v>
      </c>
      <c r="K40" s="2"/>
      <c r="L40" s="2"/>
      <c r="M40" s="2"/>
      <c r="N40" s="2"/>
      <c r="O40" s="2">
        <f t="shared" si="15"/>
        <v>9174.76</v>
      </c>
      <c r="P40" s="2">
        <f t="shared" si="16"/>
        <v>8052.25</v>
      </c>
      <c r="Q40" s="2">
        <f t="shared" si="17"/>
        <v>896.43</v>
      </c>
      <c r="R40" s="2">
        <f t="shared" si="18"/>
        <v>114.76</v>
      </c>
      <c r="S40" s="2">
        <f t="shared" si="19"/>
        <v>226.08</v>
      </c>
      <c r="T40" s="2">
        <f t="shared" si="20"/>
        <v>0</v>
      </c>
      <c r="U40" s="2">
        <f t="shared" si="21"/>
        <v>27.437359999999998</v>
      </c>
      <c r="V40" s="2">
        <f t="shared" si="22"/>
        <v>9.05768</v>
      </c>
      <c r="W40" s="2">
        <f t="shared" si="23"/>
        <v>0</v>
      </c>
      <c r="X40" s="2">
        <f t="shared" si="24"/>
        <v>483.99</v>
      </c>
      <c r="Y40" s="2">
        <f t="shared" si="25"/>
        <v>276.08</v>
      </c>
      <c r="Z40" s="2"/>
      <c r="AA40" s="2">
        <v>37323632</v>
      </c>
      <c r="AB40" s="2">
        <f t="shared" si="26"/>
        <v>19438.06</v>
      </c>
      <c r="AC40" s="2">
        <f t="shared" si="27"/>
        <v>17059.85</v>
      </c>
      <c r="AD40" s="2">
        <f t="shared" si="28"/>
        <v>1899.22</v>
      </c>
      <c r="AE40" s="2">
        <f t="shared" si="29"/>
        <v>243.14</v>
      </c>
      <c r="AF40" s="2">
        <f t="shared" si="30"/>
        <v>478.99</v>
      </c>
      <c r="AG40" s="2">
        <f t="shared" si="31"/>
        <v>0</v>
      </c>
      <c r="AH40" s="2">
        <f t="shared" si="32"/>
        <v>58.13</v>
      </c>
      <c r="AI40" s="2">
        <f t="shared" si="33"/>
        <v>19.19</v>
      </c>
      <c r="AJ40" s="2">
        <f t="shared" si="34"/>
        <v>0</v>
      </c>
      <c r="AK40" s="2">
        <v>19438.06</v>
      </c>
      <c r="AL40" s="2">
        <v>17059.85</v>
      </c>
      <c r="AM40" s="2">
        <v>1899.22</v>
      </c>
      <c r="AN40" s="2">
        <v>243.14</v>
      </c>
      <c r="AO40" s="2">
        <v>478.99</v>
      </c>
      <c r="AP40" s="2">
        <v>0</v>
      </c>
      <c r="AQ40" s="2">
        <v>58.13</v>
      </c>
      <c r="AR40" s="2">
        <v>19.19</v>
      </c>
      <c r="AS40" s="2">
        <v>0</v>
      </c>
      <c r="AT40" s="2">
        <v>142</v>
      </c>
      <c r="AU40" s="2">
        <v>81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65</v>
      </c>
      <c r="BK40" s="2"/>
      <c r="BL40" s="2"/>
      <c r="BM40" s="2">
        <v>27001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142</v>
      </c>
      <c r="CA40" s="2">
        <v>95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5"/>
        <v>9174.76</v>
      </c>
      <c r="CQ40" s="2">
        <f t="shared" si="36"/>
        <v>17059.85</v>
      </c>
      <c r="CR40" s="2">
        <f t="shared" si="37"/>
        <v>1899.22</v>
      </c>
      <c r="CS40" s="2">
        <f t="shared" si="38"/>
        <v>243.14</v>
      </c>
      <c r="CT40" s="2">
        <f t="shared" si="39"/>
        <v>478.99</v>
      </c>
      <c r="CU40" s="2">
        <f t="shared" si="40"/>
        <v>0</v>
      </c>
      <c r="CV40" s="2">
        <f t="shared" si="41"/>
        <v>58.13</v>
      </c>
      <c r="CW40" s="2">
        <f t="shared" si="42"/>
        <v>19.19</v>
      </c>
      <c r="CX40" s="2">
        <f t="shared" si="43"/>
        <v>0</v>
      </c>
      <c r="CY40" s="2">
        <f t="shared" si="44"/>
        <v>483.99280000000005</v>
      </c>
      <c r="CZ40" s="2">
        <f t="shared" si="45"/>
        <v>276.0804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64</v>
      </c>
      <c r="DW40" s="2" t="s">
        <v>64</v>
      </c>
      <c r="DX40" s="2">
        <v>1</v>
      </c>
      <c r="DY40" s="2"/>
      <c r="DZ40" s="2"/>
      <c r="EA40" s="2"/>
      <c r="EB40" s="2"/>
      <c r="EC40" s="2"/>
      <c r="ED40" s="2"/>
      <c r="EE40" s="2">
        <v>35908588</v>
      </c>
      <c r="EF40" s="2">
        <v>2</v>
      </c>
      <c r="EG40" s="2" t="s">
        <v>49</v>
      </c>
      <c r="EH40" s="2">
        <v>0</v>
      </c>
      <c r="EI40" s="2" t="s">
        <v>3</v>
      </c>
      <c r="EJ40" s="2">
        <v>1</v>
      </c>
      <c r="EK40" s="2">
        <v>27001</v>
      </c>
      <c r="EL40" s="2" t="s">
        <v>66</v>
      </c>
      <c r="EM40" s="2" t="s">
        <v>67</v>
      </c>
      <c r="EN40" s="2"/>
      <c r="EO40" s="2" t="s">
        <v>3</v>
      </c>
      <c r="EP40" s="2"/>
      <c r="EQ40" s="2">
        <v>0</v>
      </c>
      <c r="ER40" s="2">
        <v>19438.06</v>
      </c>
      <c r="ES40" s="2">
        <v>17059.85</v>
      </c>
      <c r="ET40" s="2">
        <v>1899.22</v>
      </c>
      <c r="EU40" s="2">
        <v>243.14</v>
      </c>
      <c r="EV40" s="2">
        <v>478.99</v>
      </c>
      <c r="EW40" s="2">
        <v>58.13</v>
      </c>
      <c r="EX40" s="2">
        <v>19.19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6"/>
        <v>0</v>
      </c>
      <c r="FS40" s="2">
        <v>0</v>
      </c>
      <c r="FT40" s="2"/>
      <c r="FU40" s="2" t="s">
        <v>30</v>
      </c>
      <c r="FV40" s="2"/>
      <c r="FW40" s="2"/>
      <c r="FX40" s="2">
        <v>142</v>
      </c>
      <c r="FY40" s="2">
        <v>80.75</v>
      </c>
      <c r="FZ40" s="2"/>
      <c r="GA40" s="2" t="s">
        <v>3</v>
      </c>
      <c r="GB40" s="2"/>
      <c r="GC40" s="2"/>
      <c r="GD40" s="2">
        <v>0</v>
      </c>
      <c r="GE40" s="2"/>
      <c r="GF40" s="2">
        <v>393480590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7"/>
        <v>0</v>
      </c>
      <c r="GM40" s="2">
        <f t="shared" si="48"/>
        <v>9934.83</v>
      </c>
      <c r="GN40" s="2">
        <f t="shared" si="49"/>
        <v>9934.83</v>
      </c>
      <c r="GO40" s="2">
        <f t="shared" si="50"/>
        <v>0</v>
      </c>
      <c r="GP40" s="2">
        <f t="shared" si="51"/>
        <v>0</v>
      </c>
      <c r="GQ40" s="2"/>
      <c r="GR40" s="2"/>
      <c r="GS40" s="2"/>
      <c r="GT40" s="2">
        <v>0</v>
      </c>
      <c r="GU40" s="2">
        <v>1</v>
      </c>
      <c r="GV40" s="2">
        <v>0</v>
      </c>
      <c r="GW40" s="2">
        <v>0</v>
      </c>
      <c r="GX40" s="2">
        <f t="shared" si="52"/>
        <v>0</v>
      </c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06" ht="12.75">
      <c r="A41">
        <v>17</v>
      </c>
      <c r="B41">
        <v>1</v>
      </c>
      <c r="C41">
        <f>ROW(SmtRes!A118)</f>
        <v>118</v>
      </c>
      <c r="D41">
        <f>ROW(EtalonRes!A118)</f>
        <v>118</v>
      </c>
      <c r="E41" t="s">
        <v>61</v>
      </c>
      <c r="F41" t="s">
        <v>62</v>
      </c>
      <c r="G41" t="s">
        <v>63</v>
      </c>
      <c r="H41" t="s">
        <v>64</v>
      </c>
      <c r="I41">
        <v>0.472</v>
      </c>
      <c r="J41">
        <v>0</v>
      </c>
      <c r="O41">
        <f t="shared" si="15"/>
        <v>100335.02</v>
      </c>
      <c r="P41">
        <f t="shared" si="16"/>
        <v>88655.26</v>
      </c>
      <c r="Q41">
        <f t="shared" si="17"/>
        <v>6122.63</v>
      </c>
      <c r="R41">
        <f t="shared" si="18"/>
        <v>2820.85</v>
      </c>
      <c r="S41">
        <f t="shared" si="19"/>
        <v>5557.13</v>
      </c>
      <c r="T41">
        <f t="shared" si="20"/>
        <v>0</v>
      </c>
      <c r="U41">
        <f t="shared" si="21"/>
        <v>27.437359999999998</v>
      </c>
      <c r="V41">
        <f t="shared" si="22"/>
        <v>9.05768</v>
      </c>
      <c r="W41">
        <f t="shared" si="23"/>
        <v>0</v>
      </c>
      <c r="X41">
        <f t="shared" si="24"/>
        <v>10137.36</v>
      </c>
      <c r="Y41">
        <f t="shared" si="25"/>
        <v>5445.69</v>
      </c>
      <c r="AA41">
        <v>37323628</v>
      </c>
      <c r="AB41">
        <f t="shared" si="26"/>
        <v>19438.06</v>
      </c>
      <c r="AC41">
        <f t="shared" si="27"/>
        <v>17059.85</v>
      </c>
      <c r="AD41">
        <f t="shared" si="28"/>
        <v>1899.22</v>
      </c>
      <c r="AE41">
        <f t="shared" si="29"/>
        <v>243.14</v>
      </c>
      <c r="AF41">
        <f t="shared" si="30"/>
        <v>478.99</v>
      </c>
      <c r="AG41">
        <f t="shared" si="31"/>
        <v>0</v>
      </c>
      <c r="AH41">
        <f t="shared" si="32"/>
        <v>58.13</v>
      </c>
      <c r="AI41">
        <f t="shared" si="33"/>
        <v>19.19</v>
      </c>
      <c r="AJ41">
        <f t="shared" si="34"/>
        <v>0</v>
      </c>
      <c r="AK41">
        <v>19438.06</v>
      </c>
      <c r="AL41">
        <v>17059.85</v>
      </c>
      <c r="AM41">
        <v>1899.22</v>
      </c>
      <c r="AN41">
        <v>243.14</v>
      </c>
      <c r="AO41">
        <v>478.99</v>
      </c>
      <c r="AP41">
        <v>0</v>
      </c>
      <c r="AQ41">
        <v>58.13</v>
      </c>
      <c r="AR41">
        <v>19.19</v>
      </c>
      <c r="AS41">
        <v>0</v>
      </c>
      <c r="AT41">
        <v>121</v>
      </c>
      <c r="AU41">
        <v>65</v>
      </c>
      <c r="AV41">
        <v>1</v>
      </c>
      <c r="AW41">
        <v>1</v>
      </c>
      <c r="AZ41">
        <v>1</v>
      </c>
      <c r="BA41">
        <v>24.58</v>
      </c>
      <c r="BB41">
        <v>6.83</v>
      </c>
      <c r="BC41">
        <v>11.01</v>
      </c>
      <c r="BH41">
        <v>0</v>
      </c>
      <c r="BI41">
        <v>1</v>
      </c>
      <c r="BJ41" t="s">
        <v>65</v>
      </c>
      <c r="BM41">
        <v>27001</v>
      </c>
      <c r="BN41">
        <v>0</v>
      </c>
      <c r="BO41" t="s">
        <v>62</v>
      </c>
      <c r="BP41">
        <v>1</v>
      </c>
      <c r="BQ41">
        <v>2</v>
      </c>
      <c r="BR41">
        <v>0</v>
      </c>
      <c r="BS41">
        <v>24.58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142</v>
      </c>
      <c r="CA41">
        <v>95</v>
      </c>
      <c r="CF41">
        <v>0</v>
      </c>
      <c r="CG41">
        <v>0</v>
      </c>
      <c r="CM41">
        <v>0</v>
      </c>
      <c r="CO41">
        <v>0</v>
      </c>
      <c r="CP41">
        <f t="shared" si="35"/>
        <v>100335.02</v>
      </c>
      <c r="CQ41">
        <f t="shared" si="36"/>
        <v>187828.94849999997</v>
      </c>
      <c r="CR41">
        <f t="shared" si="37"/>
        <v>12971.6726</v>
      </c>
      <c r="CS41">
        <f t="shared" si="38"/>
        <v>5976.381199999999</v>
      </c>
      <c r="CT41">
        <f t="shared" si="39"/>
        <v>11773.5742</v>
      </c>
      <c r="CU41">
        <f t="shared" si="40"/>
        <v>0</v>
      </c>
      <c r="CV41">
        <f t="shared" si="41"/>
        <v>58.13</v>
      </c>
      <c r="CW41">
        <f t="shared" si="42"/>
        <v>19.19</v>
      </c>
      <c r="CX41">
        <f t="shared" si="43"/>
        <v>0</v>
      </c>
      <c r="CY41">
        <f t="shared" si="44"/>
        <v>10137.3558</v>
      </c>
      <c r="CZ41">
        <f t="shared" si="45"/>
        <v>5445.687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64</v>
      </c>
      <c r="DW41" t="s">
        <v>64</v>
      </c>
      <c r="DX41">
        <v>1</v>
      </c>
      <c r="EE41">
        <v>35908588</v>
      </c>
      <c r="EF41">
        <v>2</v>
      </c>
      <c r="EG41" t="s">
        <v>49</v>
      </c>
      <c r="EH41">
        <v>0</v>
      </c>
      <c r="EJ41">
        <v>1</v>
      </c>
      <c r="EK41">
        <v>27001</v>
      </c>
      <c r="EL41" t="s">
        <v>66</v>
      </c>
      <c r="EM41" t="s">
        <v>67</v>
      </c>
      <c r="EQ41">
        <v>0</v>
      </c>
      <c r="ER41">
        <v>19438.06</v>
      </c>
      <c r="ES41">
        <v>17059.85</v>
      </c>
      <c r="ET41">
        <v>1899.22</v>
      </c>
      <c r="EU41">
        <v>243.14</v>
      </c>
      <c r="EV41">
        <v>478.99</v>
      </c>
      <c r="EW41">
        <v>58.13</v>
      </c>
      <c r="EX41">
        <v>19.19</v>
      </c>
      <c r="EY41">
        <v>0</v>
      </c>
      <c r="FQ41">
        <v>0</v>
      </c>
      <c r="FR41">
        <f t="shared" si="46"/>
        <v>0</v>
      </c>
      <c r="FS41">
        <v>0</v>
      </c>
      <c r="FU41" t="s">
        <v>30</v>
      </c>
      <c r="FV41" t="s">
        <v>30</v>
      </c>
      <c r="FW41" t="s">
        <v>31</v>
      </c>
      <c r="FX41">
        <v>142</v>
      </c>
      <c r="FY41">
        <v>80.75</v>
      </c>
      <c r="GD41">
        <v>0</v>
      </c>
      <c r="GF41">
        <v>393480590</v>
      </c>
      <c r="GG41">
        <v>2</v>
      </c>
      <c r="GH41">
        <v>1</v>
      </c>
      <c r="GI41">
        <v>2</v>
      </c>
      <c r="GJ41">
        <v>0</v>
      </c>
      <c r="GK41">
        <f>ROUND(R41*(S12)/100,2)</f>
        <v>0</v>
      </c>
      <c r="GL41">
        <f t="shared" si="47"/>
        <v>0</v>
      </c>
      <c r="GM41">
        <f t="shared" si="48"/>
        <v>115918.07</v>
      </c>
      <c r="GN41">
        <f t="shared" si="49"/>
        <v>115918.07</v>
      </c>
      <c r="GO41">
        <f t="shared" si="50"/>
        <v>0</v>
      </c>
      <c r="GP41">
        <f t="shared" si="51"/>
        <v>0</v>
      </c>
      <c r="GT41">
        <v>0</v>
      </c>
      <c r="GU41">
        <v>1</v>
      </c>
      <c r="GV41">
        <v>0</v>
      </c>
      <c r="GW41">
        <v>0</v>
      </c>
      <c r="GX41">
        <f t="shared" si="52"/>
        <v>0</v>
      </c>
    </row>
    <row r="42" spans="1:255" ht="12.75">
      <c r="A42" s="2">
        <v>17</v>
      </c>
      <c r="B42" s="2">
        <v>1</v>
      </c>
      <c r="C42" s="2">
        <f>ROW(SmtRes!A124)</f>
        <v>124</v>
      </c>
      <c r="D42" s="2">
        <f>ROW(EtalonRes!A124)</f>
        <v>124</v>
      </c>
      <c r="E42" s="2" t="s">
        <v>68</v>
      </c>
      <c r="F42" s="2" t="s">
        <v>69</v>
      </c>
      <c r="G42" s="2" t="s">
        <v>70</v>
      </c>
      <c r="H42" s="2" t="s">
        <v>64</v>
      </c>
      <c r="I42" s="2">
        <v>0.472</v>
      </c>
      <c r="J42" s="2">
        <v>0</v>
      </c>
      <c r="K42" s="2"/>
      <c r="L42" s="2"/>
      <c r="M42" s="2"/>
      <c r="N42" s="2"/>
      <c r="O42" s="2">
        <f t="shared" si="15"/>
        <v>15757.01</v>
      </c>
      <c r="P42" s="2">
        <f t="shared" si="16"/>
        <v>15325.46</v>
      </c>
      <c r="Q42" s="2">
        <f t="shared" si="17"/>
        <v>419.09</v>
      </c>
      <c r="R42" s="2">
        <f t="shared" si="18"/>
        <v>62.59</v>
      </c>
      <c r="S42" s="2">
        <f t="shared" si="19"/>
        <v>12.46</v>
      </c>
      <c r="T42" s="2">
        <f t="shared" si="20"/>
        <v>0</v>
      </c>
      <c r="U42" s="2">
        <f t="shared" si="21"/>
        <v>1.5104</v>
      </c>
      <c r="V42" s="2">
        <f t="shared" si="22"/>
        <v>5.9472</v>
      </c>
      <c r="W42" s="2">
        <f t="shared" si="23"/>
        <v>0</v>
      </c>
      <c r="X42" s="2">
        <f t="shared" si="24"/>
        <v>1065.71</v>
      </c>
      <c r="Y42" s="2">
        <f t="shared" si="25"/>
        <v>606.4</v>
      </c>
      <c r="Z42" s="2"/>
      <c r="AA42" s="2">
        <v>37323632</v>
      </c>
      <c r="AB42" s="2">
        <f t="shared" si="26"/>
        <v>33383.5</v>
      </c>
      <c r="AC42" s="2">
        <f>ROUND(((ES42*10)),6)</f>
        <v>32469.2</v>
      </c>
      <c r="AD42" s="2">
        <f>ROUND(((((ET42*10))-((EU42*10)))+AE42),6)</f>
        <v>887.9</v>
      </c>
      <c r="AE42" s="2">
        <f>ROUND(((EU42*10)),6)</f>
        <v>132.6</v>
      </c>
      <c r="AF42" s="2">
        <f>ROUND(((EV42*10)),6)</f>
        <v>26.4</v>
      </c>
      <c r="AG42" s="2">
        <f t="shared" si="31"/>
        <v>0</v>
      </c>
      <c r="AH42" s="2">
        <f>((EW42*10))</f>
        <v>3.2</v>
      </c>
      <c r="AI42" s="2">
        <f>((EX42*10))</f>
        <v>12.6</v>
      </c>
      <c r="AJ42" s="2">
        <f t="shared" si="34"/>
        <v>0</v>
      </c>
      <c r="AK42" s="2">
        <v>3338.35</v>
      </c>
      <c r="AL42" s="2">
        <v>3246.92</v>
      </c>
      <c r="AM42" s="2">
        <v>88.79</v>
      </c>
      <c r="AN42" s="2">
        <v>13.26</v>
      </c>
      <c r="AO42" s="2">
        <v>2.64</v>
      </c>
      <c r="AP42" s="2">
        <v>0</v>
      </c>
      <c r="AQ42" s="2">
        <v>0.32</v>
      </c>
      <c r="AR42" s="2">
        <v>1.26</v>
      </c>
      <c r="AS42" s="2">
        <v>0</v>
      </c>
      <c r="AT42" s="2">
        <v>1420</v>
      </c>
      <c r="AU42" s="2">
        <v>808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71</v>
      </c>
      <c r="BK42" s="2"/>
      <c r="BL42" s="2"/>
      <c r="BM42" s="2">
        <v>27001</v>
      </c>
      <c r="BN42" s="2">
        <v>0</v>
      </c>
      <c r="BO42" s="2" t="s">
        <v>3</v>
      </c>
      <c r="BP42" s="2">
        <v>0</v>
      </c>
      <c r="BQ42" s="2">
        <v>2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142</v>
      </c>
      <c r="CA42" s="2">
        <v>95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5"/>
        <v>15757.009999999998</v>
      </c>
      <c r="CQ42" s="2">
        <f t="shared" si="36"/>
        <v>32469.2</v>
      </c>
      <c r="CR42" s="2">
        <f t="shared" si="37"/>
        <v>887.9</v>
      </c>
      <c r="CS42" s="2">
        <f t="shared" si="38"/>
        <v>132.6</v>
      </c>
      <c r="CT42" s="2">
        <f t="shared" si="39"/>
        <v>26.4</v>
      </c>
      <c r="CU42" s="2">
        <f t="shared" si="40"/>
        <v>0</v>
      </c>
      <c r="CV42" s="2">
        <f t="shared" si="41"/>
        <v>3.2</v>
      </c>
      <c r="CW42" s="2">
        <f t="shared" si="42"/>
        <v>12.6</v>
      </c>
      <c r="CX42" s="2">
        <f t="shared" si="43"/>
        <v>0</v>
      </c>
      <c r="CY42" s="2">
        <f t="shared" si="44"/>
        <v>1065.71</v>
      </c>
      <c r="CZ42" s="2">
        <f t="shared" si="45"/>
        <v>606.4040000000001</v>
      </c>
      <c r="DA42" s="2"/>
      <c r="DB42" s="2"/>
      <c r="DC42" s="2" t="s">
        <v>3</v>
      </c>
      <c r="DD42" s="2" t="s">
        <v>72</v>
      </c>
      <c r="DE42" s="2" t="s">
        <v>72</v>
      </c>
      <c r="DF42" s="2" t="s">
        <v>72</v>
      </c>
      <c r="DG42" s="2" t="s">
        <v>72</v>
      </c>
      <c r="DH42" s="2" t="s">
        <v>3</v>
      </c>
      <c r="DI42" s="2" t="s">
        <v>72</v>
      </c>
      <c r="DJ42" s="2" t="s">
        <v>72</v>
      </c>
      <c r="DK42" s="2" t="s">
        <v>3</v>
      </c>
      <c r="DL42" s="2" t="s">
        <v>72</v>
      </c>
      <c r="DM42" s="2" t="s">
        <v>72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64</v>
      </c>
      <c r="DW42" s="2" t="s">
        <v>64</v>
      </c>
      <c r="DX42" s="2">
        <v>1</v>
      </c>
      <c r="DY42" s="2"/>
      <c r="DZ42" s="2"/>
      <c r="EA42" s="2"/>
      <c r="EB42" s="2"/>
      <c r="EC42" s="2"/>
      <c r="ED42" s="2"/>
      <c r="EE42" s="2">
        <v>35908588</v>
      </c>
      <c r="EF42" s="2">
        <v>2</v>
      </c>
      <c r="EG42" s="2" t="s">
        <v>49</v>
      </c>
      <c r="EH42" s="2">
        <v>0</v>
      </c>
      <c r="EI42" s="2" t="s">
        <v>3</v>
      </c>
      <c r="EJ42" s="2">
        <v>1</v>
      </c>
      <c r="EK42" s="2">
        <v>27001</v>
      </c>
      <c r="EL42" s="2" t="s">
        <v>66</v>
      </c>
      <c r="EM42" s="2" t="s">
        <v>67</v>
      </c>
      <c r="EN42" s="2"/>
      <c r="EO42" s="2" t="s">
        <v>3</v>
      </c>
      <c r="EP42" s="2"/>
      <c r="EQ42" s="2">
        <v>0</v>
      </c>
      <c r="ER42" s="2">
        <v>3338.35</v>
      </c>
      <c r="ES42" s="2">
        <v>3246.92</v>
      </c>
      <c r="ET42" s="2">
        <v>88.79</v>
      </c>
      <c r="EU42" s="2">
        <v>13.26</v>
      </c>
      <c r="EV42" s="2">
        <v>2.64</v>
      </c>
      <c r="EW42" s="2">
        <v>0.32</v>
      </c>
      <c r="EX42" s="2">
        <v>1.26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6"/>
        <v>0</v>
      </c>
      <c r="FS42" s="2">
        <v>0</v>
      </c>
      <c r="FT42" s="2"/>
      <c r="FU42" s="2" t="s">
        <v>30</v>
      </c>
      <c r="FV42" s="2"/>
      <c r="FW42" s="2"/>
      <c r="FX42" s="2">
        <v>1420</v>
      </c>
      <c r="FY42" s="2">
        <v>807.5</v>
      </c>
      <c r="FZ42" s="2"/>
      <c r="GA42" s="2" t="s">
        <v>3</v>
      </c>
      <c r="GB42" s="2"/>
      <c r="GC42" s="2"/>
      <c r="GD42" s="2">
        <v>0</v>
      </c>
      <c r="GE42" s="2"/>
      <c r="GF42" s="2">
        <v>-1458143061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7"/>
        <v>0</v>
      </c>
      <c r="GM42" s="2">
        <f t="shared" si="48"/>
        <v>17429.120000000003</v>
      </c>
      <c r="GN42" s="2">
        <f t="shared" si="49"/>
        <v>17429.12</v>
      </c>
      <c r="GO42" s="2">
        <f t="shared" si="50"/>
        <v>0</v>
      </c>
      <c r="GP42" s="2">
        <f t="shared" si="51"/>
        <v>0</v>
      </c>
      <c r="GQ42" s="2"/>
      <c r="GR42" s="2"/>
      <c r="GS42" s="2"/>
      <c r="GT42" s="2">
        <v>0</v>
      </c>
      <c r="GU42" s="2">
        <v>1</v>
      </c>
      <c r="GV42" s="2">
        <v>0</v>
      </c>
      <c r="GW42" s="2">
        <v>0</v>
      </c>
      <c r="GX42" s="2">
        <f t="shared" si="52"/>
        <v>0</v>
      </c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06" ht="12.75">
      <c r="A43">
        <v>17</v>
      </c>
      <c r="B43">
        <v>1</v>
      </c>
      <c r="C43">
        <f>ROW(SmtRes!A130)</f>
        <v>130</v>
      </c>
      <c r="D43">
        <f>ROW(EtalonRes!A130)</f>
        <v>130</v>
      </c>
      <c r="E43" t="s">
        <v>68</v>
      </c>
      <c r="F43" t="s">
        <v>69</v>
      </c>
      <c r="G43" t="s">
        <v>70</v>
      </c>
      <c r="H43" t="s">
        <v>64</v>
      </c>
      <c r="I43">
        <v>0.472</v>
      </c>
      <c r="J43">
        <v>0</v>
      </c>
      <c r="O43">
        <f t="shared" si="15"/>
        <v>171487.77</v>
      </c>
      <c r="P43">
        <f t="shared" si="16"/>
        <v>167967.07</v>
      </c>
      <c r="Q43">
        <f t="shared" si="17"/>
        <v>3214.41</v>
      </c>
      <c r="R43">
        <f t="shared" si="18"/>
        <v>1538.39</v>
      </c>
      <c r="S43">
        <f t="shared" si="19"/>
        <v>306.29</v>
      </c>
      <c r="T43">
        <f t="shared" si="20"/>
        <v>0</v>
      </c>
      <c r="U43">
        <f t="shared" si="21"/>
        <v>1.5104</v>
      </c>
      <c r="V43">
        <f t="shared" si="22"/>
        <v>5.9472</v>
      </c>
      <c r="W43">
        <f t="shared" si="23"/>
        <v>0</v>
      </c>
      <c r="X43">
        <f t="shared" si="24"/>
        <v>22265.29</v>
      </c>
      <c r="Y43">
        <f t="shared" si="25"/>
        <v>11916.63</v>
      </c>
      <c r="AA43">
        <v>37323628</v>
      </c>
      <c r="AB43">
        <f t="shared" si="26"/>
        <v>33383.5</v>
      </c>
      <c r="AC43">
        <f>ROUND(((ES43*10)),6)</f>
        <v>32469.2</v>
      </c>
      <c r="AD43">
        <f>ROUND(((((ET43*10))-((EU43*10)))+AE43),6)</f>
        <v>887.9</v>
      </c>
      <c r="AE43">
        <f>ROUND(((EU43*10)),6)</f>
        <v>132.6</v>
      </c>
      <c r="AF43">
        <f>ROUND(((EV43*10)),6)</f>
        <v>26.4</v>
      </c>
      <c r="AG43">
        <f t="shared" si="31"/>
        <v>0</v>
      </c>
      <c r="AH43">
        <f>((EW43*10))</f>
        <v>3.2</v>
      </c>
      <c r="AI43">
        <f>((EX43*10))</f>
        <v>12.6</v>
      </c>
      <c r="AJ43">
        <f t="shared" si="34"/>
        <v>0</v>
      </c>
      <c r="AK43">
        <v>3338.35</v>
      </c>
      <c r="AL43">
        <v>3246.92</v>
      </c>
      <c r="AM43">
        <v>88.79</v>
      </c>
      <c r="AN43">
        <v>13.26</v>
      </c>
      <c r="AO43">
        <v>2.64</v>
      </c>
      <c r="AP43">
        <v>0</v>
      </c>
      <c r="AQ43">
        <v>0.32</v>
      </c>
      <c r="AR43">
        <v>1.26</v>
      </c>
      <c r="AS43">
        <v>0</v>
      </c>
      <c r="AT43">
        <v>1207</v>
      </c>
      <c r="AU43">
        <v>646</v>
      </c>
      <c r="AV43">
        <v>1</v>
      </c>
      <c r="AW43">
        <v>1</v>
      </c>
      <c r="AZ43">
        <v>1</v>
      </c>
      <c r="BA43">
        <v>24.58</v>
      </c>
      <c r="BB43">
        <v>7.67</v>
      </c>
      <c r="BC43">
        <v>10.96</v>
      </c>
      <c r="BH43">
        <v>0</v>
      </c>
      <c r="BI43">
        <v>1</v>
      </c>
      <c r="BJ43" t="s">
        <v>71</v>
      </c>
      <c r="BM43">
        <v>27001</v>
      </c>
      <c r="BN43">
        <v>0</v>
      </c>
      <c r="BO43" t="s">
        <v>69</v>
      </c>
      <c r="BP43">
        <v>1</v>
      </c>
      <c r="BQ43">
        <v>2</v>
      </c>
      <c r="BR43">
        <v>0</v>
      </c>
      <c r="BS43">
        <v>24.58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142</v>
      </c>
      <c r="CA43">
        <v>95</v>
      </c>
      <c r="CF43">
        <v>0</v>
      </c>
      <c r="CG43">
        <v>0</v>
      </c>
      <c r="CM43">
        <v>0</v>
      </c>
      <c r="CO43">
        <v>0</v>
      </c>
      <c r="CP43">
        <f t="shared" si="35"/>
        <v>171487.77000000002</v>
      </c>
      <c r="CQ43">
        <f t="shared" si="36"/>
        <v>355862.43200000003</v>
      </c>
      <c r="CR43">
        <f t="shared" si="37"/>
        <v>6810.193</v>
      </c>
      <c r="CS43">
        <f t="shared" si="38"/>
        <v>3259.3079999999995</v>
      </c>
      <c r="CT43">
        <f t="shared" si="39"/>
        <v>648.9119999999999</v>
      </c>
      <c r="CU43">
        <f t="shared" si="40"/>
        <v>0</v>
      </c>
      <c r="CV43">
        <f t="shared" si="41"/>
        <v>3.2</v>
      </c>
      <c r="CW43">
        <f t="shared" si="42"/>
        <v>12.6</v>
      </c>
      <c r="CX43">
        <f t="shared" si="43"/>
        <v>0</v>
      </c>
      <c r="CY43">
        <f t="shared" si="44"/>
        <v>22265.287600000003</v>
      </c>
      <c r="CZ43">
        <f t="shared" si="45"/>
        <v>11916.6328</v>
      </c>
      <c r="DD43" t="s">
        <v>72</v>
      </c>
      <c r="DE43" t="s">
        <v>72</v>
      </c>
      <c r="DF43" t="s">
        <v>72</v>
      </c>
      <c r="DG43" t="s">
        <v>72</v>
      </c>
      <c r="DI43" t="s">
        <v>72</v>
      </c>
      <c r="DJ43" t="s">
        <v>72</v>
      </c>
      <c r="DL43" t="s">
        <v>72</v>
      </c>
      <c r="DM43" t="s">
        <v>72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64</v>
      </c>
      <c r="DW43" t="s">
        <v>64</v>
      </c>
      <c r="DX43">
        <v>1</v>
      </c>
      <c r="EE43">
        <v>35908588</v>
      </c>
      <c r="EF43">
        <v>2</v>
      </c>
      <c r="EG43" t="s">
        <v>49</v>
      </c>
      <c r="EH43">
        <v>0</v>
      </c>
      <c r="EJ43">
        <v>1</v>
      </c>
      <c r="EK43">
        <v>27001</v>
      </c>
      <c r="EL43" t="s">
        <v>66</v>
      </c>
      <c r="EM43" t="s">
        <v>67</v>
      </c>
      <c r="EQ43">
        <v>0</v>
      </c>
      <c r="ER43">
        <v>3338.35</v>
      </c>
      <c r="ES43">
        <v>3246.92</v>
      </c>
      <c r="ET43">
        <v>88.79</v>
      </c>
      <c r="EU43">
        <v>13.26</v>
      </c>
      <c r="EV43">
        <v>2.64</v>
      </c>
      <c r="EW43">
        <v>0.32</v>
      </c>
      <c r="EX43">
        <v>1.26</v>
      </c>
      <c r="EY43">
        <v>0</v>
      </c>
      <c r="FQ43">
        <v>0</v>
      </c>
      <c r="FR43">
        <f t="shared" si="46"/>
        <v>0</v>
      </c>
      <c r="FS43">
        <v>0</v>
      </c>
      <c r="FU43" t="s">
        <v>30</v>
      </c>
      <c r="FV43" t="s">
        <v>30</v>
      </c>
      <c r="FW43" t="s">
        <v>31</v>
      </c>
      <c r="FX43">
        <v>1420</v>
      </c>
      <c r="FY43">
        <v>807.5</v>
      </c>
      <c r="GD43">
        <v>0</v>
      </c>
      <c r="GF43">
        <v>-1458143061</v>
      </c>
      <c r="GG43">
        <v>2</v>
      </c>
      <c r="GH43">
        <v>1</v>
      </c>
      <c r="GI43">
        <v>2</v>
      </c>
      <c r="GJ43">
        <v>0</v>
      </c>
      <c r="GK43">
        <f>ROUND(R43*(S12)/100,2)</f>
        <v>0</v>
      </c>
      <c r="GL43">
        <f t="shared" si="47"/>
        <v>0</v>
      </c>
      <c r="GM43">
        <f t="shared" si="48"/>
        <v>205669.69</v>
      </c>
      <c r="GN43">
        <f t="shared" si="49"/>
        <v>205669.69</v>
      </c>
      <c r="GO43">
        <f t="shared" si="50"/>
        <v>0</v>
      </c>
      <c r="GP43">
        <f t="shared" si="51"/>
        <v>0</v>
      </c>
      <c r="GT43">
        <v>0</v>
      </c>
      <c r="GU43">
        <v>1</v>
      </c>
      <c r="GV43">
        <v>0</v>
      </c>
      <c r="GW43">
        <v>0</v>
      </c>
      <c r="GX43">
        <f t="shared" si="52"/>
        <v>0</v>
      </c>
    </row>
    <row r="44" spans="1:255" ht="12.75">
      <c r="A44" s="2">
        <v>17</v>
      </c>
      <c r="B44" s="2">
        <v>1</v>
      </c>
      <c r="C44" s="2">
        <f>ROW(SmtRes!A135)</f>
        <v>135</v>
      </c>
      <c r="D44" s="2">
        <f>ROW(EtalonRes!A135)</f>
        <v>135</v>
      </c>
      <c r="E44" s="2" t="s">
        <v>73</v>
      </c>
      <c r="F44" s="2" t="s">
        <v>74</v>
      </c>
      <c r="G44" s="2" t="s">
        <v>75</v>
      </c>
      <c r="H44" s="2" t="s">
        <v>76</v>
      </c>
      <c r="I44" s="2">
        <v>0.6</v>
      </c>
      <c r="J44" s="2">
        <v>0</v>
      </c>
      <c r="K44" s="2"/>
      <c r="L44" s="2"/>
      <c r="M44" s="2"/>
      <c r="N44" s="2"/>
      <c r="O44" s="2">
        <f t="shared" si="15"/>
        <v>77.05</v>
      </c>
      <c r="P44" s="2">
        <f t="shared" si="16"/>
        <v>0</v>
      </c>
      <c r="Q44" s="2">
        <f t="shared" si="17"/>
        <v>9.41</v>
      </c>
      <c r="R44" s="2">
        <f t="shared" si="18"/>
        <v>0.57</v>
      </c>
      <c r="S44" s="2">
        <f t="shared" si="19"/>
        <v>67.64</v>
      </c>
      <c r="T44" s="2">
        <f t="shared" si="20"/>
        <v>0</v>
      </c>
      <c r="U44" s="2">
        <f t="shared" si="21"/>
        <v>7.457999999999999</v>
      </c>
      <c r="V44" s="2">
        <f t="shared" si="22"/>
        <v>0.042</v>
      </c>
      <c r="W44" s="2">
        <f t="shared" si="23"/>
        <v>0</v>
      </c>
      <c r="X44" s="2">
        <f t="shared" si="24"/>
        <v>96.86</v>
      </c>
      <c r="Y44" s="2">
        <f t="shared" si="25"/>
        <v>55.25</v>
      </c>
      <c r="Z44" s="2"/>
      <c r="AA44" s="2">
        <v>37323632</v>
      </c>
      <c r="AB44" s="2">
        <f t="shared" si="26"/>
        <v>128.42</v>
      </c>
      <c r="AC44" s="2">
        <f aca="true" t="shared" si="53" ref="AC44:AC51">ROUND((ES44),6)</f>
        <v>0</v>
      </c>
      <c r="AD44" s="2">
        <f aca="true" t="shared" si="54" ref="AD44:AD51">ROUND((((ET44)-(EU44))+AE44),6)</f>
        <v>15.68</v>
      </c>
      <c r="AE44" s="2">
        <f aca="true" t="shared" si="55" ref="AE44:AF51">ROUND((EU44),6)</f>
        <v>0.95</v>
      </c>
      <c r="AF44" s="2">
        <f t="shared" si="55"/>
        <v>112.74</v>
      </c>
      <c r="AG44" s="2">
        <f t="shared" si="31"/>
        <v>0</v>
      </c>
      <c r="AH44" s="2">
        <f aca="true" t="shared" si="56" ref="AH44:AI51">(EW44)</f>
        <v>12.43</v>
      </c>
      <c r="AI44" s="2">
        <f t="shared" si="56"/>
        <v>0.07</v>
      </c>
      <c r="AJ44" s="2">
        <f t="shared" si="34"/>
        <v>0</v>
      </c>
      <c r="AK44" s="2">
        <v>128.42</v>
      </c>
      <c r="AL44" s="2">
        <v>0</v>
      </c>
      <c r="AM44" s="2">
        <v>15.68</v>
      </c>
      <c r="AN44" s="2">
        <v>0.95</v>
      </c>
      <c r="AO44" s="2">
        <v>112.74</v>
      </c>
      <c r="AP44" s="2">
        <v>0</v>
      </c>
      <c r="AQ44" s="2">
        <v>12.43</v>
      </c>
      <c r="AR44" s="2">
        <v>0.07</v>
      </c>
      <c r="AS44" s="2">
        <v>0</v>
      </c>
      <c r="AT44" s="2">
        <v>142</v>
      </c>
      <c r="AU44" s="2">
        <v>81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77</v>
      </c>
      <c r="BK44" s="2"/>
      <c r="BL44" s="2"/>
      <c r="BM44" s="2">
        <v>27001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142</v>
      </c>
      <c r="CA44" s="2">
        <v>95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5"/>
        <v>77.05</v>
      </c>
      <c r="CQ44" s="2">
        <f t="shared" si="36"/>
        <v>0</v>
      </c>
      <c r="CR44" s="2">
        <f t="shared" si="37"/>
        <v>15.68</v>
      </c>
      <c r="CS44" s="2">
        <f t="shared" si="38"/>
        <v>0.95</v>
      </c>
      <c r="CT44" s="2">
        <f t="shared" si="39"/>
        <v>112.74</v>
      </c>
      <c r="CU44" s="2">
        <f t="shared" si="40"/>
        <v>0</v>
      </c>
      <c r="CV44" s="2">
        <f t="shared" si="41"/>
        <v>12.43</v>
      </c>
      <c r="CW44" s="2">
        <f t="shared" si="42"/>
        <v>0.07</v>
      </c>
      <c r="CX44" s="2">
        <f t="shared" si="43"/>
        <v>0</v>
      </c>
      <c r="CY44" s="2">
        <f t="shared" si="44"/>
        <v>96.8582</v>
      </c>
      <c r="CZ44" s="2">
        <f t="shared" si="45"/>
        <v>55.250099999999996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76</v>
      </c>
      <c r="DW44" s="2" t="s">
        <v>76</v>
      </c>
      <c r="DX44" s="2">
        <v>1</v>
      </c>
      <c r="DY44" s="2"/>
      <c r="DZ44" s="2"/>
      <c r="EA44" s="2"/>
      <c r="EB44" s="2"/>
      <c r="EC44" s="2"/>
      <c r="ED44" s="2"/>
      <c r="EE44" s="2">
        <v>35908588</v>
      </c>
      <c r="EF44" s="2">
        <v>2</v>
      </c>
      <c r="EG44" s="2" t="s">
        <v>49</v>
      </c>
      <c r="EH44" s="2">
        <v>0</v>
      </c>
      <c r="EI44" s="2" t="s">
        <v>3</v>
      </c>
      <c r="EJ44" s="2">
        <v>1</v>
      </c>
      <c r="EK44" s="2">
        <v>27001</v>
      </c>
      <c r="EL44" s="2" t="s">
        <v>66</v>
      </c>
      <c r="EM44" s="2" t="s">
        <v>67</v>
      </c>
      <c r="EN44" s="2"/>
      <c r="EO44" s="2" t="s">
        <v>3</v>
      </c>
      <c r="EP44" s="2"/>
      <c r="EQ44" s="2">
        <v>0</v>
      </c>
      <c r="ER44" s="2">
        <v>128.42</v>
      </c>
      <c r="ES44" s="2">
        <v>0</v>
      </c>
      <c r="ET44" s="2">
        <v>15.68</v>
      </c>
      <c r="EU44" s="2">
        <v>0.95</v>
      </c>
      <c r="EV44" s="2">
        <v>112.74</v>
      </c>
      <c r="EW44" s="2">
        <v>12.43</v>
      </c>
      <c r="EX44" s="2">
        <v>0.07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6"/>
        <v>0</v>
      </c>
      <c r="FS44" s="2">
        <v>0</v>
      </c>
      <c r="FT44" s="2"/>
      <c r="FU44" s="2" t="s">
        <v>30</v>
      </c>
      <c r="FV44" s="2"/>
      <c r="FW44" s="2"/>
      <c r="FX44" s="2">
        <v>142</v>
      </c>
      <c r="FY44" s="2">
        <v>80.75</v>
      </c>
      <c r="FZ44" s="2"/>
      <c r="GA44" s="2" t="s">
        <v>3</v>
      </c>
      <c r="GB44" s="2"/>
      <c r="GC44" s="2"/>
      <c r="GD44" s="2">
        <v>0</v>
      </c>
      <c r="GE44" s="2"/>
      <c r="GF44" s="2">
        <v>-1201976719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7"/>
        <v>0</v>
      </c>
      <c r="GM44" s="2">
        <f t="shared" si="48"/>
        <v>229.16</v>
      </c>
      <c r="GN44" s="2">
        <f t="shared" si="49"/>
        <v>229.16</v>
      </c>
      <c r="GO44" s="2">
        <f t="shared" si="50"/>
        <v>0</v>
      </c>
      <c r="GP44" s="2">
        <f t="shared" si="51"/>
        <v>0</v>
      </c>
      <c r="GQ44" s="2"/>
      <c r="GR44" s="2"/>
      <c r="GS44" s="2"/>
      <c r="GT44" s="2">
        <v>0</v>
      </c>
      <c r="GU44" s="2">
        <v>1</v>
      </c>
      <c r="GV44" s="2">
        <v>0</v>
      </c>
      <c r="GW44" s="2">
        <v>0</v>
      </c>
      <c r="GX44" s="2">
        <f t="shared" si="52"/>
        <v>0</v>
      </c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06" ht="12.75">
      <c r="A45">
        <v>17</v>
      </c>
      <c r="B45">
        <v>1</v>
      </c>
      <c r="C45">
        <f>ROW(SmtRes!A140)</f>
        <v>140</v>
      </c>
      <c r="D45">
        <f>ROW(EtalonRes!A140)</f>
        <v>140</v>
      </c>
      <c r="E45" t="s">
        <v>73</v>
      </c>
      <c r="F45" t="s">
        <v>74</v>
      </c>
      <c r="G45" t="s">
        <v>75</v>
      </c>
      <c r="H45" t="s">
        <v>76</v>
      </c>
      <c r="I45">
        <v>0.6</v>
      </c>
      <c r="J45">
        <v>0</v>
      </c>
      <c r="O45">
        <f t="shared" si="15"/>
        <v>1731.74</v>
      </c>
      <c r="P45">
        <f t="shared" si="16"/>
        <v>0</v>
      </c>
      <c r="Q45">
        <f t="shared" si="17"/>
        <v>69.05</v>
      </c>
      <c r="R45">
        <f t="shared" si="18"/>
        <v>14.01</v>
      </c>
      <c r="S45">
        <f t="shared" si="19"/>
        <v>1662.69</v>
      </c>
      <c r="T45">
        <f t="shared" si="20"/>
        <v>0</v>
      </c>
      <c r="U45">
        <f t="shared" si="21"/>
        <v>7.457999999999999</v>
      </c>
      <c r="V45">
        <f t="shared" si="22"/>
        <v>0.042</v>
      </c>
      <c r="W45">
        <f t="shared" si="23"/>
        <v>0</v>
      </c>
      <c r="X45">
        <f t="shared" si="24"/>
        <v>2028.81</v>
      </c>
      <c r="Y45">
        <f t="shared" si="25"/>
        <v>1089.86</v>
      </c>
      <c r="AA45">
        <v>37323628</v>
      </c>
      <c r="AB45">
        <f t="shared" si="26"/>
        <v>128.42</v>
      </c>
      <c r="AC45">
        <f t="shared" si="53"/>
        <v>0</v>
      </c>
      <c r="AD45">
        <f t="shared" si="54"/>
        <v>15.68</v>
      </c>
      <c r="AE45">
        <f t="shared" si="55"/>
        <v>0.95</v>
      </c>
      <c r="AF45">
        <f t="shared" si="55"/>
        <v>112.74</v>
      </c>
      <c r="AG45">
        <f t="shared" si="31"/>
        <v>0</v>
      </c>
      <c r="AH45">
        <f t="shared" si="56"/>
        <v>12.43</v>
      </c>
      <c r="AI45">
        <f t="shared" si="56"/>
        <v>0.07</v>
      </c>
      <c r="AJ45">
        <f t="shared" si="34"/>
        <v>0</v>
      </c>
      <c r="AK45">
        <v>128.42</v>
      </c>
      <c r="AL45">
        <v>0</v>
      </c>
      <c r="AM45">
        <v>15.68</v>
      </c>
      <c r="AN45">
        <v>0.95</v>
      </c>
      <c r="AO45">
        <v>112.74</v>
      </c>
      <c r="AP45">
        <v>0</v>
      </c>
      <c r="AQ45">
        <v>12.43</v>
      </c>
      <c r="AR45">
        <v>0.07</v>
      </c>
      <c r="AS45">
        <v>0</v>
      </c>
      <c r="AT45">
        <v>121</v>
      </c>
      <c r="AU45">
        <v>65</v>
      </c>
      <c r="AV45">
        <v>1</v>
      </c>
      <c r="AW45">
        <v>1</v>
      </c>
      <c r="AZ45">
        <v>1</v>
      </c>
      <c r="BA45">
        <v>24.58</v>
      </c>
      <c r="BB45">
        <v>7.34</v>
      </c>
      <c r="BC45">
        <v>1</v>
      </c>
      <c r="BH45">
        <v>0</v>
      </c>
      <c r="BI45">
        <v>1</v>
      </c>
      <c r="BJ45" t="s">
        <v>77</v>
      </c>
      <c r="BM45">
        <v>27001</v>
      </c>
      <c r="BN45">
        <v>0</v>
      </c>
      <c r="BO45" t="s">
        <v>74</v>
      </c>
      <c r="BP45">
        <v>1</v>
      </c>
      <c r="BQ45">
        <v>2</v>
      </c>
      <c r="BR45">
        <v>0</v>
      </c>
      <c r="BS45">
        <v>24.58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142</v>
      </c>
      <c r="CA45">
        <v>95</v>
      </c>
      <c r="CF45">
        <v>0</v>
      </c>
      <c r="CG45">
        <v>0</v>
      </c>
      <c r="CM45">
        <v>0</v>
      </c>
      <c r="CO45">
        <v>0</v>
      </c>
      <c r="CP45">
        <f t="shared" si="35"/>
        <v>1731.74</v>
      </c>
      <c r="CQ45">
        <f t="shared" si="36"/>
        <v>0</v>
      </c>
      <c r="CR45">
        <f t="shared" si="37"/>
        <v>115.0912</v>
      </c>
      <c r="CS45">
        <f t="shared" si="38"/>
        <v>23.350999999999996</v>
      </c>
      <c r="CT45">
        <f t="shared" si="39"/>
        <v>2771.1492</v>
      </c>
      <c r="CU45">
        <f t="shared" si="40"/>
        <v>0</v>
      </c>
      <c r="CV45">
        <f t="shared" si="41"/>
        <v>12.43</v>
      </c>
      <c r="CW45">
        <f t="shared" si="42"/>
        <v>0.07</v>
      </c>
      <c r="CX45">
        <f t="shared" si="43"/>
        <v>0</v>
      </c>
      <c r="CY45">
        <f t="shared" si="44"/>
        <v>2028.807</v>
      </c>
      <c r="CZ45">
        <f t="shared" si="45"/>
        <v>1089.855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76</v>
      </c>
      <c r="DW45" t="s">
        <v>76</v>
      </c>
      <c r="DX45">
        <v>1</v>
      </c>
      <c r="EE45">
        <v>35908588</v>
      </c>
      <c r="EF45">
        <v>2</v>
      </c>
      <c r="EG45" t="s">
        <v>49</v>
      </c>
      <c r="EH45">
        <v>0</v>
      </c>
      <c r="EJ45">
        <v>1</v>
      </c>
      <c r="EK45">
        <v>27001</v>
      </c>
      <c r="EL45" t="s">
        <v>66</v>
      </c>
      <c r="EM45" t="s">
        <v>67</v>
      </c>
      <c r="EQ45">
        <v>0</v>
      </c>
      <c r="ER45">
        <v>128.42</v>
      </c>
      <c r="ES45">
        <v>0</v>
      </c>
      <c r="ET45">
        <v>15.68</v>
      </c>
      <c r="EU45">
        <v>0.95</v>
      </c>
      <c r="EV45">
        <v>112.74</v>
      </c>
      <c r="EW45">
        <v>12.43</v>
      </c>
      <c r="EX45">
        <v>0.07</v>
      </c>
      <c r="EY45">
        <v>0</v>
      </c>
      <c r="FQ45">
        <v>0</v>
      </c>
      <c r="FR45">
        <f t="shared" si="46"/>
        <v>0</v>
      </c>
      <c r="FS45">
        <v>0</v>
      </c>
      <c r="FU45" t="s">
        <v>30</v>
      </c>
      <c r="FV45" t="s">
        <v>30</v>
      </c>
      <c r="FW45" t="s">
        <v>31</v>
      </c>
      <c r="FX45">
        <v>142</v>
      </c>
      <c r="FY45">
        <v>80.75</v>
      </c>
      <c r="GD45">
        <v>0</v>
      </c>
      <c r="GF45">
        <v>-1201976719</v>
      </c>
      <c r="GG45">
        <v>2</v>
      </c>
      <c r="GH45">
        <v>1</v>
      </c>
      <c r="GI45">
        <v>2</v>
      </c>
      <c r="GJ45">
        <v>0</v>
      </c>
      <c r="GK45">
        <f>ROUND(R45*(S12)/100,2)</f>
        <v>0</v>
      </c>
      <c r="GL45">
        <f t="shared" si="47"/>
        <v>0</v>
      </c>
      <c r="GM45">
        <f t="shared" si="48"/>
        <v>4850.41</v>
      </c>
      <c r="GN45">
        <f t="shared" si="49"/>
        <v>4850.41</v>
      </c>
      <c r="GO45">
        <f t="shared" si="50"/>
        <v>0</v>
      </c>
      <c r="GP45">
        <f t="shared" si="51"/>
        <v>0</v>
      </c>
      <c r="GT45">
        <v>0</v>
      </c>
      <c r="GU45">
        <v>1</v>
      </c>
      <c r="GV45">
        <v>0</v>
      </c>
      <c r="GW45">
        <v>0</v>
      </c>
      <c r="GX45">
        <f t="shared" si="52"/>
        <v>0</v>
      </c>
    </row>
    <row r="46" spans="1:255" ht="12.75">
      <c r="A46" s="2">
        <v>18</v>
      </c>
      <c r="B46" s="2">
        <v>1</v>
      </c>
      <c r="C46" s="2">
        <v>135</v>
      </c>
      <c r="D46" s="2"/>
      <c r="E46" s="2" t="s">
        <v>78</v>
      </c>
      <c r="F46" s="2" t="s">
        <v>79</v>
      </c>
      <c r="G46" s="2" t="s">
        <v>80</v>
      </c>
      <c r="H46" s="2" t="s">
        <v>81</v>
      </c>
      <c r="I46" s="2">
        <f>I44*J46</f>
        <v>1.62</v>
      </c>
      <c r="J46" s="2">
        <v>2.7</v>
      </c>
      <c r="K46" s="2"/>
      <c r="L46" s="2"/>
      <c r="M46" s="2"/>
      <c r="N46" s="2"/>
      <c r="O46" s="2">
        <f t="shared" si="15"/>
        <v>14223.75</v>
      </c>
      <c r="P46" s="2">
        <f t="shared" si="16"/>
        <v>14223.75</v>
      </c>
      <c r="Q46" s="2">
        <f t="shared" si="17"/>
        <v>0</v>
      </c>
      <c r="R46" s="2">
        <f t="shared" si="18"/>
        <v>0</v>
      </c>
      <c r="S46" s="2">
        <f t="shared" si="19"/>
        <v>0</v>
      </c>
      <c r="T46" s="2">
        <f t="shared" si="20"/>
        <v>0</v>
      </c>
      <c r="U46" s="2">
        <f t="shared" si="21"/>
        <v>0</v>
      </c>
      <c r="V46" s="2">
        <f t="shared" si="22"/>
        <v>0</v>
      </c>
      <c r="W46" s="2">
        <f t="shared" si="23"/>
        <v>55.36</v>
      </c>
      <c r="X46" s="2">
        <f t="shared" si="24"/>
        <v>0</v>
      </c>
      <c r="Y46" s="2">
        <f t="shared" si="25"/>
        <v>0</v>
      </c>
      <c r="Z46" s="2"/>
      <c r="AA46" s="2">
        <v>37323632</v>
      </c>
      <c r="AB46" s="2">
        <f t="shared" si="26"/>
        <v>8780.09</v>
      </c>
      <c r="AC46" s="2">
        <f t="shared" si="53"/>
        <v>8780.09</v>
      </c>
      <c r="AD46" s="2">
        <f t="shared" si="54"/>
        <v>0</v>
      </c>
      <c r="AE46" s="2">
        <f t="shared" si="55"/>
        <v>0</v>
      </c>
      <c r="AF46" s="2">
        <f t="shared" si="55"/>
        <v>0</v>
      </c>
      <c r="AG46" s="2">
        <f t="shared" si="31"/>
        <v>0</v>
      </c>
      <c r="AH46" s="2">
        <f t="shared" si="56"/>
        <v>0</v>
      </c>
      <c r="AI46" s="2">
        <f t="shared" si="56"/>
        <v>0</v>
      </c>
      <c r="AJ46" s="2">
        <f t="shared" si="34"/>
        <v>34.17</v>
      </c>
      <c r="AK46" s="2">
        <v>8780.09</v>
      </c>
      <c r="AL46" s="2">
        <v>8780.09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34.17</v>
      </c>
      <c r="AT46" s="2">
        <v>142</v>
      </c>
      <c r="AU46" s="2">
        <v>81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82</v>
      </c>
      <c r="BK46" s="2"/>
      <c r="BL46" s="2"/>
      <c r="BM46" s="2">
        <v>27001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142</v>
      </c>
      <c r="CA46" s="2">
        <v>95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5"/>
        <v>14223.75</v>
      </c>
      <c r="CQ46" s="2">
        <f t="shared" si="36"/>
        <v>8780.09</v>
      </c>
      <c r="CR46" s="2">
        <f t="shared" si="37"/>
        <v>0</v>
      </c>
      <c r="CS46" s="2">
        <f t="shared" si="38"/>
        <v>0</v>
      </c>
      <c r="CT46" s="2">
        <f t="shared" si="39"/>
        <v>0</v>
      </c>
      <c r="CU46" s="2">
        <f t="shared" si="40"/>
        <v>0</v>
      </c>
      <c r="CV46" s="2">
        <f t="shared" si="41"/>
        <v>0</v>
      </c>
      <c r="CW46" s="2">
        <f t="shared" si="42"/>
        <v>0</v>
      </c>
      <c r="CX46" s="2">
        <f t="shared" si="43"/>
        <v>34.17</v>
      </c>
      <c r="CY46" s="2">
        <f t="shared" si="44"/>
        <v>0</v>
      </c>
      <c r="CZ46" s="2">
        <f t="shared" si="45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81</v>
      </c>
      <c r="DW46" s="2" t="s">
        <v>81</v>
      </c>
      <c r="DX46" s="2">
        <v>1000</v>
      </c>
      <c r="DY46" s="2"/>
      <c r="DZ46" s="2"/>
      <c r="EA46" s="2"/>
      <c r="EB46" s="2"/>
      <c r="EC46" s="2"/>
      <c r="ED46" s="2"/>
      <c r="EE46" s="2">
        <v>35908588</v>
      </c>
      <c r="EF46" s="2">
        <v>2</v>
      </c>
      <c r="EG46" s="2" t="s">
        <v>49</v>
      </c>
      <c r="EH46" s="2">
        <v>0</v>
      </c>
      <c r="EI46" s="2" t="s">
        <v>3</v>
      </c>
      <c r="EJ46" s="2">
        <v>1</v>
      </c>
      <c r="EK46" s="2">
        <v>27001</v>
      </c>
      <c r="EL46" s="2" t="s">
        <v>66</v>
      </c>
      <c r="EM46" s="2" t="s">
        <v>67</v>
      </c>
      <c r="EN46" s="2"/>
      <c r="EO46" s="2" t="s">
        <v>3</v>
      </c>
      <c r="EP46" s="2"/>
      <c r="EQ46" s="2">
        <v>0</v>
      </c>
      <c r="ER46" s="2">
        <v>8780.09</v>
      </c>
      <c r="ES46" s="2">
        <v>8780.09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6"/>
        <v>0</v>
      </c>
      <c r="FS46" s="2">
        <v>0</v>
      </c>
      <c r="FT46" s="2"/>
      <c r="FU46" s="2" t="s">
        <v>30</v>
      </c>
      <c r="FV46" s="2"/>
      <c r="FW46" s="2"/>
      <c r="FX46" s="2">
        <v>142</v>
      </c>
      <c r="FY46" s="2">
        <v>80.75</v>
      </c>
      <c r="FZ46" s="2"/>
      <c r="GA46" s="2" t="s">
        <v>3</v>
      </c>
      <c r="GB46" s="2"/>
      <c r="GC46" s="2"/>
      <c r="GD46" s="2">
        <v>0</v>
      </c>
      <c r="GE46" s="2"/>
      <c r="GF46" s="2">
        <v>368500752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7"/>
        <v>0</v>
      </c>
      <c r="GM46" s="2">
        <f t="shared" si="48"/>
        <v>14223.75</v>
      </c>
      <c r="GN46" s="2">
        <f t="shared" si="49"/>
        <v>14223.75</v>
      </c>
      <c r="GO46" s="2">
        <f t="shared" si="50"/>
        <v>0</v>
      </c>
      <c r="GP46" s="2">
        <f t="shared" si="51"/>
        <v>0</v>
      </c>
      <c r="GQ46" s="2"/>
      <c r="GR46" s="2"/>
      <c r="GS46" s="2"/>
      <c r="GT46" s="2">
        <v>0</v>
      </c>
      <c r="GU46" s="2">
        <v>1</v>
      </c>
      <c r="GV46" s="2">
        <v>0</v>
      </c>
      <c r="GW46" s="2">
        <v>0</v>
      </c>
      <c r="GX46" s="2">
        <f t="shared" si="52"/>
        <v>0</v>
      </c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06" ht="12.75">
      <c r="A47">
        <v>18</v>
      </c>
      <c r="B47">
        <v>1</v>
      </c>
      <c r="C47">
        <v>140</v>
      </c>
      <c r="E47" t="s">
        <v>78</v>
      </c>
      <c r="F47" t="s">
        <v>79</v>
      </c>
      <c r="G47" t="s">
        <v>80</v>
      </c>
      <c r="H47" t="s">
        <v>81</v>
      </c>
      <c r="I47">
        <f>I45*J47</f>
        <v>1.62</v>
      </c>
      <c r="J47">
        <v>2.7</v>
      </c>
      <c r="O47">
        <f t="shared" si="15"/>
        <v>100988.6</v>
      </c>
      <c r="P47">
        <f t="shared" si="16"/>
        <v>100988.6</v>
      </c>
      <c r="Q47">
        <f t="shared" si="17"/>
        <v>0</v>
      </c>
      <c r="R47">
        <f t="shared" si="18"/>
        <v>0</v>
      </c>
      <c r="S47">
        <f t="shared" si="19"/>
        <v>0</v>
      </c>
      <c r="T47">
        <f t="shared" si="20"/>
        <v>0</v>
      </c>
      <c r="U47">
        <f t="shared" si="21"/>
        <v>0</v>
      </c>
      <c r="V47">
        <f t="shared" si="22"/>
        <v>0</v>
      </c>
      <c r="W47">
        <f t="shared" si="23"/>
        <v>55.36</v>
      </c>
      <c r="X47">
        <f t="shared" si="24"/>
        <v>0</v>
      </c>
      <c r="Y47">
        <f t="shared" si="25"/>
        <v>0</v>
      </c>
      <c r="AA47">
        <v>37323628</v>
      </c>
      <c r="AB47">
        <f t="shared" si="26"/>
        <v>8780.09</v>
      </c>
      <c r="AC47">
        <f t="shared" si="53"/>
        <v>8780.09</v>
      </c>
      <c r="AD47">
        <f t="shared" si="54"/>
        <v>0</v>
      </c>
      <c r="AE47">
        <f t="shared" si="55"/>
        <v>0</v>
      </c>
      <c r="AF47">
        <f t="shared" si="55"/>
        <v>0</v>
      </c>
      <c r="AG47">
        <f t="shared" si="31"/>
        <v>0</v>
      </c>
      <c r="AH47">
        <f t="shared" si="56"/>
        <v>0</v>
      </c>
      <c r="AI47">
        <f t="shared" si="56"/>
        <v>0</v>
      </c>
      <c r="AJ47">
        <f t="shared" si="34"/>
        <v>34.17</v>
      </c>
      <c r="AK47">
        <v>8780.09</v>
      </c>
      <c r="AL47">
        <v>8780.09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34.17</v>
      </c>
      <c r="AT47">
        <v>121</v>
      </c>
      <c r="AU47">
        <v>65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7.1</v>
      </c>
      <c r="BH47">
        <v>3</v>
      </c>
      <c r="BI47">
        <v>1</v>
      </c>
      <c r="BJ47" t="s">
        <v>82</v>
      </c>
      <c r="BM47">
        <v>27001</v>
      </c>
      <c r="BN47">
        <v>0</v>
      </c>
      <c r="BO47" t="s">
        <v>79</v>
      </c>
      <c r="BP47">
        <v>1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142</v>
      </c>
      <c r="CA47">
        <v>95</v>
      </c>
      <c r="CF47">
        <v>0</v>
      </c>
      <c r="CG47">
        <v>0</v>
      </c>
      <c r="CM47">
        <v>0</v>
      </c>
      <c r="CO47">
        <v>0</v>
      </c>
      <c r="CP47">
        <f t="shared" si="35"/>
        <v>100988.6</v>
      </c>
      <c r="CQ47">
        <f t="shared" si="36"/>
        <v>62338.638999999996</v>
      </c>
      <c r="CR47">
        <f t="shared" si="37"/>
        <v>0</v>
      </c>
      <c r="CS47">
        <f t="shared" si="38"/>
        <v>0</v>
      </c>
      <c r="CT47">
        <f t="shared" si="39"/>
        <v>0</v>
      </c>
      <c r="CU47">
        <f t="shared" si="40"/>
        <v>0</v>
      </c>
      <c r="CV47">
        <f t="shared" si="41"/>
        <v>0</v>
      </c>
      <c r="CW47">
        <f t="shared" si="42"/>
        <v>0</v>
      </c>
      <c r="CX47">
        <f t="shared" si="43"/>
        <v>34.17</v>
      </c>
      <c r="CY47">
        <f t="shared" si="44"/>
        <v>0</v>
      </c>
      <c r="CZ47">
        <f t="shared" si="45"/>
        <v>0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81</v>
      </c>
      <c r="DW47" t="s">
        <v>81</v>
      </c>
      <c r="DX47">
        <v>1000</v>
      </c>
      <c r="EE47">
        <v>35908588</v>
      </c>
      <c r="EF47">
        <v>2</v>
      </c>
      <c r="EG47" t="s">
        <v>49</v>
      </c>
      <c r="EH47">
        <v>0</v>
      </c>
      <c r="EJ47">
        <v>1</v>
      </c>
      <c r="EK47">
        <v>27001</v>
      </c>
      <c r="EL47" t="s">
        <v>66</v>
      </c>
      <c r="EM47" t="s">
        <v>67</v>
      </c>
      <c r="EQ47">
        <v>0</v>
      </c>
      <c r="ER47">
        <v>8780.09</v>
      </c>
      <c r="ES47">
        <v>8780.09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46"/>
        <v>0</v>
      </c>
      <c r="FS47">
        <v>0</v>
      </c>
      <c r="FU47" t="s">
        <v>30</v>
      </c>
      <c r="FV47" t="s">
        <v>30</v>
      </c>
      <c r="FW47" t="s">
        <v>31</v>
      </c>
      <c r="FX47">
        <v>142</v>
      </c>
      <c r="FY47">
        <v>80.75</v>
      </c>
      <c r="GD47">
        <v>0</v>
      </c>
      <c r="GF47">
        <v>368500752</v>
      </c>
      <c r="GG47">
        <v>2</v>
      </c>
      <c r="GH47">
        <v>1</v>
      </c>
      <c r="GI47">
        <v>2</v>
      </c>
      <c r="GJ47">
        <v>0</v>
      </c>
      <c r="GK47">
        <f>ROUND(R47*(S12)/100,2)</f>
        <v>0</v>
      </c>
      <c r="GL47">
        <f t="shared" si="47"/>
        <v>0</v>
      </c>
      <c r="GM47">
        <f t="shared" si="48"/>
        <v>100988.6</v>
      </c>
      <c r="GN47">
        <f t="shared" si="49"/>
        <v>100988.6</v>
      </c>
      <c r="GO47">
        <f t="shared" si="50"/>
        <v>0</v>
      </c>
      <c r="GP47">
        <f t="shared" si="51"/>
        <v>0</v>
      </c>
      <c r="GT47">
        <v>0</v>
      </c>
      <c r="GU47">
        <v>1</v>
      </c>
      <c r="GV47">
        <v>0</v>
      </c>
      <c r="GW47">
        <v>0</v>
      </c>
      <c r="GX47">
        <f t="shared" si="52"/>
        <v>0</v>
      </c>
    </row>
    <row r="48" spans="1:255" ht="12.75">
      <c r="A48" s="2">
        <v>17</v>
      </c>
      <c r="B48" s="2">
        <v>1</v>
      </c>
      <c r="C48" s="2">
        <f>ROW(SmtRes!A160)</f>
        <v>160</v>
      </c>
      <c r="D48" s="2">
        <f>ROW(EtalonRes!A160)</f>
        <v>160</v>
      </c>
      <c r="E48" s="2" t="s">
        <v>83</v>
      </c>
      <c r="F48" s="2" t="s">
        <v>84</v>
      </c>
      <c r="G48" s="2" t="s">
        <v>85</v>
      </c>
      <c r="H48" s="2" t="s">
        <v>76</v>
      </c>
      <c r="I48" s="2">
        <v>0.6</v>
      </c>
      <c r="J48" s="2">
        <v>0</v>
      </c>
      <c r="K48" s="2"/>
      <c r="L48" s="2"/>
      <c r="M48" s="2"/>
      <c r="N48" s="2"/>
      <c r="O48" s="2">
        <f t="shared" si="15"/>
        <v>115169</v>
      </c>
      <c r="P48" s="2">
        <f t="shared" si="16"/>
        <v>110975.9</v>
      </c>
      <c r="Q48" s="2">
        <f t="shared" si="17"/>
        <v>2445.53</v>
      </c>
      <c r="R48" s="2">
        <f t="shared" si="18"/>
        <v>333.68</v>
      </c>
      <c r="S48" s="2">
        <f t="shared" si="19"/>
        <v>1747.57</v>
      </c>
      <c r="T48" s="2">
        <f t="shared" si="20"/>
        <v>0</v>
      </c>
      <c r="U48" s="2">
        <f t="shared" si="21"/>
        <v>206.56799999999998</v>
      </c>
      <c r="V48" s="2">
        <f t="shared" si="22"/>
        <v>28.889999999999997</v>
      </c>
      <c r="W48" s="2">
        <f t="shared" si="23"/>
        <v>0</v>
      </c>
      <c r="X48" s="2">
        <f t="shared" si="24"/>
        <v>2955.38</v>
      </c>
      <c r="Y48" s="2">
        <f t="shared" si="25"/>
        <v>1685.81</v>
      </c>
      <c r="Z48" s="2"/>
      <c r="AA48" s="2">
        <v>37323632</v>
      </c>
      <c r="AB48" s="2">
        <f t="shared" si="26"/>
        <v>191948.33</v>
      </c>
      <c r="AC48" s="2">
        <f t="shared" si="53"/>
        <v>184959.84</v>
      </c>
      <c r="AD48" s="2">
        <f t="shared" si="54"/>
        <v>4075.88</v>
      </c>
      <c r="AE48" s="2">
        <f t="shared" si="55"/>
        <v>556.13</v>
      </c>
      <c r="AF48" s="2">
        <f t="shared" si="55"/>
        <v>2912.61</v>
      </c>
      <c r="AG48" s="2">
        <f t="shared" si="31"/>
        <v>0</v>
      </c>
      <c r="AH48" s="2">
        <f t="shared" si="56"/>
        <v>344.28</v>
      </c>
      <c r="AI48" s="2">
        <f t="shared" si="56"/>
        <v>48.15</v>
      </c>
      <c r="AJ48" s="2">
        <f t="shared" si="34"/>
        <v>0</v>
      </c>
      <c r="AK48" s="2">
        <v>191948.33</v>
      </c>
      <c r="AL48" s="2">
        <v>184959.84</v>
      </c>
      <c r="AM48" s="2">
        <v>4075.88</v>
      </c>
      <c r="AN48" s="2">
        <v>556.13</v>
      </c>
      <c r="AO48" s="2">
        <v>2912.61</v>
      </c>
      <c r="AP48" s="2">
        <v>0</v>
      </c>
      <c r="AQ48" s="2">
        <v>344.28</v>
      </c>
      <c r="AR48" s="2">
        <v>48.15</v>
      </c>
      <c r="AS48" s="2">
        <v>0</v>
      </c>
      <c r="AT48" s="2">
        <v>142</v>
      </c>
      <c r="AU48" s="2">
        <v>81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86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2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5"/>
        <v>115169</v>
      </c>
      <c r="CQ48" s="2">
        <f t="shared" si="36"/>
        <v>184959.84</v>
      </c>
      <c r="CR48" s="2">
        <f t="shared" si="37"/>
        <v>4075.88</v>
      </c>
      <c r="CS48" s="2">
        <f t="shared" si="38"/>
        <v>556.13</v>
      </c>
      <c r="CT48" s="2">
        <f t="shared" si="39"/>
        <v>2912.61</v>
      </c>
      <c r="CU48" s="2">
        <f t="shared" si="40"/>
        <v>0</v>
      </c>
      <c r="CV48" s="2">
        <f t="shared" si="41"/>
        <v>344.28</v>
      </c>
      <c r="CW48" s="2">
        <f t="shared" si="42"/>
        <v>48.15</v>
      </c>
      <c r="CX48" s="2">
        <f t="shared" si="43"/>
        <v>0</v>
      </c>
      <c r="CY48" s="2">
        <f t="shared" si="44"/>
        <v>2955.375</v>
      </c>
      <c r="CZ48" s="2">
        <f t="shared" si="45"/>
        <v>1685.8125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76</v>
      </c>
      <c r="DW48" s="2" t="s">
        <v>76</v>
      </c>
      <c r="DX48" s="2">
        <v>1</v>
      </c>
      <c r="DY48" s="2"/>
      <c r="DZ48" s="2"/>
      <c r="EA48" s="2"/>
      <c r="EB48" s="2"/>
      <c r="EC48" s="2"/>
      <c r="ED48" s="2"/>
      <c r="EE48" s="2">
        <v>35908588</v>
      </c>
      <c r="EF48" s="2">
        <v>2</v>
      </c>
      <c r="EG48" s="2" t="s">
        <v>49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66</v>
      </c>
      <c r="EM48" s="2" t="s">
        <v>67</v>
      </c>
      <c r="EN48" s="2"/>
      <c r="EO48" s="2" t="s">
        <v>3</v>
      </c>
      <c r="EP48" s="2"/>
      <c r="EQ48" s="2">
        <v>0</v>
      </c>
      <c r="ER48" s="2">
        <v>191948.33</v>
      </c>
      <c r="ES48" s="2">
        <v>184959.84</v>
      </c>
      <c r="ET48" s="2">
        <v>4075.88</v>
      </c>
      <c r="EU48" s="2">
        <v>556.13</v>
      </c>
      <c r="EV48" s="2">
        <v>2912.61</v>
      </c>
      <c r="EW48" s="2">
        <v>344.28</v>
      </c>
      <c r="EX48" s="2">
        <v>48.15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6"/>
        <v>0</v>
      </c>
      <c r="FS48" s="2">
        <v>0</v>
      </c>
      <c r="FT48" s="2"/>
      <c r="FU48" s="2" t="s">
        <v>30</v>
      </c>
      <c r="FV48" s="2"/>
      <c r="FW48" s="2"/>
      <c r="FX48" s="2">
        <v>142</v>
      </c>
      <c r="FY48" s="2">
        <v>80.75</v>
      </c>
      <c r="FZ48" s="2"/>
      <c r="GA48" s="2" t="s">
        <v>3</v>
      </c>
      <c r="GB48" s="2"/>
      <c r="GC48" s="2"/>
      <c r="GD48" s="2">
        <v>0</v>
      </c>
      <c r="GE48" s="2"/>
      <c r="GF48" s="2">
        <v>433644210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7"/>
        <v>0</v>
      </c>
      <c r="GM48" s="2">
        <f t="shared" si="48"/>
        <v>119810.19</v>
      </c>
      <c r="GN48" s="2">
        <f t="shared" si="49"/>
        <v>119810.19</v>
      </c>
      <c r="GO48" s="2">
        <f t="shared" si="50"/>
        <v>0</v>
      </c>
      <c r="GP48" s="2">
        <f t="shared" si="51"/>
        <v>0</v>
      </c>
      <c r="GQ48" s="2"/>
      <c r="GR48" s="2"/>
      <c r="GS48" s="2"/>
      <c r="GT48" s="2">
        <v>0</v>
      </c>
      <c r="GU48" s="2">
        <v>1</v>
      </c>
      <c r="GV48" s="2">
        <v>0</v>
      </c>
      <c r="GW48" s="2">
        <v>0</v>
      </c>
      <c r="GX48" s="2">
        <f t="shared" si="52"/>
        <v>0</v>
      </c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06" ht="12.75">
      <c r="A49">
        <v>17</v>
      </c>
      <c r="B49">
        <v>1</v>
      </c>
      <c r="C49">
        <f>ROW(SmtRes!A180)</f>
        <v>180</v>
      </c>
      <c r="D49">
        <f>ROW(EtalonRes!A180)</f>
        <v>180</v>
      </c>
      <c r="E49" t="s">
        <v>83</v>
      </c>
      <c r="F49" t="s">
        <v>84</v>
      </c>
      <c r="G49" t="s">
        <v>85</v>
      </c>
      <c r="H49" t="s">
        <v>76</v>
      </c>
      <c r="I49">
        <v>0.6</v>
      </c>
      <c r="J49">
        <v>0</v>
      </c>
      <c r="O49">
        <f t="shared" si="15"/>
        <v>790286.04</v>
      </c>
      <c r="P49">
        <f t="shared" si="16"/>
        <v>729111.69</v>
      </c>
      <c r="Q49">
        <f t="shared" si="17"/>
        <v>18219.18</v>
      </c>
      <c r="R49">
        <f t="shared" si="18"/>
        <v>8201.81</v>
      </c>
      <c r="S49">
        <f t="shared" si="19"/>
        <v>42955.17</v>
      </c>
      <c r="T49">
        <f t="shared" si="20"/>
        <v>0</v>
      </c>
      <c r="U49">
        <f t="shared" si="21"/>
        <v>206.56799999999998</v>
      </c>
      <c r="V49">
        <f t="shared" si="22"/>
        <v>28.889999999999997</v>
      </c>
      <c r="W49">
        <f t="shared" si="23"/>
        <v>0</v>
      </c>
      <c r="X49">
        <f t="shared" si="24"/>
        <v>61899.95</v>
      </c>
      <c r="Y49">
        <f t="shared" si="25"/>
        <v>33252.04</v>
      </c>
      <c r="AA49">
        <v>37323628</v>
      </c>
      <c r="AB49">
        <f t="shared" si="26"/>
        <v>191948.33</v>
      </c>
      <c r="AC49">
        <f t="shared" si="53"/>
        <v>184959.84</v>
      </c>
      <c r="AD49">
        <f t="shared" si="54"/>
        <v>4075.88</v>
      </c>
      <c r="AE49">
        <f t="shared" si="55"/>
        <v>556.13</v>
      </c>
      <c r="AF49">
        <f t="shared" si="55"/>
        <v>2912.61</v>
      </c>
      <c r="AG49">
        <f t="shared" si="31"/>
        <v>0</v>
      </c>
      <c r="AH49">
        <f t="shared" si="56"/>
        <v>344.28</v>
      </c>
      <c r="AI49">
        <f t="shared" si="56"/>
        <v>48.15</v>
      </c>
      <c r="AJ49">
        <f t="shared" si="34"/>
        <v>0</v>
      </c>
      <c r="AK49">
        <v>191948.33</v>
      </c>
      <c r="AL49">
        <v>184959.84</v>
      </c>
      <c r="AM49">
        <v>4075.88</v>
      </c>
      <c r="AN49">
        <v>556.13</v>
      </c>
      <c r="AO49">
        <v>2912.61</v>
      </c>
      <c r="AP49">
        <v>0</v>
      </c>
      <c r="AQ49">
        <v>344.28</v>
      </c>
      <c r="AR49">
        <v>48.15</v>
      </c>
      <c r="AS49">
        <v>0</v>
      </c>
      <c r="AT49">
        <v>121</v>
      </c>
      <c r="AU49">
        <v>65</v>
      </c>
      <c r="AV49">
        <v>1</v>
      </c>
      <c r="AW49">
        <v>1</v>
      </c>
      <c r="AZ49">
        <v>1</v>
      </c>
      <c r="BA49">
        <v>24.58</v>
      </c>
      <c r="BB49">
        <v>7.45</v>
      </c>
      <c r="BC49">
        <v>6.57</v>
      </c>
      <c r="BH49">
        <v>0</v>
      </c>
      <c r="BI49">
        <v>1</v>
      </c>
      <c r="BJ49" t="s">
        <v>86</v>
      </c>
      <c r="BM49">
        <v>27001</v>
      </c>
      <c r="BN49">
        <v>0</v>
      </c>
      <c r="BO49" t="s">
        <v>84</v>
      </c>
      <c r="BP49">
        <v>1</v>
      </c>
      <c r="BQ49">
        <v>2</v>
      </c>
      <c r="BR49">
        <v>0</v>
      </c>
      <c r="BS49">
        <v>24.58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142</v>
      </c>
      <c r="CA49">
        <v>95</v>
      </c>
      <c r="CF49">
        <v>0</v>
      </c>
      <c r="CG49">
        <v>0</v>
      </c>
      <c r="CM49">
        <v>0</v>
      </c>
      <c r="CO49">
        <v>0</v>
      </c>
      <c r="CP49">
        <f t="shared" si="35"/>
        <v>790286.04</v>
      </c>
      <c r="CQ49">
        <f t="shared" si="36"/>
        <v>1215186.1488</v>
      </c>
      <c r="CR49">
        <f t="shared" si="37"/>
        <v>30365.306</v>
      </c>
      <c r="CS49">
        <f t="shared" si="38"/>
        <v>13669.675399999998</v>
      </c>
      <c r="CT49">
        <f t="shared" si="39"/>
        <v>71591.9538</v>
      </c>
      <c r="CU49">
        <f t="shared" si="40"/>
        <v>0</v>
      </c>
      <c r="CV49">
        <f t="shared" si="41"/>
        <v>344.28</v>
      </c>
      <c r="CW49">
        <f t="shared" si="42"/>
        <v>48.15</v>
      </c>
      <c r="CX49">
        <f t="shared" si="43"/>
        <v>0</v>
      </c>
      <c r="CY49">
        <f t="shared" si="44"/>
        <v>61899.945799999994</v>
      </c>
      <c r="CZ49">
        <f t="shared" si="45"/>
        <v>33252.037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76</v>
      </c>
      <c r="DW49" t="s">
        <v>76</v>
      </c>
      <c r="DX49">
        <v>1</v>
      </c>
      <c r="EE49">
        <v>35908588</v>
      </c>
      <c r="EF49">
        <v>2</v>
      </c>
      <c r="EG49" t="s">
        <v>49</v>
      </c>
      <c r="EH49">
        <v>0</v>
      </c>
      <c r="EJ49">
        <v>1</v>
      </c>
      <c r="EK49">
        <v>27001</v>
      </c>
      <c r="EL49" t="s">
        <v>66</v>
      </c>
      <c r="EM49" t="s">
        <v>67</v>
      </c>
      <c r="EQ49">
        <v>0</v>
      </c>
      <c r="ER49">
        <v>191948.33</v>
      </c>
      <c r="ES49">
        <v>184959.84</v>
      </c>
      <c r="ET49">
        <v>4075.88</v>
      </c>
      <c r="EU49">
        <v>556.13</v>
      </c>
      <c r="EV49">
        <v>2912.61</v>
      </c>
      <c r="EW49">
        <v>344.28</v>
      </c>
      <c r="EX49">
        <v>48.15</v>
      </c>
      <c r="EY49">
        <v>0</v>
      </c>
      <c r="FQ49">
        <v>0</v>
      </c>
      <c r="FR49">
        <f t="shared" si="46"/>
        <v>0</v>
      </c>
      <c r="FS49">
        <v>0</v>
      </c>
      <c r="FU49" t="s">
        <v>30</v>
      </c>
      <c r="FV49" t="s">
        <v>30</v>
      </c>
      <c r="FW49" t="s">
        <v>31</v>
      </c>
      <c r="FX49">
        <v>142</v>
      </c>
      <c r="FY49">
        <v>80.75</v>
      </c>
      <c r="GD49">
        <v>0</v>
      </c>
      <c r="GF49">
        <v>433644210</v>
      </c>
      <c r="GG49">
        <v>2</v>
      </c>
      <c r="GH49">
        <v>1</v>
      </c>
      <c r="GI49">
        <v>2</v>
      </c>
      <c r="GJ49">
        <v>0</v>
      </c>
      <c r="GK49">
        <f>ROUND(R49*(S12)/100,2)</f>
        <v>0</v>
      </c>
      <c r="GL49">
        <f t="shared" si="47"/>
        <v>0</v>
      </c>
      <c r="GM49">
        <f t="shared" si="48"/>
        <v>885438.03</v>
      </c>
      <c r="GN49">
        <f t="shared" si="49"/>
        <v>885438.03</v>
      </c>
      <c r="GO49">
        <f t="shared" si="50"/>
        <v>0</v>
      </c>
      <c r="GP49">
        <f t="shared" si="51"/>
        <v>0</v>
      </c>
      <c r="GT49">
        <v>0</v>
      </c>
      <c r="GU49">
        <v>1</v>
      </c>
      <c r="GV49">
        <v>0</v>
      </c>
      <c r="GW49">
        <v>0</v>
      </c>
      <c r="GX49">
        <f t="shared" si="52"/>
        <v>0</v>
      </c>
    </row>
    <row r="50" spans="1:255" ht="12.75">
      <c r="A50" s="2">
        <v>18</v>
      </c>
      <c r="B50" s="2">
        <v>1</v>
      </c>
      <c r="C50" s="2">
        <v>157</v>
      </c>
      <c r="D50" s="2"/>
      <c r="E50" s="2" t="s">
        <v>87</v>
      </c>
      <c r="F50" s="2" t="s">
        <v>88</v>
      </c>
      <c r="G50" s="2" t="s">
        <v>89</v>
      </c>
      <c r="H50" s="2" t="s">
        <v>81</v>
      </c>
      <c r="I50" s="2">
        <f>I48*J50</f>
        <v>0.308</v>
      </c>
      <c r="J50" s="2">
        <v>0.5133333333333333</v>
      </c>
      <c r="K50" s="2"/>
      <c r="L50" s="2"/>
      <c r="M50" s="2"/>
      <c r="N50" s="2"/>
      <c r="O50" s="2">
        <f t="shared" si="15"/>
        <v>2071.66</v>
      </c>
      <c r="P50" s="2">
        <f t="shared" si="16"/>
        <v>2071.66</v>
      </c>
      <c r="Q50" s="2">
        <f t="shared" si="17"/>
        <v>0</v>
      </c>
      <c r="R50" s="2">
        <f t="shared" si="18"/>
        <v>0</v>
      </c>
      <c r="S50" s="2">
        <f t="shared" si="19"/>
        <v>0</v>
      </c>
      <c r="T50" s="2">
        <f t="shared" si="20"/>
        <v>0</v>
      </c>
      <c r="U50" s="2">
        <f t="shared" si="21"/>
        <v>0</v>
      </c>
      <c r="V50" s="2">
        <f t="shared" si="22"/>
        <v>0</v>
      </c>
      <c r="W50" s="2">
        <f t="shared" si="23"/>
        <v>10.52</v>
      </c>
      <c r="X50" s="2">
        <f t="shared" si="24"/>
        <v>0</v>
      </c>
      <c r="Y50" s="2">
        <f t="shared" si="25"/>
        <v>0</v>
      </c>
      <c r="Z50" s="2"/>
      <c r="AA50" s="2">
        <v>37323632</v>
      </c>
      <c r="AB50" s="2">
        <f t="shared" si="26"/>
        <v>6726.18</v>
      </c>
      <c r="AC50" s="2">
        <f t="shared" si="53"/>
        <v>6726.18</v>
      </c>
      <c r="AD50" s="2">
        <f t="shared" si="54"/>
        <v>0</v>
      </c>
      <c r="AE50" s="2">
        <f t="shared" si="55"/>
        <v>0</v>
      </c>
      <c r="AF50" s="2">
        <f t="shared" si="55"/>
        <v>0</v>
      </c>
      <c r="AG50" s="2">
        <f t="shared" si="31"/>
        <v>0</v>
      </c>
      <c r="AH50" s="2">
        <f t="shared" si="56"/>
        <v>0</v>
      </c>
      <c r="AI50" s="2">
        <f t="shared" si="56"/>
        <v>0</v>
      </c>
      <c r="AJ50" s="2">
        <f t="shared" si="34"/>
        <v>34.17</v>
      </c>
      <c r="AK50" s="2">
        <v>6726.18</v>
      </c>
      <c r="AL50" s="2">
        <v>6726.18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34.17</v>
      </c>
      <c r="AT50" s="2">
        <v>142</v>
      </c>
      <c r="AU50" s="2">
        <v>81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90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2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5"/>
        <v>2071.66</v>
      </c>
      <c r="CQ50" s="2">
        <f t="shared" si="36"/>
        <v>6726.18</v>
      </c>
      <c r="CR50" s="2">
        <f t="shared" si="37"/>
        <v>0</v>
      </c>
      <c r="CS50" s="2">
        <f t="shared" si="38"/>
        <v>0</v>
      </c>
      <c r="CT50" s="2">
        <f t="shared" si="39"/>
        <v>0</v>
      </c>
      <c r="CU50" s="2">
        <f t="shared" si="40"/>
        <v>0</v>
      </c>
      <c r="CV50" s="2">
        <f t="shared" si="41"/>
        <v>0</v>
      </c>
      <c r="CW50" s="2">
        <f t="shared" si="42"/>
        <v>0</v>
      </c>
      <c r="CX50" s="2">
        <f t="shared" si="43"/>
        <v>34.17</v>
      </c>
      <c r="CY50" s="2">
        <f t="shared" si="44"/>
        <v>0</v>
      </c>
      <c r="CZ50" s="2">
        <f t="shared" si="45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81</v>
      </c>
      <c r="DW50" s="2" t="s">
        <v>81</v>
      </c>
      <c r="DX50" s="2">
        <v>1000</v>
      </c>
      <c r="DY50" s="2"/>
      <c r="DZ50" s="2"/>
      <c r="EA50" s="2"/>
      <c r="EB50" s="2"/>
      <c r="EC50" s="2"/>
      <c r="ED50" s="2"/>
      <c r="EE50" s="2">
        <v>35908588</v>
      </c>
      <c r="EF50" s="2">
        <v>2</v>
      </c>
      <c r="EG50" s="2" t="s">
        <v>49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66</v>
      </c>
      <c r="EM50" s="2" t="s">
        <v>67</v>
      </c>
      <c r="EN50" s="2"/>
      <c r="EO50" s="2" t="s">
        <v>3</v>
      </c>
      <c r="EP50" s="2"/>
      <c r="EQ50" s="2">
        <v>0</v>
      </c>
      <c r="ER50" s="2">
        <v>6726.18</v>
      </c>
      <c r="ES50" s="2">
        <v>6726.18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6"/>
        <v>0</v>
      </c>
      <c r="FS50" s="2">
        <v>0</v>
      </c>
      <c r="FT50" s="2"/>
      <c r="FU50" s="2" t="s">
        <v>30</v>
      </c>
      <c r="FV50" s="2"/>
      <c r="FW50" s="2"/>
      <c r="FX50" s="2">
        <v>142</v>
      </c>
      <c r="FY50" s="2">
        <v>80.75</v>
      </c>
      <c r="FZ50" s="2"/>
      <c r="GA50" s="2" t="s">
        <v>3</v>
      </c>
      <c r="GB50" s="2"/>
      <c r="GC50" s="2"/>
      <c r="GD50" s="2">
        <v>0</v>
      </c>
      <c r="GE50" s="2"/>
      <c r="GF50" s="2">
        <v>678390428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7"/>
        <v>0</v>
      </c>
      <c r="GM50" s="2">
        <f t="shared" si="48"/>
        <v>2071.66</v>
      </c>
      <c r="GN50" s="2">
        <f t="shared" si="49"/>
        <v>2071.66</v>
      </c>
      <c r="GO50" s="2">
        <f t="shared" si="50"/>
        <v>0</v>
      </c>
      <c r="GP50" s="2">
        <f t="shared" si="51"/>
        <v>0</v>
      </c>
      <c r="GQ50" s="2"/>
      <c r="GR50" s="2"/>
      <c r="GS50" s="2"/>
      <c r="GT50" s="2">
        <v>0</v>
      </c>
      <c r="GU50" s="2">
        <v>1</v>
      </c>
      <c r="GV50" s="2">
        <v>0</v>
      </c>
      <c r="GW50" s="2">
        <v>0</v>
      </c>
      <c r="GX50" s="2">
        <f t="shared" si="52"/>
        <v>0</v>
      </c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06" ht="12.75">
      <c r="A51">
        <v>18</v>
      </c>
      <c r="B51">
        <v>1</v>
      </c>
      <c r="C51">
        <v>177</v>
      </c>
      <c r="E51" t="s">
        <v>87</v>
      </c>
      <c r="F51" t="s">
        <v>88</v>
      </c>
      <c r="G51" t="s">
        <v>89</v>
      </c>
      <c r="H51" t="s">
        <v>81</v>
      </c>
      <c r="I51">
        <f>I49*J51</f>
        <v>0.308</v>
      </c>
      <c r="J51">
        <v>0.5133333333333333</v>
      </c>
      <c r="O51">
        <f t="shared" si="15"/>
        <v>9819.68</v>
      </c>
      <c r="P51">
        <f t="shared" si="16"/>
        <v>9819.68</v>
      </c>
      <c r="Q51">
        <f t="shared" si="17"/>
        <v>0</v>
      </c>
      <c r="R51">
        <f t="shared" si="18"/>
        <v>0</v>
      </c>
      <c r="S51">
        <f t="shared" si="19"/>
        <v>0</v>
      </c>
      <c r="T51">
        <f t="shared" si="20"/>
        <v>0</v>
      </c>
      <c r="U51">
        <f t="shared" si="21"/>
        <v>0</v>
      </c>
      <c r="V51">
        <f t="shared" si="22"/>
        <v>0</v>
      </c>
      <c r="W51">
        <f t="shared" si="23"/>
        <v>10.52</v>
      </c>
      <c r="X51">
        <f t="shared" si="24"/>
        <v>0</v>
      </c>
      <c r="Y51">
        <f t="shared" si="25"/>
        <v>0</v>
      </c>
      <c r="AA51">
        <v>37323628</v>
      </c>
      <c r="AB51">
        <f t="shared" si="26"/>
        <v>6726.18</v>
      </c>
      <c r="AC51">
        <f t="shared" si="53"/>
        <v>6726.18</v>
      </c>
      <c r="AD51">
        <f t="shared" si="54"/>
        <v>0</v>
      </c>
      <c r="AE51">
        <f t="shared" si="55"/>
        <v>0</v>
      </c>
      <c r="AF51">
        <f t="shared" si="55"/>
        <v>0</v>
      </c>
      <c r="AG51">
        <f t="shared" si="31"/>
        <v>0</v>
      </c>
      <c r="AH51">
        <f t="shared" si="56"/>
        <v>0</v>
      </c>
      <c r="AI51">
        <f t="shared" si="56"/>
        <v>0</v>
      </c>
      <c r="AJ51">
        <f t="shared" si="34"/>
        <v>34.17</v>
      </c>
      <c r="AK51">
        <v>6726.18</v>
      </c>
      <c r="AL51">
        <v>6726.18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34.17</v>
      </c>
      <c r="AT51">
        <v>121</v>
      </c>
      <c r="AU51">
        <v>65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4.74</v>
      </c>
      <c r="BH51">
        <v>3</v>
      </c>
      <c r="BI51">
        <v>1</v>
      </c>
      <c r="BJ51" t="s">
        <v>90</v>
      </c>
      <c r="BM51">
        <v>27001</v>
      </c>
      <c r="BN51">
        <v>0</v>
      </c>
      <c r="BO51" t="s">
        <v>88</v>
      </c>
      <c r="BP51">
        <v>1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142</v>
      </c>
      <c r="CA51">
        <v>95</v>
      </c>
      <c r="CF51">
        <v>0</v>
      </c>
      <c r="CG51">
        <v>0</v>
      </c>
      <c r="CM51">
        <v>0</v>
      </c>
      <c r="CO51">
        <v>0</v>
      </c>
      <c r="CP51">
        <f t="shared" si="35"/>
        <v>9819.68</v>
      </c>
      <c r="CQ51">
        <f t="shared" si="36"/>
        <v>31882.093200000003</v>
      </c>
      <c r="CR51">
        <f t="shared" si="37"/>
        <v>0</v>
      </c>
      <c r="CS51">
        <f t="shared" si="38"/>
        <v>0</v>
      </c>
      <c r="CT51">
        <f t="shared" si="39"/>
        <v>0</v>
      </c>
      <c r="CU51">
        <f t="shared" si="40"/>
        <v>0</v>
      </c>
      <c r="CV51">
        <f t="shared" si="41"/>
        <v>0</v>
      </c>
      <c r="CW51">
        <f t="shared" si="42"/>
        <v>0</v>
      </c>
      <c r="CX51">
        <f t="shared" si="43"/>
        <v>34.17</v>
      </c>
      <c r="CY51">
        <f t="shared" si="44"/>
        <v>0</v>
      </c>
      <c r="CZ51">
        <f t="shared" si="45"/>
        <v>0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81</v>
      </c>
      <c r="DW51" t="s">
        <v>81</v>
      </c>
      <c r="DX51">
        <v>1000</v>
      </c>
      <c r="EE51">
        <v>35908588</v>
      </c>
      <c r="EF51">
        <v>2</v>
      </c>
      <c r="EG51" t="s">
        <v>49</v>
      </c>
      <c r="EH51">
        <v>0</v>
      </c>
      <c r="EJ51">
        <v>1</v>
      </c>
      <c r="EK51">
        <v>27001</v>
      </c>
      <c r="EL51" t="s">
        <v>66</v>
      </c>
      <c r="EM51" t="s">
        <v>67</v>
      </c>
      <c r="EQ51">
        <v>0</v>
      </c>
      <c r="ER51">
        <v>6726.18</v>
      </c>
      <c r="ES51">
        <v>6726.18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6"/>
        <v>0</v>
      </c>
      <c r="FS51">
        <v>0</v>
      </c>
      <c r="FU51" t="s">
        <v>30</v>
      </c>
      <c r="FV51" t="s">
        <v>30</v>
      </c>
      <c r="FW51" t="s">
        <v>31</v>
      </c>
      <c r="FX51">
        <v>142</v>
      </c>
      <c r="FY51">
        <v>80.75</v>
      </c>
      <c r="GD51">
        <v>0</v>
      </c>
      <c r="GF51">
        <v>678390428</v>
      </c>
      <c r="GG51">
        <v>2</v>
      </c>
      <c r="GH51">
        <v>1</v>
      </c>
      <c r="GI51">
        <v>2</v>
      </c>
      <c r="GJ51">
        <v>0</v>
      </c>
      <c r="GK51">
        <f>ROUND(R51*(S12)/100,2)</f>
        <v>0</v>
      </c>
      <c r="GL51">
        <f t="shared" si="47"/>
        <v>0</v>
      </c>
      <c r="GM51">
        <f t="shared" si="48"/>
        <v>9819.68</v>
      </c>
      <c r="GN51">
        <f t="shared" si="49"/>
        <v>9819.68</v>
      </c>
      <c r="GO51">
        <f t="shared" si="50"/>
        <v>0</v>
      </c>
      <c r="GP51">
        <f t="shared" si="51"/>
        <v>0</v>
      </c>
      <c r="GT51">
        <v>0</v>
      </c>
      <c r="GU51">
        <v>1</v>
      </c>
      <c r="GV51">
        <v>0</v>
      </c>
      <c r="GW51">
        <v>0</v>
      </c>
      <c r="GX51">
        <f t="shared" si="52"/>
        <v>0</v>
      </c>
    </row>
    <row r="52" spans="1:255" ht="12.75">
      <c r="A52" s="2">
        <v>17</v>
      </c>
      <c r="B52" s="2">
        <v>1</v>
      </c>
      <c r="C52" s="2">
        <f>ROW(SmtRes!A190)</f>
        <v>190</v>
      </c>
      <c r="D52" s="2">
        <f>ROW(EtalonRes!A190)</f>
        <v>190</v>
      </c>
      <c r="E52" s="2" t="s">
        <v>91</v>
      </c>
      <c r="F52" s="2" t="s">
        <v>92</v>
      </c>
      <c r="G52" s="2" t="s">
        <v>93</v>
      </c>
      <c r="H52" s="2" t="s">
        <v>76</v>
      </c>
      <c r="I52" s="2">
        <v>0.6</v>
      </c>
      <c r="J52" s="2">
        <v>0</v>
      </c>
      <c r="K52" s="2"/>
      <c r="L52" s="2"/>
      <c r="M52" s="2"/>
      <c r="N52" s="2"/>
      <c r="O52" s="2">
        <f t="shared" si="15"/>
        <v>363.88</v>
      </c>
      <c r="P52" s="2">
        <f t="shared" si="16"/>
        <v>360.02</v>
      </c>
      <c r="Q52" s="2">
        <f t="shared" si="17"/>
        <v>1.8</v>
      </c>
      <c r="R52" s="2">
        <f t="shared" si="18"/>
        <v>0.57</v>
      </c>
      <c r="S52" s="2">
        <f t="shared" si="19"/>
        <v>2.06</v>
      </c>
      <c r="T52" s="2">
        <f t="shared" si="20"/>
        <v>0</v>
      </c>
      <c r="U52" s="2">
        <f t="shared" si="21"/>
        <v>0.24359999999999998</v>
      </c>
      <c r="V52" s="2">
        <f t="shared" si="22"/>
        <v>0.0484</v>
      </c>
      <c r="W52" s="2">
        <f t="shared" si="23"/>
        <v>0</v>
      </c>
      <c r="X52" s="2">
        <f t="shared" si="24"/>
        <v>0.24</v>
      </c>
      <c r="Y52" s="2">
        <f t="shared" si="25"/>
        <v>0.13</v>
      </c>
      <c r="Z52" s="2"/>
      <c r="AA52" s="2">
        <v>37323632</v>
      </c>
      <c r="AB52" s="2">
        <f t="shared" si="26"/>
        <v>606.482</v>
      </c>
      <c r="AC52" s="2">
        <f>ROUND(((ES52/15)),6)</f>
        <v>600.04</v>
      </c>
      <c r="AD52" s="2">
        <f>ROUND(((((ET52/15))-((EU52/15)))+AE52),6)</f>
        <v>3.007333</v>
      </c>
      <c r="AE52" s="2">
        <f>ROUND(((EU52/15)),6)</f>
        <v>0.942</v>
      </c>
      <c r="AF52" s="2">
        <f>ROUND(((EV52/15)),6)</f>
        <v>3.434667</v>
      </c>
      <c r="AG52" s="2">
        <f t="shared" si="31"/>
        <v>0</v>
      </c>
      <c r="AH52" s="2">
        <f>((EW52/15))</f>
        <v>0.40599999999999997</v>
      </c>
      <c r="AI52" s="2">
        <f>((EX52/15))</f>
        <v>0.08066666666666666</v>
      </c>
      <c r="AJ52" s="2">
        <f t="shared" si="34"/>
        <v>0</v>
      </c>
      <c r="AK52" s="2">
        <v>9097.23</v>
      </c>
      <c r="AL52" s="2">
        <v>9000.6</v>
      </c>
      <c r="AM52" s="2">
        <v>45.11</v>
      </c>
      <c r="AN52" s="2">
        <v>14.13</v>
      </c>
      <c r="AO52" s="2">
        <v>51.52</v>
      </c>
      <c r="AP52" s="2">
        <v>0</v>
      </c>
      <c r="AQ52" s="2">
        <v>6.09</v>
      </c>
      <c r="AR52" s="2">
        <v>1.21</v>
      </c>
      <c r="AS52" s="2">
        <v>0</v>
      </c>
      <c r="AT52" s="2">
        <v>9</v>
      </c>
      <c r="AU52" s="2">
        <v>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94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2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5"/>
        <v>363.88</v>
      </c>
      <c r="CQ52" s="2">
        <f t="shared" si="36"/>
        <v>600.04</v>
      </c>
      <c r="CR52" s="2">
        <f t="shared" si="37"/>
        <v>3.007333</v>
      </c>
      <c r="CS52" s="2">
        <f t="shared" si="38"/>
        <v>0.942</v>
      </c>
      <c r="CT52" s="2">
        <f t="shared" si="39"/>
        <v>3.434667</v>
      </c>
      <c r="CU52" s="2">
        <f t="shared" si="40"/>
        <v>0</v>
      </c>
      <c r="CV52" s="2">
        <f t="shared" si="41"/>
        <v>0.40599999999999997</v>
      </c>
      <c r="CW52" s="2">
        <f t="shared" si="42"/>
        <v>0.08066666666666666</v>
      </c>
      <c r="CX52" s="2">
        <f t="shared" si="43"/>
        <v>0</v>
      </c>
      <c r="CY52" s="2">
        <f t="shared" si="44"/>
        <v>0.2367</v>
      </c>
      <c r="CZ52" s="2">
        <f t="shared" si="45"/>
        <v>0.13149999999999998</v>
      </c>
      <c r="DA52" s="2"/>
      <c r="DB52" s="2"/>
      <c r="DC52" s="2" t="s">
        <v>3</v>
      </c>
      <c r="DD52" s="2" t="s">
        <v>95</v>
      </c>
      <c r="DE52" s="2" t="s">
        <v>95</v>
      </c>
      <c r="DF52" s="2" t="s">
        <v>95</v>
      </c>
      <c r="DG52" s="2" t="s">
        <v>95</v>
      </c>
      <c r="DH52" s="2" t="s">
        <v>3</v>
      </c>
      <c r="DI52" s="2" t="s">
        <v>95</v>
      </c>
      <c r="DJ52" s="2" t="s">
        <v>95</v>
      </c>
      <c r="DK52" s="2" t="s">
        <v>3</v>
      </c>
      <c r="DL52" s="2" t="s">
        <v>95</v>
      </c>
      <c r="DM52" s="2" t="s">
        <v>95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1013</v>
      </c>
      <c r="DV52" s="2" t="s">
        <v>76</v>
      </c>
      <c r="DW52" s="2" t="s">
        <v>76</v>
      </c>
      <c r="DX52" s="2">
        <v>1</v>
      </c>
      <c r="DY52" s="2"/>
      <c r="DZ52" s="2"/>
      <c r="EA52" s="2"/>
      <c r="EB52" s="2"/>
      <c r="EC52" s="2"/>
      <c r="ED52" s="2"/>
      <c r="EE52" s="2">
        <v>35908588</v>
      </c>
      <c r="EF52" s="2">
        <v>2</v>
      </c>
      <c r="EG52" s="2" t="s">
        <v>49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66</v>
      </c>
      <c r="EM52" s="2" t="s">
        <v>67</v>
      </c>
      <c r="EN52" s="2"/>
      <c r="EO52" s="2" t="s">
        <v>3</v>
      </c>
      <c r="EP52" s="2"/>
      <c r="EQ52" s="2">
        <v>0</v>
      </c>
      <c r="ER52" s="2">
        <v>9097.23</v>
      </c>
      <c r="ES52" s="2">
        <v>9000.6</v>
      </c>
      <c r="ET52" s="2">
        <v>45.11</v>
      </c>
      <c r="EU52" s="2">
        <v>14.13</v>
      </c>
      <c r="EV52" s="2">
        <v>51.52</v>
      </c>
      <c r="EW52" s="2">
        <v>6.09</v>
      </c>
      <c r="EX52" s="2">
        <v>1.21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6"/>
        <v>0</v>
      </c>
      <c r="FS52" s="2">
        <v>0</v>
      </c>
      <c r="FT52" s="2"/>
      <c r="FU52" s="2" t="s">
        <v>30</v>
      </c>
      <c r="FV52" s="2"/>
      <c r="FW52" s="2"/>
      <c r="FX52" s="2">
        <v>9.466666666666667</v>
      </c>
      <c r="FY52" s="2">
        <v>5.383333333333334</v>
      </c>
      <c r="FZ52" s="2"/>
      <c r="GA52" s="2" t="s">
        <v>3</v>
      </c>
      <c r="GB52" s="2"/>
      <c r="GC52" s="2"/>
      <c r="GD52" s="2">
        <v>0</v>
      </c>
      <c r="GE52" s="2"/>
      <c r="GF52" s="2">
        <v>-1817047649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7"/>
        <v>0</v>
      </c>
      <c r="GM52" s="2">
        <f t="shared" si="48"/>
        <v>364.25</v>
      </c>
      <c r="GN52" s="2">
        <f t="shared" si="49"/>
        <v>364.25</v>
      </c>
      <c r="GO52" s="2">
        <f t="shared" si="50"/>
        <v>0</v>
      </c>
      <c r="GP52" s="2">
        <f t="shared" si="51"/>
        <v>0</v>
      </c>
      <c r="GQ52" s="2"/>
      <c r="GR52" s="2"/>
      <c r="GS52" s="2"/>
      <c r="GT52" s="2">
        <v>0</v>
      </c>
      <c r="GU52" s="2">
        <v>1</v>
      </c>
      <c r="GV52" s="2">
        <v>0</v>
      </c>
      <c r="GW52" s="2">
        <v>0</v>
      </c>
      <c r="GX52" s="2">
        <f t="shared" si="52"/>
        <v>0</v>
      </c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06" ht="12.75">
      <c r="A53">
        <v>17</v>
      </c>
      <c r="B53">
        <v>1</v>
      </c>
      <c r="C53">
        <f>ROW(SmtRes!A200)</f>
        <v>200</v>
      </c>
      <c r="D53">
        <f>ROW(EtalonRes!A200)</f>
        <v>200</v>
      </c>
      <c r="E53" t="s">
        <v>91</v>
      </c>
      <c r="F53" t="s">
        <v>92</v>
      </c>
      <c r="G53" t="s">
        <v>93</v>
      </c>
      <c r="H53" t="s">
        <v>76</v>
      </c>
      <c r="I53">
        <v>0.6</v>
      </c>
      <c r="J53">
        <v>0</v>
      </c>
      <c r="O53">
        <f t="shared" si="15"/>
        <v>2340.16</v>
      </c>
      <c r="P53">
        <f t="shared" si="16"/>
        <v>2268.15</v>
      </c>
      <c r="Q53">
        <f t="shared" si="17"/>
        <v>21.36</v>
      </c>
      <c r="R53">
        <f t="shared" si="18"/>
        <v>13.89</v>
      </c>
      <c r="S53">
        <f t="shared" si="19"/>
        <v>50.65</v>
      </c>
      <c r="T53">
        <f t="shared" si="20"/>
        <v>0</v>
      </c>
      <c r="U53">
        <f t="shared" si="21"/>
        <v>0.24359999999999998</v>
      </c>
      <c r="V53">
        <f t="shared" si="22"/>
        <v>0.0484</v>
      </c>
      <c r="W53">
        <f t="shared" si="23"/>
        <v>0</v>
      </c>
      <c r="X53">
        <f t="shared" si="24"/>
        <v>5.16</v>
      </c>
      <c r="Y53">
        <f t="shared" si="25"/>
        <v>2.58</v>
      </c>
      <c r="AA53">
        <v>37323628</v>
      </c>
      <c r="AB53">
        <f t="shared" si="26"/>
        <v>606.482</v>
      </c>
      <c r="AC53">
        <f>ROUND(((ES53/15)),6)</f>
        <v>600.04</v>
      </c>
      <c r="AD53">
        <f>ROUND(((((ET53/15))-((EU53/15)))+AE53),6)</f>
        <v>3.007333</v>
      </c>
      <c r="AE53">
        <f>ROUND(((EU53/15)),6)</f>
        <v>0.942</v>
      </c>
      <c r="AF53">
        <f>ROUND(((EV53/15)),6)</f>
        <v>3.434667</v>
      </c>
      <c r="AG53">
        <f t="shared" si="31"/>
        <v>0</v>
      </c>
      <c r="AH53">
        <f>((EW53/15))</f>
        <v>0.40599999999999997</v>
      </c>
      <c r="AI53">
        <f>((EX53/15))</f>
        <v>0.08066666666666666</v>
      </c>
      <c r="AJ53">
        <f t="shared" si="34"/>
        <v>0</v>
      </c>
      <c r="AK53">
        <v>9097.23</v>
      </c>
      <c r="AL53">
        <v>9000.6</v>
      </c>
      <c r="AM53">
        <v>45.11</v>
      </c>
      <c r="AN53">
        <v>14.13</v>
      </c>
      <c r="AO53">
        <v>51.52</v>
      </c>
      <c r="AP53">
        <v>0</v>
      </c>
      <c r="AQ53">
        <v>6.09</v>
      </c>
      <c r="AR53">
        <v>1.21</v>
      </c>
      <c r="AS53">
        <v>0</v>
      </c>
      <c r="AT53">
        <v>8</v>
      </c>
      <c r="AU53">
        <v>4</v>
      </c>
      <c r="AV53">
        <v>1</v>
      </c>
      <c r="AW53">
        <v>1</v>
      </c>
      <c r="AZ53">
        <v>1</v>
      </c>
      <c r="BA53">
        <v>24.58</v>
      </c>
      <c r="BB53">
        <v>11.84</v>
      </c>
      <c r="BC53">
        <v>6.3</v>
      </c>
      <c r="BH53">
        <v>0</v>
      </c>
      <c r="BI53">
        <v>1</v>
      </c>
      <c r="BJ53" t="s">
        <v>94</v>
      </c>
      <c r="BM53">
        <v>27001</v>
      </c>
      <c r="BN53">
        <v>0</v>
      </c>
      <c r="BO53" t="s">
        <v>92</v>
      </c>
      <c r="BP53">
        <v>1</v>
      </c>
      <c r="BQ53">
        <v>2</v>
      </c>
      <c r="BR53">
        <v>0</v>
      </c>
      <c r="BS53">
        <v>24.58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142</v>
      </c>
      <c r="CA53">
        <v>95</v>
      </c>
      <c r="CF53">
        <v>0</v>
      </c>
      <c r="CG53">
        <v>0</v>
      </c>
      <c r="CM53">
        <v>0</v>
      </c>
      <c r="CO53">
        <v>0</v>
      </c>
      <c r="CP53">
        <f t="shared" si="35"/>
        <v>2340.1600000000003</v>
      </c>
      <c r="CQ53">
        <f t="shared" si="36"/>
        <v>3780.2519999999995</v>
      </c>
      <c r="CR53">
        <f t="shared" si="37"/>
        <v>35.60682272</v>
      </c>
      <c r="CS53">
        <f t="shared" si="38"/>
        <v>23.154359999999997</v>
      </c>
      <c r="CT53">
        <f t="shared" si="39"/>
        <v>84.42411486</v>
      </c>
      <c r="CU53">
        <f t="shared" si="40"/>
        <v>0</v>
      </c>
      <c r="CV53">
        <f t="shared" si="41"/>
        <v>0.40599999999999997</v>
      </c>
      <c r="CW53">
        <f t="shared" si="42"/>
        <v>0.08066666666666666</v>
      </c>
      <c r="CX53">
        <f t="shared" si="43"/>
        <v>0</v>
      </c>
      <c r="CY53">
        <f t="shared" si="44"/>
        <v>5.1632</v>
      </c>
      <c r="CZ53">
        <f t="shared" si="45"/>
        <v>2.5816</v>
      </c>
      <c r="DD53" t="s">
        <v>95</v>
      </c>
      <c r="DE53" t="s">
        <v>95</v>
      </c>
      <c r="DF53" t="s">
        <v>95</v>
      </c>
      <c r="DG53" t="s">
        <v>95</v>
      </c>
      <c r="DI53" t="s">
        <v>95</v>
      </c>
      <c r="DJ53" t="s">
        <v>95</v>
      </c>
      <c r="DL53" t="s">
        <v>95</v>
      </c>
      <c r="DM53" t="s">
        <v>95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76</v>
      </c>
      <c r="DW53" t="s">
        <v>76</v>
      </c>
      <c r="DX53">
        <v>1</v>
      </c>
      <c r="EE53">
        <v>35908588</v>
      </c>
      <c r="EF53">
        <v>2</v>
      </c>
      <c r="EG53" t="s">
        <v>49</v>
      </c>
      <c r="EH53">
        <v>0</v>
      </c>
      <c r="EJ53">
        <v>1</v>
      </c>
      <c r="EK53">
        <v>27001</v>
      </c>
      <c r="EL53" t="s">
        <v>66</v>
      </c>
      <c r="EM53" t="s">
        <v>67</v>
      </c>
      <c r="EQ53">
        <v>0</v>
      </c>
      <c r="ER53">
        <v>9097.23</v>
      </c>
      <c r="ES53">
        <v>9000.6</v>
      </c>
      <c r="ET53">
        <v>45.11</v>
      </c>
      <c r="EU53">
        <v>14.13</v>
      </c>
      <c r="EV53">
        <v>51.52</v>
      </c>
      <c r="EW53">
        <v>6.09</v>
      </c>
      <c r="EX53">
        <v>1.21</v>
      </c>
      <c r="EY53">
        <v>0</v>
      </c>
      <c r="FQ53">
        <v>0</v>
      </c>
      <c r="FR53">
        <f t="shared" si="46"/>
        <v>0</v>
      </c>
      <c r="FS53">
        <v>0</v>
      </c>
      <c r="FU53" t="s">
        <v>30</v>
      </c>
      <c r="FV53" t="s">
        <v>30</v>
      </c>
      <c r="FW53" t="s">
        <v>31</v>
      </c>
      <c r="FX53">
        <v>9.466666666666667</v>
      </c>
      <c r="FY53">
        <v>5.383333333333334</v>
      </c>
      <c r="GD53">
        <v>0</v>
      </c>
      <c r="GF53">
        <v>-1817047649</v>
      </c>
      <c r="GG53">
        <v>2</v>
      </c>
      <c r="GH53">
        <v>1</v>
      </c>
      <c r="GI53">
        <v>2</v>
      </c>
      <c r="GJ53">
        <v>0</v>
      </c>
      <c r="GK53">
        <f>ROUND(R53*(S12)/100,2)</f>
        <v>0</v>
      </c>
      <c r="GL53">
        <f t="shared" si="47"/>
        <v>0</v>
      </c>
      <c r="GM53">
        <f t="shared" si="48"/>
        <v>2347.8999999999996</v>
      </c>
      <c r="GN53">
        <f t="shared" si="49"/>
        <v>2347.9</v>
      </c>
      <c r="GO53">
        <f t="shared" si="50"/>
        <v>0</v>
      </c>
      <c r="GP53">
        <f t="shared" si="51"/>
        <v>0</v>
      </c>
      <c r="GT53">
        <v>0</v>
      </c>
      <c r="GU53">
        <v>1</v>
      </c>
      <c r="GV53">
        <v>0</v>
      </c>
      <c r="GW53">
        <v>0</v>
      </c>
      <c r="GX53">
        <f t="shared" si="52"/>
        <v>0</v>
      </c>
    </row>
    <row r="54" spans="1:255" ht="12.75">
      <c r="A54" s="2">
        <v>18</v>
      </c>
      <c r="B54" s="2">
        <v>1</v>
      </c>
      <c r="C54" s="2">
        <v>189</v>
      </c>
      <c r="D54" s="2"/>
      <c r="E54" s="2" t="s">
        <v>96</v>
      </c>
      <c r="F54" s="2" t="s">
        <v>88</v>
      </c>
      <c r="G54" s="2" t="s">
        <v>89</v>
      </c>
      <c r="H54" s="2" t="s">
        <v>81</v>
      </c>
      <c r="I54" s="2">
        <f>I52*J54</f>
        <v>0.308</v>
      </c>
      <c r="J54" s="2">
        <v>0.5133333333333333</v>
      </c>
      <c r="K54" s="2"/>
      <c r="L54" s="2"/>
      <c r="M54" s="2"/>
      <c r="N54" s="2"/>
      <c r="O54" s="2">
        <f t="shared" si="15"/>
        <v>2071.66</v>
      </c>
      <c r="P54" s="2">
        <f t="shared" si="16"/>
        <v>2071.66</v>
      </c>
      <c r="Q54" s="2">
        <f t="shared" si="17"/>
        <v>0</v>
      </c>
      <c r="R54" s="2">
        <f t="shared" si="18"/>
        <v>0</v>
      </c>
      <c r="S54" s="2">
        <f t="shared" si="19"/>
        <v>0</v>
      </c>
      <c r="T54" s="2">
        <f t="shared" si="20"/>
        <v>0</v>
      </c>
      <c r="U54" s="2">
        <f t="shared" si="21"/>
        <v>0</v>
      </c>
      <c r="V54" s="2">
        <f t="shared" si="22"/>
        <v>0</v>
      </c>
      <c r="W54" s="2">
        <f t="shared" si="23"/>
        <v>10.52</v>
      </c>
      <c r="X54" s="2">
        <f t="shared" si="24"/>
        <v>0</v>
      </c>
      <c r="Y54" s="2">
        <f t="shared" si="25"/>
        <v>0</v>
      </c>
      <c r="Z54" s="2"/>
      <c r="AA54" s="2">
        <v>37323632</v>
      </c>
      <c r="AB54" s="2">
        <f t="shared" si="26"/>
        <v>6726.18</v>
      </c>
      <c r="AC54" s="2">
        <f aca="true" t="shared" si="57" ref="AC54:AC61">ROUND((ES54),6)</f>
        <v>6726.18</v>
      </c>
      <c r="AD54" s="2">
        <f>ROUND((((ET54)-(EU54))+AE54),6)</f>
        <v>0</v>
      </c>
      <c r="AE54" s="2">
        <f aca="true" t="shared" si="58" ref="AE54:AF57">ROUND((EU54),6)</f>
        <v>0</v>
      </c>
      <c r="AF54" s="2">
        <f t="shared" si="58"/>
        <v>0</v>
      </c>
      <c r="AG54" s="2">
        <f t="shared" si="31"/>
        <v>0</v>
      </c>
      <c r="AH54" s="2">
        <f aca="true" t="shared" si="59" ref="AH54:AI57">(EW54)</f>
        <v>0</v>
      </c>
      <c r="AI54" s="2">
        <f t="shared" si="59"/>
        <v>0</v>
      </c>
      <c r="AJ54" s="2">
        <f t="shared" si="34"/>
        <v>34.17</v>
      </c>
      <c r="AK54" s="2">
        <v>6726.18</v>
      </c>
      <c r="AL54" s="2">
        <v>6726.18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34.17</v>
      </c>
      <c r="AT54" s="2">
        <v>142</v>
      </c>
      <c r="AU54" s="2">
        <v>81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90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2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5"/>
        <v>2071.66</v>
      </c>
      <c r="CQ54" s="2">
        <f t="shared" si="36"/>
        <v>6726.18</v>
      </c>
      <c r="CR54" s="2">
        <f t="shared" si="37"/>
        <v>0</v>
      </c>
      <c r="CS54" s="2">
        <f t="shared" si="38"/>
        <v>0</v>
      </c>
      <c r="CT54" s="2">
        <f t="shared" si="39"/>
        <v>0</v>
      </c>
      <c r="CU54" s="2">
        <f t="shared" si="40"/>
        <v>0</v>
      </c>
      <c r="CV54" s="2">
        <f t="shared" si="41"/>
        <v>0</v>
      </c>
      <c r="CW54" s="2">
        <f t="shared" si="42"/>
        <v>0</v>
      </c>
      <c r="CX54" s="2">
        <f t="shared" si="43"/>
        <v>34.17</v>
      </c>
      <c r="CY54" s="2">
        <f t="shared" si="44"/>
        <v>0</v>
      </c>
      <c r="CZ54" s="2">
        <f t="shared" si="45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81</v>
      </c>
      <c r="DW54" s="2" t="s">
        <v>81</v>
      </c>
      <c r="DX54" s="2">
        <v>1000</v>
      </c>
      <c r="DY54" s="2"/>
      <c r="DZ54" s="2"/>
      <c r="EA54" s="2"/>
      <c r="EB54" s="2"/>
      <c r="EC54" s="2"/>
      <c r="ED54" s="2"/>
      <c r="EE54" s="2">
        <v>35908588</v>
      </c>
      <c r="EF54" s="2">
        <v>2</v>
      </c>
      <c r="EG54" s="2" t="s">
        <v>49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66</v>
      </c>
      <c r="EM54" s="2" t="s">
        <v>67</v>
      </c>
      <c r="EN54" s="2"/>
      <c r="EO54" s="2" t="s">
        <v>3</v>
      </c>
      <c r="EP54" s="2"/>
      <c r="EQ54" s="2">
        <v>0</v>
      </c>
      <c r="ER54" s="2">
        <v>6726.18</v>
      </c>
      <c r="ES54" s="2">
        <v>6726.18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6"/>
        <v>0</v>
      </c>
      <c r="FS54" s="2">
        <v>0</v>
      </c>
      <c r="FT54" s="2"/>
      <c r="FU54" s="2" t="s">
        <v>30</v>
      </c>
      <c r="FV54" s="2"/>
      <c r="FW54" s="2"/>
      <c r="FX54" s="2">
        <v>142</v>
      </c>
      <c r="FY54" s="2">
        <v>80.75</v>
      </c>
      <c r="FZ54" s="2"/>
      <c r="GA54" s="2" t="s">
        <v>3</v>
      </c>
      <c r="GB54" s="2"/>
      <c r="GC54" s="2"/>
      <c r="GD54" s="2">
        <v>0</v>
      </c>
      <c r="GE54" s="2"/>
      <c r="GF54" s="2">
        <v>678390428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7"/>
        <v>0</v>
      </c>
      <c r="GM54" s="2">
        <f t="shared" si="48"/>
        <v>2071.66</v>
      </c>
      <c r="GN54" s="2">
        <f t="shared" si="49"/>
        <v>2071.66</v>
      </c>
      <c r="GO54" s="2">
        <f t="shared" si="50"/>
        <v>0</v>
      </c>
      <c r="GP54" s="2">
        <f t="shared" si="51"/>
        <v>0</v>
      </c>
      <c r="GQ54" s="2"/>
      <c r="GR54" s="2"/>
      <c r="GS54" s="2"/>
      <c r="GT54" s="2">
        <v>0</v>
      </c>
      <c r="GU54" s="2">
        <v>1</v>
      </c>
      <c r="GV54" s="2">
        <v>0</v>
      </c>
      <c r="GW54" s="2">
        <v>0</v>
      </c>
      <c r="GX54" s="2">
        <f t="shared" si="52"/>
        <v>0</v>
      </c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06" ht="12.75">
      <c r="A55">
        <v>18</v>
      </c>
      <c r="B55">
        <v>1</v>
      </c>
      <c r="C55">
        <v>199</v>
      </c>
      <c r="E55" t="s">
        <v>96</v>
      </c>
      <c r="F55" t="s">
        <v>88</v>
      </c>
      <c r="G55" t="s">
        <v>89</v>
      </c>
      <c r="H55" t="s">
        <v>81</v>
      </c>
      <c r="I55">
        <f>I53*J55</f>
        <v>0.308</v>
      </c>
      <c r="J55">
        <v>0.5133333333333333</v>
      </c>
      <c r="O55">
        <f t="shared" si="15"/>
        <v>9819.68</v>
      </c>
      <c r="P55">
        <f t="shared" si="16"/>
        <v>9819.68</v>
      </c>
      <c r="Q55">
        <f t="shared" si="17"/>
        <v>0</v>
      </c>
      <c r="R55">
        <f t="shared" si="18"/>
        <v>0</v>
      </c>
      <c r="S55">
        <f t="shared" si="19"/>
        <v>0</v>
      </c>
      <c r="T55">
        <f t="shared" si="20"/>
        <v>0</v>
      </c>
      <c r="U55">
        <f t="shared" si="21"/>
        <v>0</v>
      </c>
      <c r="V55">
        <f t="shared" si="22"/>
        <v>0</v>
      </c>
      <c r="W55">
        <f t="shared" si="23"/>
        <v>10.52</v>
      </c>
      <c r="X55">
        <f t="shared" si="24"/>
        <v>0</v>
      </c>
      <c r="Y55">
        <f t="shared" si="25"/>
        <v>0</v>
      </c>
      <c r="AA55">
        <v>37323628</v>
      </c>
      <c r="AB55">
        <f t="shared" si="26"/>
        <v>6726.18</v>
      </c>
      <c r="AC55">
        <f t="shared" si="57"/>
        <v>6726.18</v>
      </c>
      <c r="AD55">
        <f>ROUND((((ET55)-(EU55))+AE55),6)</f>
        <v>0</v>
      </c>
      <c r="AE55">
        <f t="shared" si="58"/>
        <v>0</v>
      </c>
      <c r="AF55">
        <f t="shared" si="58"/>
        <v>0</v>
      </c>
      <c r="AG55">
        <f t="shared" si="31"/>
        <v>0</v>
      </c>
      <c r="AH55">
        <f t="shared" si="59"/>
        <v>0</v>
      </c>
      <c r="AI55">
        <f t="shared" si="59"/>
        <v>0</v>
      </c>
      <c r="AJ55">
        <f t="shared" si="34"/>
        <v>34.17</v>
      </c>
      <c r="AK55">
        <v>6726.18</v>
      </c>
      <c r="AL55">
        <v>6726.18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34.17</v>
      </c>
      <c r="AT55">
        <v>121</v>
      </c>
      <c r="AU55">
        <v>65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4.74</v>
      </c>
      <c r="BH55">
        <v>3</v>
      </c>
      <c r="BI55">
        <v>1</v>
      </c>
      <c r="BJ55" t="s">
        <v>90</v>
      </c>
      <c r="BM55">
        <v>27001</v>
      </c>
      <c r="BN55">
        <v>0</v>
      </c>
      <c r="BO55" t="s">
        <v>88</v>
      </c>
      <c r="BP55">
        <v>1</v>
      </c>
      <c r="BQ55">
        <v>2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142</v>
      </c>
      <c r="CA55">
        <v>95</v>
      </c>
      <c r="CF55">
        <v>0</v>
      </c>
      <c r="CG55">
        <v>0</v>
      </c>
      <c r="CM55">
        <v>0</v>
      </c>
      <c r="CO55">
        <v>0</v>
      </c>
      <c r="CP55">
        <f t="shared" si="35"/>
        <v>9819.68</v>
      </c>
      <c r="CQ55">
        <f t="shared" si="36"/>
        <v>31882.093200000003</v>
      </c>
      <c r="CR55">
        <f t="shared" si="37"/>
        <v>0</v>
      </c>
      <c r="CS55">
        <f t="shared" si="38"/>
        <v>0</v>
      </c>
      <c r="CT55">
        <f t="shared" si="39"/>
        <v>0</v>
      </c>
      <c r="CU55">
        <f t="shared" si="40"/>
        <v>0</v>
      </c>
      <c r="CV55">
        <f t="shared" si="41"/>
        <v>0</v>
      </c>
      <c r="CW55">
        <f t="shared" si="42"/>
        <v>0</v>
      </c>
      <c r="CX55">
        <f t="shared" si="43"/>
        <v>34.17</v>
      </c>
      <c r="CY55">
        <f t="shared" si="44"/>
        <v>0</v>
      </c>
      <c r="CZ55">
        <f t="shared" si="45"/>
        <v>0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81</v>
      </c>
      <c r="DW55" t="s">
        <v>81</v>
      </c>
      <c r="DX55">
        <v>1000</v>
      </c>
      <c r="EE55">
        <v>35908588</v>
      </c>
      <c r="EF55">
        <v>2</v>
      </c>
      <c r="EG55" t="s">
        <v>49</v>
      </c>
      <c r="EH55">
        <v>0</v>
      </c>
      <c r="EJ55">
        <v>1</v>
      </c>
      <c r="EK55">
        <v>27001</v>
      </c>
      <c r="EL55" t="s">
        <v>66</v>
      </c>
      <c r="EM55" t="s">
        <v>67</v>
      </c>
      <c r="EQ55">
        <v>0</v>
      </c>
      <c r="ER55">
        <v>6726.18</v>
      </c>
      <c r="ES55">
        <v>6726.18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6"/>
        <v>0</v>
      </c>
      <c r="FS55">
        <v>0</v>
      </c>
      <c r="FU55" t="s">
        <v>30</v>
      </c>
      <c r="FV55" t="s">
        <v>30</v>
      </c>
      <c r="FW55" t="s">
        <v>31</v>
      </c>
      <c r="FX55">
        <v>142</v>
      </c>
      <c r="FY55">
        <v>80.75</v>
      </c>
      <c r="GD55">
        <v>0</v>
      </c>
      <c r="GF55">
        <v>678390428</v>
      </c>
      <c r="GG55">
        <v>2</v>
      </c>
      <c r="GH55">
        <v>1</v>
      </c>
      <c r="GI55">
        <v>2</v>
      </c>
      <c r="GJ55">
        <v>0</v>
      </c>
      <c r="GK55">
        <f>ROUND(R55*(S12)/100,2)</f>
        <v>0</v>
      </c>
      <c r="GL55">
        <f t="shared" si="47"/>
        <v>0</v>
      </c>
      <c r="GM55">
        <f t="shared" si="48"/>
        <v>9819.68</v>
      </c>
      <c r="GN55">
        <f t="shared" si="49"/>
        <v>9819.68</v>
      </c>
      <c r="GO55">
        <f t="shared" si="50"/>
        <v>0</v>
      </c>
      <c r="GP55">
        <f t="shared" si="51"/>
        <v>0</v>
      </c>
      <c r="GT55">
        <v>0</v>
      </c>
      <c r="GU55">
        <v>1</v>
      </c>
      <c r="GV55">
        <v>0</v>
      </c>
      <c r="GW55">
        <v>0</v>
      </c>
      <c r="GX55">
        <f t="shared" si="52"/>
        <v>0</v>
      </c>
    </row>
    <row r="56" spans="1:255" ht="12.75">
      <c r="A56" s="2">
        <v>17</v>
      </c>
      <c r="B56" s="2">
        <v>1</v>
      </c>
      <c r="C56" s="2">
        <f>ROW(SmtRes!A206)</f>
        <v>206</v>
      </c>
      <c r="D56" s="2">
        <f>ROW(EtalonRes!A206)</f>
        <v>206</v>
      </c>
      <c r="E56" s="2" t="s">
        <v>97</v>
      </c>
      <c r="F56" s="2" t="s">
        <v>98</v>
      </c>
      <c r="G56" s="2" t="s">
        <v>99</v>
      </c>
      <c r="H56" s="2" t="s">
        <v>100</v>
      </c>
      <c r="I56" s="2">
        <v>5.003</v>
      </c>
      <c r="J56" s="2">
        <v>0</v>
      </c>
      <c r="K56" s="2"/>
      <c r="L56" s="2"/>
      <c r="M56" s="2"/>
      <c r="N56" s="2"/>
      <c r="O56" s="2">
        <f t="shared" si="15"/>
        <v>4029.92</v>
      </c>
      <c r="P56" s="2">
        <f t="shared" si="16"/>
        <v>180.71</v>
      </c>
      <c r="Q56" s="2">
        <f t="shared" si="17"/>
        <v>3445.52</v>
      </c>
      <c r="R56" s="2">
        <f t="shared" si="18"/>
        <v>189.11</v>
      </c>
      <c r="S56" s="2">
        <f t="shared" si="19"/>
        <v>403.69</v>
      </c>
      <c r="T56" s="2">
        <f t="shared" si="20"/>
        <v>0</v>
      </c>
      <c r="U56" s="2">
        <f t="shared" si="21"/>
        <v>48.579130000000006</v>
      </c>
      <c r="V56" s="2">
        <f t="shared" si="22"/>
        <v>14.0084</v>
      </c>
      <c r="W56" s="2">
        <f t="shared" si="23"/>
        <v>0</v>
      </c>
      <c r="X56" s="2">
        <f t="shared" si="24"/>
        <v>841.78</v>
      </c>
      <c r="Y56" s="2">
        <f t="shared" si="25"/>
        <v>480.17</v>
      </c>
      <c r="Z56" s="2"/>
      <c r="AA56" s="2">
        <v>37323632</v>
      </c>
      <c r="AB56" s="2">
        <f t="shared" si="26"/>
        <v>805.5</v>
      </c>
      <c r="AC56" s="2">
        <f t="shared" si="57"/>
        <v>36.12</v>
      </c>
      <c r="AD56" s="2">
        <f>ROUND((((ET56)-(EU56))+AE56),6)</f>
        <v>688.69</v>
      </c>
      <c r="AE56" s="2">
        <f t="shared" si="58"/>
        <v>37.8</v>
      </c>
      <c r="AF56" s="2">
        <f t="shared" si="58"/>
        <v>80.69</v>
      </c>
      <c r="AG56" s="2">
        <f t="shared" si="31"/>
        <v>0</v>
      </c>
      <c r="AH56" s="2">
        <f t="shared" si="59"/>
        <v>9.71</v>
      </c>
      <c r="AI56" s="2">
        <f t="shared" si="59"/>
        <v>2.8</v>
      </c>
      <c r="AJ56" s="2">
        <f t="shared" si="34"/>
        <v>0</v>
      </c>
      <c r="AK56" s="2">
        <v>805.5</v>
      </c>
      <c r="AL56" s="2">
        <v>36.12</v>
      </c>
      <c r="AM56" s="2">
        <v>688.69</v>
      </c>
      <c r="AN56" s="2">
        <v>37.8</v>
      </c>
      <c r="AO56" s="2">
        <v>80.69</v>
      </c>
      <c r="AP56" s="2">
        <v>0</v>
      </c>
      <c r="AQ56" s="2">
        <v>9.71</v>
      </c>
      <c r="AR56" s="2">
        <v>2.8</v>
      </c>
      <c r="AS56" s="2">
        <v>0</v>
      </c>
      <c r="AT56" s="2">
        <v>142</v>
      </c>
      <c r="AU56" s="2">
        <v>81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1</v>
      </c>
      <c r="BJ56" s="2" t="s">
        <v>101</v>
      </c>
      <c r="BK56" s="2"/>
      <c r="BL56" s="2"/>
      <c r="BM56" s="2">
        <v>27001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142</v>
      </c>
      <c r="CA56" s="2">
        <v>95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si="35"/>
        <v>4029.92</v>
      </c>
      <c r="CQ56" s="2">
        <f t="shared" si="36"/>
        <v>36.12</v>
      </c>
      <c r="CR56" s="2">
        <f t="shared" si="37"/>
        <v>688.69</v>
      </c>
      <c r="CS56" s="2">
        <f t="shared" si="38"/>
        <v>37.8</v>
      </c>
      <c r="CT56" s="2">
        <f t="shared" si="39"/>
        <v>80.69</v>
      </c>
      <c r="CU56" s="2">
        <f t="shared" si="40"/>
        <v>0</v>
      </c>
      <c r="CV56" s="2">
        <f t="shared" si="41"/>
        <v>9.71</v>
      </c>
      <c r="CW56" s="2">
        <f t="shared" si="42"/>
        <v>2.8</v>
      </c>
      <c r="CX56" s="2">
        <f t="shared" si="43"/>
        <v>0</v>
      </c>
      <c r="CY56" s="2">
        <f t="shared" si="44"/>
        <v>841.776</v>
      </c>
      <c r="CZ56" s="2">
        <f t="shared" si="45"/>
        <v>480.16799999999995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100</v>
      </c>
      <c r="DW56" s="2" t="s">
        <v>100</v>
      </c>
      <c r="DX56" s="2">
        <v>1</v>
      </c>
      <c r="DY56" s="2"/>
      <c r="DZ56" s="2"/>
      <c r="EA56" s="2"/>
      <c r="EB56" s="2"/>
      <c r="EC56" s="2"/>
      <c r="ED56" s="2"/>
      <c r="EE56" s="2">
        <v>35908588</v>
      </c>
      <c r="EF56" s="2">
        <v>2</v>
      </c>
      <c r="EG56" s="2" t="s">
        <v>49</v>
      </c>
      <c r="EH56" s="2">
        <v>0</v>
      </c>
      <c r="EI56" s="2" t="s">
        <v>3</v>
      </c>
      <c r="EJ56" s="2">
        <v>1</v>
      </c>
      <c r="EK56" s="2">
        <v>27001</v>
      </c>
      <c r="EL56" s="2" t="s">
        <v>66</v>
      </c>
      <c r="EM56" s="2" t="s">
        <v>67</v>
      </c>
      <c r="EN56" s="2"/>
      <c r="EO56" s="2" t="s">
        <v>3</v>
      </c>
      <c r="EP56" s="2"/>
      <c r="EQ56" s="2">
        <v>0</v>
      </c>
      <c r="ER56" s="2">
        <v>805.5</v>
      </c>
      <c r="ES56" s="2">
        <v>36.12</v>
      </c>
      <c r="ET56" s="2">
        <v>688.69</v>
      </c>
      <c r="EU56" s="2">
        <v>37.8</v>
      </c>
      <c r="EV56" s="2">
        <v>80.69</v>
      </c>
      <c r="EW56" s="2">
        <v>9.71</v>
      </c>
      <c r="EX56" s="2">
        <v>2.8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si="46"/>
        <v>0</v>
      </c>
      <c r="FS56" s="2">
        <v>0</v>
      </c>
      <c r="FT56" s="2"/>
      <c r="FU56" s="2" t="s">
        <v>30</v>
      </c>
      <c r="FV56" s="2"/>
      <c r="FW56" s="2"/>
      <c r="FX56" s="2">
        <v>142</v>
      </c>
      <c r="FY56" s="2">
        <v>80.75</v>
      </c>
      <c r="FZ56" s="2"/>
      <c r="GA56" s="2" t="s">
        <v>3</v>
      </c>
      <c r="GB56" s="2"/>
      <c r="GC56" s="2"/>
      <c r="GD56" s="2">
        <v>0</v>
      </c>
      <c r="GE56" s="2"/>
      <c r="GF56" s="2">
        <v>-18140276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si="47"/>
        <v>0</v>
      </c>
      <c r="GM56" s="2">
        <f t="shared" si="48"/>
        <v>5351.87</v>
      </c>
      <c r="GN56" s="2">
        <f t="shared" si="49"/>
        <v>5351.87</v>
      </c>
      <c r="GO56" s="2">
        <f t="shared" si="50"/>
        <v>0</v>
      </c>
      <c r="GP56" s="2">
        <f t="shared" si="51"/>
        <v>0</v>
      </c>
      <c r="GQ56" s="2"/>
      <c r="GR56" s="2"/>
      <c r="GS56" s="2"/>
      <c r="GT56" s="2">
        <v>0</v>
      </c>
      <c r="GU56" s="2">
        <v>1</v>
      </c>
      <c r="GV56" s="2">
        <v>0</v>
      </c>
      <c r="GW56" s="2">
        <v>0</v>
      </c>
      <c r="GX56" s="2">
        <f t="shared" si="52"/>
        <v>0</v>
      </c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06" ht="12.75">
      <c r="A57">
        <v>17</v>
      </c>
      <c r="B57">
        <v>1</v>
      </c>
      <c r="C57">
        <f>ROW(SmtRes!A212)</f>
        <v>212</v>
      </c>
      <c r="D57">
        <f>ROW(EtalonRes!A212)</f>
        <v>212</v>
      </c>
      <c r="E57" t="s">
        <v>97</v>
      </c>
      <c r="F57" t="s">
        <v>98</v>
      </c>
      <c r="G57" t="s">
        <v>99</v>
      </c>
      <c r="H57" t="s">
        <v>100</v>
      </c>
      <c r="I57">
        <v>5.003</v>
      </c>
      <c r="J57">
        <v>0</v>
      </c>
      <c r="O57">
        <f t="shared" si="15"/>
        <v>23508.93</v>
      </c>
      <c r="P57">
        <f t="shared" si="16"/>
        <v>527.67</v>
      </c>
      <c r="Q57">
        <f t="shared" si="17"/>
        <v>13058.51</v>
      </c>
      <c r="R57">
        <f t="shared" si="18"/>
        <v>4648.41</v>
      </c>
      <c r="S57">
        <f t="shared" si="19"/>
        <v>9922.75</v>
      </c>
      <c r="T57">
        <f t="shared" si="20"/>
        <v>0</v>
      </c>
      <c r="U57">
        <f t="shared" si="21"/>
        <v>48.579130000000006</v>
      </c>
      <c r="V57">
        <f t="shared" si="22"/>
        <v>14.0084</v>
      </c>
      <c r="W57">
        <f t="shared" si="23"/>
        <v>0</v>
      </c>
      <c r="X57">
        <f t="shared" si="24"/>
        <v>17631.1</v>
      </c>
      <c r="Y57">
        <f t="shared" si="25"/>
        <v>9471.25</v>
      </c>
      <c r="AA57">
        <v>37323628</v>
      </c>
      <c r="AB57">
        <f t="shared" si="26"/>
        <v>805.5</v>
      </c>
      <c r="AC57">
        <f t="shared" si="57"/>
        <v>36.12</v>
      </c>
      <c r="AD57">
        <f>ROUND((((ET57)-(EU57))+AE57),6)</f>
        <v>688.69</v>
      </c>
      <c r="AE57">
        <f t="shared" si="58"/>
        <v>37.8</v>
      </c>
      <c r="AF57">
        <f t="shared" si="58"/>
        <v>80.69</v>
      </c>
      <c r="AG57">
        <f t="shared" si="31"/>
        <v>0</v>
      </c>
      <c r="AH57">
        <f t="shared" si="59"/>
        <v>9.71</v>
      </c>
      <c r="AI57">
        <f t="shared" si="59"/>
        <v>2.8</v>
      </c>
      <c r="AJ57">
        <f t="shared" si="34"/>
        <v>0</v>
      </c>
      <c r="AK57">
        <v>805.5</v>
      </c>
      <c r="AL57">
        <v>36.12</v>
      </c>
      <c r="AM57">
        <v>688.69</v>
      </c>
      <c r="AN57">
        <v>37.8</v>
      </c>
      <c r="AO57">
        <v>80.69</v>
      </c>
      <c r="AP57">
        <v>0</v>
      </c>
      <c r="AQ57">
        <v>9.71</v>
      </c>
      <c r="AR57">
        <v>2.8</v>
      </c>
      <c r="AS57">
        <v>0</v>
      </c>
      <c r="AT57">
        <v>121</v>
      </c>
      <c r="AU57">
        <v>65</v>
      </c>
      <c r="AV57">
        <v>1</v>
      </c>
      <c r="AW57">
        <v>1</v>
      </c>
      <c r="AZ57">
        <v>1</v>
      </c>
      <c r="BA57">
        <v>24.58</v>
      </c>
      <c r="BB57">
        <v>3.79</v>
      </c>
      <c r="BC57">
        <v>2.92</v>
      </c>
      <c r="BH57">
        <v>0</v>
      </c>
      <c r="BI57">
        <v>1</v>
      </c>
      <c r="BJ57" t="s">
        <v>101</v>
      </c>
      <c r="BM57">
        <v>27001</v>
      </c>
      <c r="BN57">
        <v>0</v>
      </c>
      <c r="BO57" t="s">
        <v>98</v>
      </c>
      <c r="BP57">
        <v>1</v>
      </c>
      <c r="BQ57">
        <v>2</v>
      </c>
      <c r="BR57">
        <v>0</v>
      </c>
      <c r="BS57">
        <v>24.58</v>
      </c>
      <c r="BT57">
        <v>1</v>
      </c>
      <c r="BU57">
        <v>1</v>
      </c>
      <c r="BV57">
        <v>1</v>
      </c>
      <c r="BW57">
        <v>1</v>
      </c>
      <c r="BX57">
        <v>1</v>
      </c>
      <c r="BZ57">
        <v>142</v>
      </c>
      <c r="CA57">
        <v>95</v>
      </c>
      <c r="CF57">
        <v>0</v>
      </c>
      <c r="CG57">
        <v>0</v>
      </c>
      <c r="CM57">
        <v>0</v>
      </c>
      <c r="CO57">
        <v>0</v>
      </c>
      <c r="CP57">
        <f t="shared" si="35"/>
        <v>23508.93</v>
      </c>
      <c r="CQ57">
        <f t="shared" si="36"/>
        <v>105.47039999999998</v>
      </c>
      <c r="CR57">
        <f t="shared" si="37"/>
        <v>2610.1351000000004</v>
      </c>
      <c r="CS57">
        <f t="shared" si="38"/>
        <v>929.1239999999999</v>
      </c>
      <c r="CT57">
        <f t="shared" si="39"/>
        <v>1983.3601999999998</v>
      </c>
      <c r="CU57">
        <f t="shared" si="40"/>
        <v>0</v>
      </c>
      <c r="CV57">
        <f t="shared" si="41"/>
        <v>9.71</v>
      </c>
      <c r="CW57">
        <f t="shared" si="42"/>
        <v>2.8</v>
      </c>
      <c r="CX57">
        <f t="shared" si="43"/>
        <v>0</v>
      </c>
      <c r="CY57">
        <f t="shared" si="44"/>
        <v>17631.1036</v>
      </c>
      <c r="CZ57">
        <f t="shared" si="45"/>
        <v>9471.254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100</v>
      </c>
      <c r="DW57" t="s">
        <v>100</v>
      </c>
      <c r="DX57">
        <v>1</v>
      </c>
      <c r="EE57">
        <v>35908588</v>
      </c>
      <c r="EF57">
        <v>2</v>
      </c>
      <c r="EG57" t="s">
        <v>49</v>
      </c>
      <c r="EH57">
        <v>0</v>
      </c>
      <c r="EJ57">
        <v>1</v>
      </c>
      <c r="EK57">
        <v>27001</v>
      </c>
      <c r="EL57" t="s">
        <v>66</v>
      </c>
      <c r="EM57" t="s">
        <v>67</v>
      </c>
      <c r="EQ57">
        <v>0</v>
      </c>
      <c r="ER57">
        <v>805.5</v>
      </c>
      <c r="ES57">
        <v>36.12</v>
      </c>
      <c r="ET57">
        <v>688.69</v>
      </c>
      <c r="EU57">
        <v>37.8</v>
      </c>
      <c r="EV57">
        <v>80.69</v>
      </c>
      <c r="EW57">
        <v>9.71</v>
      </c>
      <c r="EX57">
        <v>2.8</v>
      </c>
      <c r="EY57">
        <v>0</v>
      </c>
      <c r="FQ57">
        <v>0</v>
      </c>
      <c r="FR57">
        <f t="shared" si="46"/>
        <v>0</v>
      </c>
      <c r="FS57">
        <v>0</v>
      </c>
      <c r="FU57" t="s">
        <v>30</v>
      </c>
      <c r="FV57" t="s">
        <v>30</v>
      </c>
      <c r="FW57" t="s">
        <v>31</v>
      </c>
      <c r="FX57">
        <v>142</v>
      </c>
      <c r="FY57">
        <v>80.75</v>
      </c>
      <c r="GD57">
        <v>0</v>
      </c>
      <c r="GF57">
        <v>-18140276</v>
      </c>
      <c r="GG57">
        <v>2</v>
      </c>
      <c r="GH57">
        <v>1</v>
      </c>
      <c r="GI57">
        <v>2</v>
      </c>
      <c r="GJ57">
        <v>0</v>
      </c>
      <c r="GK57">
        <f>ROUND(R57*(S12)/100,2)</f>
        <v>0</v>
      </c>
      <c r="GL57">
        <f t="shared" si="47"/>
        <v>0</v>
      </c>
      <c r="GM57">
        <f t="shared" si="48"/>
        <v>50611.28</v>
      </c>
      <c r="GN57">
        <f t="shared" si="49"/>
        <v>50611.28</v>
      </c>
      <c r="GO57">
        <f t="shared" si="50"/>
        <v>0</v>
      </c>
      <c r="GP57">
        <f t="shared" si="51"/>
        <v>0</v>
      </c>
      <c r="GT57">
        <v>0</v>
      </c>
      <c r="GU57">
        <v>1</v>
      </c>
      <c r="GV57">
        <v>0</v>
      </c>
      <c r="GW57">
        <v>0</v>
      </c>
      <c r="GX57">
        <f t="shared" si="52"/>
        <v>0</v>
      </c>
    </row>
    <row r="58" spans="1:255" ht="12.75">
      <c r="A58" s="2">
        <v>17</v>
      </c>
      <c r="B58" s="2">
        <v>1</v>
      </c>
      <c r="C58" s="2">
        <f>ROW(SmtRes!A236)</f>
        <v>236</v>
      </c>
      <c r="D58" s="2">
        <f>ROW(EtalonRes!A237)</f>
        <v>237</v>
      </c>
      <c r="E58" s="2" t="s">
        <v>102</v>
      </c>
      <c r="F58" s="2" t="s">
        <v>103</v>
      </c>
      <c r="G58" s="2" t="s">
        <v>104</v>
      </c>
      <c r="H58" s="2" t="s">
        <v>105</v>
      </c>
      <c r="I58" s="2">
        <v>11.6550792</v>
      </c>
      <c r="J58" s="2">
        <v>0</v>
      </c>
      <c r="K58" s="2"/>
      <c r="L58" s="2"/>
      <c r="M58" s="2"/>
      <c r="N58" s="2"/>
      <c r="O58" s="2">
        <f t="shared" si="15"/>
        <v>9103.12</v>
      </c>
      <c r="P58" s="2">
        <f t="shared" si="16"/>
        <v>5004.92</v>
      </c>
      <c r="Q58" s="2">
        <f t="shared" si="17"/>
        <v>2891.63</v>
      </c>
      <c r="R58" s="2">
        <f t="shared" si="18"/>
        <v>225.96</v>
      </c>
      <c r="S58" s="2">
        <f t="shared" si="19"/>
        <v>1206.57</v>
      </c>
      <c r="T58" s="2">
        <f t="shared" si="20"/>
        <v>0</v>
      </c>
      <c r="U58" s="2">
        <f t="shared" si="21"/>
        <v>129.87837506519998</v>
      </c>
      <c r="V58" s="2">
        <f t="shared" si="22"/>
        <v>17.336930309999996</v>
      </c>
      <c r="W58" s="2">
        <f t="shared" si="23"/>
        <v>0</v>
      </c>
      <c r="X58" s="2">
        <f t="shared" si="24"/>
        <v>1647.41</v>
      </c>
      <c r="Y58" s="2">
        <f t="shared" si="25"/>
        <v>1031.42</v>
      </c>
      <c r="Z58" s="2"/>
      <c r="AA58" s="2">
        <v>37323632</v>
      </c>
      <c r="AB58" s="2">
        <f t="shared" si="26"/>
        <v>781.043</v>
      </c>
      <c r="AC58" s="2">
        <f t="shared" si="57"/>
        <v>429.42</v>
      </c>
      <c r="AD58" s="2">
        <f>ROUND(((((ET58*1.25))-((EU58*1.25)))+AE58),6)</f>
        <v>248.1</v>
      </c>
      <c r="AE58" s="2">
        <f>ROUND(((EU58*1.25)),6)</f>
        <v>19.3875</v>
      </c>
      <c r="AF58" s="2">
        <f>ROUND(((EV58*1.15)),6)</f>
        <v>103.523</v>
      </c>
      <c r="AG58" s="2">
        <f t="shared" si="31"/>
        <v>0</v>
      </c>
      <c r="AH58" s="2">
        <f>((EW58*1.15))</f>
        <v>11.143499999999998</v>
      </c>
      <c r="AI58" s="2">
        <f>((EX58*1.25))</f>
        <v>1.4874999999999998</v>
      </c>
      <c r="AJ58" s="2">
        <f t="shared" si="34"/>
        <v>0</v>
      </c>
      <c r="AK58" s="2">
        <v>717.92</v>
      </c>
      <c r="AL58" s="2">
        <v>429.42</v>
      </c>
      <c r="AM58" s="2">
        <v>198.48</v>
      </c>
      <c r="AN58" s="2">
        <v>15.51</v>
      </c>
      <c r="AO58" s="2">
        <v>90.02</v>
      </c>
      <c r="AP58" s="2">
        <v>0</v>
      </c>
      <c r="AQ58" s="2">
        <v>9.69</v>
      </c>
      <c r="AR58" s="2">
        <v>1.19</v>
      </c>
      <c r="AS58" s="2">
        <v>0</v>
      </c>
      <c r="AT58" s="2">
        <v>115</v>
      </c>
      <c r="AU58" s="2">
        <v>72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1</v>
      </c>
      <c r="BJ58" s="2" t="s">
        <v>106</v>
      </c>
      <c r="BK58" s="2"/>
      <c r="BL58" s="2"/>
      <c r="BM58" s="2">
        <v>31001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115</v>
      </c>
      <c r="CA58" s="2">
        <v>85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606</v>
      </c>
      <c r="CO58" s="2">
        <v>0</v>
      </c>
      <c r="CP58" s="2">
        <f t="shared" si="35"/>
        <v>9103.12</v>
      </c>
      <c r="CQ58" s="2">
        <f t="shared" si="36"/>
        <v>429.42</v>
      </c>
      <c r="CR58" s="2">
        <f t="shared" si="37"/>
        <v>248.1</v>
      </c>
      <c r="CS58" s="2">
        <f t="shared" si="38"/>
        <v>19.3875</v>
      </c>
      <c r="CT58" s="2">
        <f t="shared" si="39"/>
        <v>103.523</v>
      </c>
      <c r="CU58" s="2">
        <f t="shared" si="40"/>
        <v>0</v>
      </c>
      <c r="CV58" s="2">
        <f t="shared" si="41"/>
        <v>11.143499999999998</v>
      </c>
      <c r="CW58" s="2">
        <f t="shared" si="42"/>
        <v>1.4874999999999998</v>
      </c>
      <c r="CX58" s="2">
        <f t="shared" si="43"/>
        <v>0</v>
      </c>
      <c r="CY58" s="2">
        <f t="shared" si="44"/>
        <v>1647.4094999999998</v>
      </c>
      <c r="CZ58" s="2">
        <f t="shared" si="45"/>
        <v>1031.4216000000001</v>
      </c>
      <c r="DA58" s="2"/>
      <c r="DB58" s="2"/>
      <c r="DC58" s="2" t="s">
        <v>3</v>
      </c>
      <c r="DD58" s="2" t="s">
        <v>3</v>
      </c>
      <c r="DE58" s="2" t="s">
        <v>107</v>
      </c>
      <c r="DF58" s="2" t="s">
        <v>107</v>
      </c>
      <c r="DG58" s="2" t="s">
        <v>108</v>
      </c>
      <c r="DH58" s="2" t="s">
        <v>3</v>
      </c>
      <c r="DI58" s="2" t="s">
        <v>108</v>
      </c>
      <c r="DJ58" s="2" t="s">
        <v>107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105</v>
      </c>
      <c r="DW58" s="2" t="s">
        <v>105</v>
      </c>
      <c r="DX58" s="2">
        <v>1</v>
      </c>
      <c r="DY58" s="2"/>
      <c r="DZ58" s="2"/>
      <c r="EA58" s="2"/>
      <c r="EB58" s="2"/>
      <c r="EC58" s="2"/>
      <c r="ED58" s="2"/>
      <c r="EE58" s="2">
        <v>35908601</v>
      </c>
      <c r="EF58" s="2">
        <v>2</v>
      </c>
      <c r="EG58" s="2" t="s">
        <v>49</v>
      </c>
      <c r="EH58" s="2">
        <v>0</v>
      </c>
      <c r="EI58" s="2" t="s">
        <v>3</v>
      </c>
      <c r="EJ58" s="2">
        <v>1</v>
      </c>
      <c r="EK58" s="2">
        <v>31001</v>
      </c>
      <c r="EL58" s="2" t="s">
        <v>109</v>
      </c>
      <c r="EM58" s="2" t="s">
        <v>110</v>
      </c>
      <c r="EN58" s="2"/>
      <c r="EO58" s="2" t="s">
        <v>111</v>
      </c>
      <c r="EP58" s="2"/>
      <c r="EQ58" s="2">
        <v>0</v>
      </c>
      <c r="ER58" s="2">
        <v>717.92</v>
      </c>
      <c r="ES58" s="2">
        <v>429.42</v>
      </c>
      <c r="ET58" s="2">
        <v>198.48</v>
      </c>
      <c r="EU58" s="2">
        <v>15.51</v>
      </c>
      <c r="EV58" s="2">
        <v>90.02</v>
      </c>
      <c r="EW58" s="2">
        <v>9.69</v>
      </c>
      <c r="EX58" s="2">
        <v>1.19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46"/>
        <v>0</v>
      </c>
      <c r="FS58" s="2">
        <v>0</v>
      </c>
      <c r="FT58" s="2"/>
      <c r="FU58" s="2" t="s">
        <v>30</v>
      </c>
      <c r="FV58" s="2"/>
      <c r="FW58" s="2"/>
      <c r="FX58" s="2">
        <v>115</v>
      </c>
      <c r="FY58" s="2">
        <v>72.25</v>
      </c>
      <c r="FZ58" s="2"/>
      <c r="GA58" s="2" t="s">
        <v>3</v>
      </c>
      <c r="GB58" s="2"/>
      <c r="GC58" s="2"/>
      <c r="GD58" s="2">
        <v>0</v>
      </c>
      <c r="GE58" s="2"/>
      <c r="GF58" s="2">
        <v>287734925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47"/>
        <v>0</v>
      </c>
      <c r="GM58" s="2">
        <f t="shared" si="48"/>
        <v>11781.95</v>
      </c>
      <c r="GN58" s="2">
        <f t="shared" si="49"/>
        <v>11781.95</v>
      </c>
      <c r="GO58" s="2">
        <f t="shared" si="50"/>
        <v>0</v>
      </c>
      <c r="GP58" s="2">
        <f t="shared" si="51"/>
        <v>0</v>
      </c>
      <c r="GQ58" s="2"/>
      <c r="GR58" s="2"/>
      <c r="GS58" s="2"/>
      <c r="GT58" s="2">
        <v>0</v>
      </c>
      <c r="GU58" s="2">
        <v>1</v>
      </c>
      <c r="GV58" s="2">
        <v>0</v>
      </c>
      <c r="GW58" s="2">
        <v>0</v>
      </c>
      <c r="GX58" s="2">
        <f t="shared" si="52"/>
        <v>0</v>
      </c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06" ht="12.75">
      <c r="A59">
        <v>17</v>
      </c>
      <c r="B59">
        <v>1</v>
      </c>
      <c r="C59">
        <f>ROW(SmtRes!A260)</f>
        <v>260</v>
      </c>
      <c r="D59">
        <f>ROW(EtalonRes!A262)</f>
        <v>262</v>
      </c>
      <c r="E59" t="s">
        <v>102</v>
      </c>
      <c r="F59" t="s">
        <v>103</v>
      </c>
      <c r="G59" t="s">
        <v>104</v>
      </c>
      <c r="H59" t="s">
        <v>105</v>
      </c>
      <c r="I59">
        <v>11.6550792</v>
      </c>
      <c r="J59">
        <v>0</v>
      </c>
      <c r="O59">
        <f t="shared" si="15"/>
        <v>95028.77</v>
      </c>
      <c r="P59">
        <f t="shared" si="16"/>
        <v>44493.78</v>
      </c>
      <c r="Q59">
        <f t="shared" si="17"/>
        <v>20877.53</v>
      </c>
      <c r="R59">
        <f t="shared" si="18"/>
        <v>5554.17</v>
      </c>
      <c r="S59">
        <f t="shared" si="19"/>
        <v>29657.46</v>
      </c>
      <c r="T59">
        <f t="shared" si="20"/>
        <v>0</v>
      </c>
      <c r="U59">
        <f t="shared" si="21"/>
        <v>129.87837506519998</v>
      </c>
      <c r="V59">
        <f t="shared" si="22"/>
        <v>17.336930309999996</v>
      </c>
      <c r="W59">
        <f t="shared" si="23"/>
        <v>0</v>
      </c>
      <c r="X59">
        <f t="shared" si="24"/>
        <v>34507.4</v>
      </c>
      <c r="Y59">
        <f t="shared" si="25"/>
        <v>20422.75</v>
      </c>
      <c r="AA59">
        <v>37323628</v>
      </c>
      <c r="AB59">
        <f t="shared" si="26"/>
        <v>781.043</v>
      </c>
      <c r="AC59">
        <f t="shared" si="57"/>
        <v>429.42</v>
      </c>
      <c r="AD59">
        <f>ROUND(((((ET59*1.25))-((EU59*1.25)))+AE59),6)</f>
        <v>248.1</v>
      </c>
      <c r="AE59">
        <f>ROUND(((EU59*1.25)),6)</f>
        <v>19.3875</v>
      </c>
      <c r="AF59">
        <f>ROUND(((EV59*1.15)),6)</f>
        <v>103.523</v>
      </c>
      <c r="AG59">
        <f t="shared" si="31"/>
        <v>0</v>
      </c>
      <c r="AH59">
        <f>((EW59*1.15))</f>
        <v>11.143499999999998</v>
      </c>
      <c r="AI59">
        <f>((EX59*1.25))</f>
        <v>1.4874999999999998</v>
      </c>
      <c r="AJ59">
        <f t="shared" si="34"/>
        <v>0</v>
      </c>
      <c r="AK59">
        <v>717.92</v>
      </c>
      <c r="AL59">
        <v>429.42</v>
      </c>
      <c r="AM59">
        <v>198.48</v>
      </c>
      <c r="AN59">
        <v>15.51</v>
      </c>
      <c r="AO59">
        <v>90.02</v>
      </c>
      <c r="AP59">
        <v>0</v>
      </c>
      <c r="AQ59">
        <v>9.69</v>
      </c>
      <c r="AR59">
        <v>1.19</v>
      </c>
      <c r="AS59">
        <v>0</v>
      </c>
      <c r="AT59">
        <v>98</v>
      </c>
      <c r="AU59">
        <v>58</v>
      </c>
      <c r="AV59">
        <v>1</v>
      </c>
      <c r="AW59">
        <v>1</v>
      </c>
      <c r="AZ59">
        <v>1</v>
      </c>
      <c r="BA59">
        <v>24.58</v>
      </c>
      <c r="BB59">
        <v>7.22</v>
      </c>
      <c r="BC59">
        <v>8.89</v>
      </c>
      <c r="BH59">
        <v>0</v>
      </c>
      <c r="BI59">
        <v>1</v>
      </c>
      <c r="BJ59" t="s">
        <v>106</v>
      </c>
      <c r="BM59">
        <v>31001</v>
      </c>
      <c r="BN59">
        <v>0</v>
      </c>
      <c r="BO59" t="s">
        <v>103</v>
      </c>
      <c r="BP59">
        <v>1</v>
      </c>
      <c r="BQ59">
        <v>2</v>
      </c>
      <c r="BR59">
        <v>0</v>
      </c>
      <c r="BS59">
        <v>24.58</v>
      </c>
      <c r="BT59">
        <v>1</v>
      </c>
      <c r="BU59">
        <v>1</v>
      </c>
      <c r="BV59">
        <v>1</v>
      </c>
      <c r="BW59">
        <v>1</v>
      </c>
      <c r="BX59">
        <v>1</v>
      </c>
      <c r="BZ59">
        <v>115</v>
      </c>
      <c r="CA59">
        <v>85</v>
      </c>
      <c r="CF59">
        <v>0</v>
      </c>
      <c r="CG59">
        <v>0</v>
      </c>
      <c r="CM59">
        <v>0</v>
      </c>
      <c r="CN59" t="s">
        <v>606</v>
      </c>
      <c r="CO59">
        <v>0</v>
      </c>
      <c r="CP59">
        <f t="shared" si="35"/>
        <v>95028.76999999999</v>
      </c>
      <c r="CQ59">
        <f t="shared" si="36"/>
        <v>3817.5438000000004</v>
      </c>
      <c r="CR59">
        <f t="shared" si="37"/>
        <v>1791.282</v>
      </c>
      <c r="CS59">
        <f t="shared" si="38"/>
        <v>476.54474999999996</v>
      </c>
      <c r="CT59">
        <f t="shared" si="39"/>
        <v>2544.59534</v>
      </c>
      <c r="CU59">
        <f t="shared" si="40"/>
        <v>0</v>
      </c>
      <c r="CV59">
        <f t="shared" si="41"/>
        <v>11.143499999999998</v>
      </c>
      <c r="CW59">
        <f t="shared" si="42"/>
        <v>1.4874999999999998</v>
      </c>
      <c r="CX59">
        <f t="shared" si="43"/>
        <v>0</v>
      </c>
      <c r="CY59">
        <f t="shared" si="44"/>
        <v>34507.397399999994</v>
      </c>
      <c r="CZ59">
        <f t="shared" si="45"/>
        <v>20422.7454</v>
      </c>
      <c r="DE59" t="s">
        <v>107</v>
      </c>
      <c r="DF59" t="s">
        <v>107</v>
      </c>
      <c r="DG59" t="s">
        <v>108</v>
      </c>
      <c r="DI59" t="s">
        <v>108</v>
      </c>
      <c r="DJ59" t="s">
        <v>107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105</v>
      </c>
      <c r="DW59" t="s">
        <v>105</v>
      </c>
      <c r="DX59">
        <v>1</v>
      </c>
      <c r="EE59">
        <v>35908601</v>
      </c>
      <c r="EF59">
        <v>2</v>
      </c>
      <c r="EG59" t="s">
        <v>49</v>
      </c>
      <c r="EH59">
        <v>0</v>
      </c>
      <c r="EJ59">
        <v>1</v>
      </c>
      <c r="EK59">
        <v>31001</v>
      </c>
      <c r="EL59" t="s">
        <v>109</v>
      </c>
      <c r="EM59" t="s">
        <v>110</v>
      </c>
      <c r="EO59" t="s">
        <v>111</v>
      </c>
      <c r="EQ59">
        <v>0</v>
      </c>
      <c r="ER59">
        <v>717.92</v>
      </c>
      <c r="ES59">
        <v>429.42</v>
      </c>
      <c r="ET59">
        <v>198.48</v>
      </c>
      <c r="EU59">
        <v>15.51</v>
      </c>
      <c r="EV59">
        <v>90.02</v>
      </c>
      <c r="EW59">
        <v>9.69</v>
      </c>
      <c r="EX59">
        <v>1.19</v>
      </c>
      <c r="EY59">
        <v>0</v>
      </c>
      <c r="FQ59">
        <v>0</v>
      </c>
      <c r="FR59">
        <f t="shared" si="46"/>
        <v>0</v>
      </c>
      <c r="FS59">
        <v>0</v>
      </c>
      <c r="FU59" t="s">
        <v>30</v>
      </c>
      <c r="FV59" t="s">
        <v>30</v>
      </c>
      <c r="FW59" t="s">
        <v>31</v>
      </c>
      <c r="FX59">
        <v>115</v>
      </c>
      <c r="FY59">
        <v>72.25</v>
      </c>
      <c r="GD59">
        <v>0</v>
      </c>
      <c r="GF59">
        <v>287734925</v>
      </c>
      <c r="GG59">
        <v>2</v>
      </c>
      <c r="GH59">
        <v>1</v>
      </c>
      <c r="GI59">
        <v>2</v>
      </c>
      <c r="GJ59">
        <v>0</v>
      </c>
      <c r="GK59">
        <f>ROUND(R59*(S12)/100,2)</f>
        <v>0</v>
      </c>
      <c r="GL59">
        <f t="shared" si="47"/>
        <v>0</v>
      </c>
      <c r="GM59">
        <f t="shared" si="48"/>
        <v>149958.92</v>
      </c>
      <c r="GN59">
        <f t="shared" si="49"/>
        <v>149958.92</v>
      </c>
      <c r="GO59">
        <f t="shared" si="50"/>
        <v>0</v>
      </c>
      <c r="GP59">
        <f t="shared" si="51"/>
        <v>0</v>
      </c>
      <c r="GT59">
        <v>0</v>
      </c>
      <c r="GU59">
        <v>1</v>
      </c>
      <c r="GV59">
        <v>0</v>
      </c>
      <c r="GW59">
        <v>0</v>
      </c>
      <c r="GX59">
        <f t="shared" si="52"/>
        <v>0</v>
      </c>
    </row>
    <row r="60" spans="1:255" ht="12.75">
      <c r="A60" s="2">
        <v>17</v>
      </c>
      <c r="B60" s="2">
        <v>1</v>
      </c>
      <c r="C60" s="2">
        <f>ROW(SmtRes!A264)</f>
        <v>264</v>
      </c>
      <c r="D60" s="2">
        <f>ROW(EtalonRes!A266)</f>
        <v>266</v>
      </c>
      <c r="E60" s="2" t="s">
        <v>112</v>
      </c>
      <c r="F60" s="2" t="s">
        <v>113</v>
      </c>
      <c r="G60" s="2" t="s">
        <v>114</v>
      </c>
      <c r="H60" s="2" t="s">
        <v>115</v>
      </c>
      <c r="I60" s="2">
        <v>22</v>
      </c>
      <c r="J60" s="2">
        <v>0</v>
      </c>
      <c r="K60" s="2"/>
      <c r="L60" s="2"/>
      <c r="M60" s="2"/>
      <c r="N60" s="2"/>
      <c r="O60" s="2">
        <f t="shared" si="15"/>
        <v>12924.34</v>
      </c>
      <c r="P60" s="2">
        <f t="shared" si="16"/>
        <v>12541.1</v>
      </c>
      <c r="Q60" s="2">
        <f t="shared" si="17"/>
        <v>134.2</v>
      </c>
      <c r="R60" s="2">
        <f t="shared" si="18"/>
        <v>0</v>
      </c>
      <c r="S60" s="2">
        <f t="shared" si="19"/>
        <v>249.04</v>
      </c>
      <c r="T60" s="2">
        <f t="shared" si="20"/>
        <v>0</v>
      </c>
      <c r="U60" s="2">
        <f t="shared" si="21"/>
        <v>28.82</v>
      </c>
      <c r="V60" s="2">
        <f t="shared" si="22"/>
        <v>0</v>
      </c>
      <c r="W60" s="2">
        <f t="shared" si="23"/>
        <v>0</v>
      </c>
      <c r="X60" s="2">
        <f t="shared" si="24"/>
        <v>323.75</v>
      </c>
      <c r="Y60" s="2">
        <f t="shared" si="25"/>
        <v>189.27</v>
      </c>
      <c r="Z60" s="2"/>
      <c r="AA60" s="2">
        <v>37323632</v>
      </c>
      <c r="AB60" s="2">
        <f t="shared" si="26"/>
        <v>587.47</v>
      </c>
      <c r="AC60" s="2">
        <f t="shared" si="57"/>
        <v>570.05</v>
      </c>
      <c r="AD60" s="2">
        <f>ROUND((((ET60)-(EU60))+AE60),6)</f>
        <v>6.1</v>
      </c>
      <c r="AE60" s="2">
        <f>ROUND((EU60),6)</f>
        <v>0</v>
      </c>
      <c r="AF60" s="2">
        <f>ROUND((EV60),6)</f>
        <v>11.32</v>
      </c>
      <c r="AG60" s="2">
        <f t="shared" si="31"/>
        <v>0</v>
      </c>
      <c r="AH60" s="2">
        <f>(EW60)</f>
        <v>1.31</v>
      </c>
      <c r="AI60" s="2">
        <f>(EX60)</f>
        <v>0</v>
      </c>
      <c r="AJ60" s="2">
        <f t="shared" si="34"/>
        <v>0</v>
      </c>
      <c r="AK60" s="2">
        <v>587.47</v>
      </c>
      <c r="AL60" s="2">
        <v>570.05</v>
      </c>
      <c r="AM60" s="2">
        <v>6.1</v>
      </c>
      <c r="AN60" s="2">
        <v>0</v>
      </c>
      <c r="AO60" s="2">
        <v>11.32</v>
      </c>
      <c r="AP60" s="2">
        <v>0</v>
      </c>
      <c r="AQ60" s="2">
        <v>1.31</v>
      </c>
      <c r="AR60" s="2">
        <v>0</v>
      </c>
      <c r="AS60" s="2">
        <v>0</v>
      </c>
      <c r="AT60" s="2">
        <v>130</v>
      </c>
      <c r="AU60" s="2">
        <v>76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1</v>
      </c>
      <c r="BJ60" s="2" t="s">
        <v>116</v>
      </c>
      <c r="BK60" s="2"/>
      <c r="BL60" s="2"/>
      <c r="BM60" s="2">
        <v>23001</v>
      </c>
      <c r="BN60" s="2">
        <v>0</v>
      </c>
      <c r="BO60" s="2" t="s">
        <v>3</v>
      </c>
      <c r="BP60" s="2">
        <v>0</v>
      </c>
      <c r="BQ60" s="2">
        <v>2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130</v>
      </c>
      <c r="CA60" s="2">
        <v>89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35"/>
        <v>12924.340000000002</v>
      </c>
      <c r="CQ60" s="2">
        <f t="shared" si="36"/>
        <v>570.05</v>
      </c>
      <c r="CR60" s="2">
        <f t="shared" si="37"/>
        <v>6.1</v>
      </c>
      <c r="CS60" s="2">
        <f t="shared" si="38"/>
        <v>0</v>
      </c>
      <c r="CT60" s="2">
        <f t="shared" si="39"/>
        <v>11.32</v>
      </c>
      <c r="CU60" s="2">
        <f t="shared" si="40"/>
        <v>0</v>
      </c>
      <c r="CV60" s="2">
        <f t="shared" si="41"/>
        <v>1.31</v>
      </c>
      <c r="CW60" s="2">
        <f t="shared" si="42"/>
        <v>0</v>
      </c>
      <c r="CX60" s="2">
        <f t="shared" si="43"/>
        <v>0</v>
      </c>
      <c r="CY60" s="2">
        <f t="shared" si="44"/>
        <v>323.752</v>
      </c>
      <c r="CZ60" s="2">
        <f t="shared" si="45"/>
        <v>189.2704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115</v>
      </c>
      <c r="DW60" s="2" t="s">
        <v>115</v>
      </c>
      <c r="DX60" s="2">
        <v>1</v>
      </c>
      <c r="DY60" s="2"/>
      <c r="DZ60" s="2"/>
      <c r="EA60" s="2"/>
      <c r="EB60" s="2"/>
      <c r="EC60" s="2"/>
      <c r="ED60" s="2"/>
      <c r="EE60" s="2">
        <v>35908581</v>
      </c>
      <c r="EF60" s="2">
        <v>2</v>
      </c>
      <c r="EG60" s="2" t="s">
        <v>49</v>
      </c>
      <c r="EH60" s="2">
        <v>0</v>
      </c>
      <c r="EI60" s="2" t="s">
        <v>3</v>
      </c>
      <c r="EJ60" s="2">
        <v>1</v>
      </c>
      <c r="EK60" s="2">
        <v>23001</v>
      </c>
      <c r="EL60" s="2" t="s">
        <v>117</v>
      </c>
      <c r="EM60" s="2" t="s">
        <v>118</v>
      </c>
      <c r="EN60" s="2"/>
      <c r="EO60" s="2" t="s">
        <v>3</v>
      </c>
      <c r="EP60" s="2"/>
      <c r="EQ60" s="2">
        <v>0</v>
      </c>
      <c r="ER60" s="2">
        <v>587.47</v>
      </c>
      <c r="ES60" s="2">
        <v>570.05</v>
      </c>
      <c r="ET60" s="2">
        <v>6.1</v>
      </c>
      <c r="EU60" s="2">
        <v>0</v>
      </c>
      <c r="EV60" s="2">
        <v>11.32</v>
      </c>
      <c r="EW60" s="2">
        <v>1.31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46"/>
        <v>0</v>
      </c>
      <c r="FS60" s="2">
        <v>0</v>
      </c>
      <c r="FT60" s="2"/>
      <c r="FU60" s="2" t="s">
        <v>30</v>
      </c>
      <c r="FV60" s="2"/>
      <c r="FW60" s="2"/>
      <c r="FX60" s="2">
        <v>130</v>
      </c>
      <c r="FY60" s="2">
        <v>75.65</v>
      </c>
      <c r="FZ60" s="2"/>
      <c r="GA60" s="2" t="s">
        <v>3</v>
      </c>
      <c r="GB60" s="2"/>
      <c r="GC60" s="2"/>
      <c r="GD60" s="2">
        <v>0</v>
      </c>
      <c r="GE60" s="2"/>
      <c r="GF60" s="2">
        <v>-1009532613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47"/>
        <v>0</v>
      </c>
      <c r="GM60" s="2">
        <f t="shared" si="48"/>
        <v>13437.36</v>
      </c>
      <c r="GN60" s="2">
        <f t="shared" si="49"/>
        <v>13437.36</v>
      </c>
      <c r="GO60" s="2">
        <f t="shared" si="50"/>
        <v>0</v>
      </c>
      <c r="GP60" s="2">
        <f t="shared" si="51"/>
        <v>0</v>
      </c>
      <c r="GQ60" s="2"/>
      <c r="GR60" s="2"/>
      <c r="GS60" s="2"/>
      <c r="GT60" s="2">
        <v>0</v>
      </c>
      <c r="GU60" s="2">
        <v>1</v>
      </c>
      <c r="GV60" s="2">
        <v>0</v>
      </c>
      <c r="GW60" s="2">
        <v>0</v>
      </c>
      <c r="GX60" s="2">
        <f t="shared" si="52"/>
        <v>0</v>
      </c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06" ht="12.75">
      <c r="A61">
        <v>17</v>
      </c>
      <c r="B61">
        <v>1</v>
      </c>
      <c r="C61">
        <f>ROW(SmtRes!A268)</f>
        <v>268</v>
      </c>
      <c r="D61">
        <f>ROW(EtalonRes!A270)</f>
        <v>270</v>
      </c>
      <c r="E61" t="s">
        <v>112</v>
      </c>
      <c r="F61" t="s">
        <v>113</v>
      </c>
      <c r="G61" t="s">
        <v>114</v>
      </c>
      <c r="H61" t="s">
        <v>115</v>
      </c>
      <c r="I61">
        <v>22</v>
      </c>
      <c r="J61">
        <v>0</v>
      </c>
      <c r="O61">
        <f t="shared" si="15"/>
        <v>100185.54</v>
      </c>
      <c r="P61">
        <f t="shared" si="16"/>
        <v>93054.96</v>
      </c>
      <c r="Q61">
        <f t="shared" si="17"/>
        <v>1009.18</v>
      </c>
      <c r="R61">
        <f t="shared" si="18"/>
        <v>0</v>
      </c>
      <c r="S61">
        <f t="shared" si="19"/>
        <v>6121.4</v>
      </c>
      <c r="T61">
        <f t="shared" si="20"/>
        <v>0</v>
      </c>
      <c r="U61">
        <f t="shared" si="21"/>
        <v>28.82</v>
      </c>
      <c r="V61">
        <f t="shared" si="22"/>
        <v>0</v>
      </c>
      <c r="W61">
        <f t="shared" si="23"/>
        <v>0</v>
      </c>
      <c r="X61">
        <f t="shared" si="24"/>
        <v>6794.75</v>
      </c>
      <c r="Y61">
        <f t="shared" si="25"/>
        <v>3734.05</v>
      </c>
      <c r="AA61">
        <v>37323628</v>
      </c>
      <c r="AB61">
        <f t="shared" si="26"/>
        <v>587.47</v>
      </c>
      <c r="AC61">
        <f t="shared" si="57"/>
        <v>570.05</v>
      </c>
      <c r="AD61">
        <f>ROUND((((ET61)-(EU61))+AE61),6)</f>
        <v>6.1</v>
      </c>
      <c r="AE61">
        <f>ROUND((EU61),6)</f>
        <v>0</v>
      </c>
      <c r="AF61">
        <f>ROUND((EV61),6)</f>
        <v>11.32</v>
      </c>
      <c r="AG61">
        <f t="shared" si="31"/>
        <v>0</v>
      </c>
      <c r="AH61">
        <f>(EW61)</f>
        <v>1.31</v>
      </c>
      <c r="AI61">
        <f>(EX61)</f>
        <v>0</v>
      </c>
      <c r="AJ61">
        <f t="shared" si="34"/>
        <v>0</v>
      </c>
      <c r="AK61">
        <v>587.47</v>
      </c>
      <c r="AL61">
        <v>570.05</v>
      </c>
      <c r="AM61">
        <v>6.1</v>
      </c>
      <c r="AN61">
        <v>0</v>
      </c>
      <c r="AO61">
        <v>11.32</v>
      </c>
      <c r="AP61">
        <v>0</v>
      </c>
      <c r="AQ61">
        <v>1.31</v>
      </c>
      <c r="AR61">
        <v>0</v>
      </c>
      <c r="AS61">
        <v>0</v>
      </c>
      <c r="AT61">
        <v>111</v>
      </c>
      <c r="AU61">
        <v>61</v>
      </c>
      <c r="AV61">
        <v>1</v>
      </c>
      <c r="AW61">
        <v>1</v>
      </c>
      <c r="AZ61">
        <v>1</v>
      </c>
      <c r="BA61">
        <v>24.58</v>
      </c>
      <c r="BB61">
        <v>7.52</v>
      </c>
      <c r="BC61">
        <v>7.42</v>
      </c>
      <c r="BH61">
        <v>0</v>
      </c>
      <c r="BI61">
        <v>1</v>
      </c>
      <c r="BJ61" t="s">
        <v>116</v>
      </c>
      <c r="BM61">
        <v>23001</v>
      </c>
      <c r="BN61">
        <v>0</v>
      </c>
      <c r="BO61" t="s">
        <v>113</v>
      </c>
      <c r="BP61">
        <v>1</v>
      </c>
      <c r="BQ61">
        <v>2</v>
      </c>
      <c r="BR61">
        <v>0</v>
      </c>
      <c r="BS61">
        <v>24.58</v>
      </c>
      <c r="BT61">
        <v>1</v>
      </c>
      <c r="BU61">
        <v>1</v>
      </c>
      <c r="BV61">
        <v>1</v>
      </c>
      <c r="BW61">
        <v>1</v>
      </c>
      <c r="BX61">
        <v>1</v>
      </c>
      <c r="BZ61">
        <v>130</v>
      </c>
      <c r="CA61">
        <v>89</v>
      </c>
      <c r="CF61">
        <v>0</v>
      </c>
      <c r="CG61">
        <v>0</v>
      </c>
      <c r="CM61">
        <v>0</v>
      </c>
      <c r="CO61">
        <v>0</v>
      </c>
      <c r="CP61">
        <f t="shared" si="35"/>
        <v>100185.54</v>
      </c>
      <c r="CQ61">
        <f t="shared" si="36"/>
        <v>4229.771</v>
      </c>
      <c r="CR61">
        <f t="shared" si="37"/>
        <v>45.87199999999999</v>
      </c>
      <c r="CS61">
        <f t="shared" si="38"/>
        <v>0</v>
      </c>
      <c r="CT61">
        <f t="shared" si="39"/>
        <v>278.24559999999997</v>
      </c>
      <c r="CU61">
        <f t="shared" si="40"/>
        <v>0</v>
      </c>
      <c r="CV61">
        <f t="shared" si="41"/>
        <v>1.31</v>
      </c>
      <c r="CW61">
        <f t="shared" si="42"/>
        <v>0</v>
      </c>
      <c r="CX61">
        <f t="shared" si="43"/>
        <v>0</v>
      </c>
      <c r="CY61">
        <f t="shared" si="44"/>
        <v>6794.753999999999</v>
      </c>
      <c r="CZ61">
        <f t="shared" si="45"/>
        <v>3734.0539999999996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115</v>
      </c>
      <c r="DW61" t="s">
        <v>115</v>
      </c>
      <c r="DX61">
        <v>1</v>
      </c>
      <c r="EE61">
        <v>35908581</v>
      </c>
      <c r="EF61">
        <v>2</v>
      </c>
      <c r="EG61" t="s">
        <v>49</v>
      </c>
      <c r="EH61">
        <v>0</v>
      </c>
      <c r="EJ61">
        <v>1</v>
      </c>
      <c r="EK61">
        <v>23001</v>
      </c>
      <c r="EL61" t="s">
        <v>117</v>
      </c>
      <c r="EM61" t="s">
        <v>118</v>
      </c>
      <c r="EQ61">
        <v>0</v>
      </c>
      <c r="ER61">
        <v>587.47</v>
      </c>
      <c r="ES61">
        <v>570.05</v>
      </c>
      <c r="ET61">
        <v>6.1</v>
      </c>
      <c r="EU61">
        <v>0</v>
      </c>
      <c r="EV61">
        <v>11.32</v>
      </c>
      <c r="EW61">
        <v>1.31</v>
      </c>
      <c r="EX61">
        <v>0</v>
      </c>
      <c r="EY61">
        <v>0</v>
      </c>
      <c r="FQ61">
        <v>0</v>
      </c>
      <c r="FR61">
        <f t="shared" si="46"/>
        <v>0</v>
      </c>
      <c r="FS61">
        <v>0</v>
      </c>
      <c r="FU61" t="s">
        <v>30</v>
      </c>
      <c r="FV61" t="s">
        <v>30</v>
      </c>
      <c r="FW61" t="s">
        <v>31</v>
      </c>
      <c r="FX61">
        <v>130</v>
      </c>
      <c r="FY61">
        <v>75.65</v>
      </c>
      <c r="GD61">
        <v>0</v>
      </c>
      <c r="GF61">
        <v>-1009532613</v>
      </c>
      <c r="GG61">
        <v>2</v>
      </c>
      <c r="GH61">
        <v>1</v>
      </c>
      <c r="GI61">
        <v>2</v>
      </c>
      <c r="GJ61">
        <v>0</v>
      </c>
      <c r="GK61">
        <f>ROUND(R61*(S12)/100,2)</f>
        <v>0</v>
      </c>
      <c r="GL61">
        <f t="shared" si="47"/>
        <v>0</v>
      </c>
      <c r="GM61">
        <f t="shared" si="48"/>
        <v>110714.34</v>
      </c>
      <c r="GN61">
        <f t="shared" si="49"/>
        <v>110714.34</v>
      </c>
      <c r="GO61">
        <f t="shared" si="50"/>
        <v>0</v>
      </c>
      <c r="GP61">
        <f t="shared" si="51"/>
        <v>0</v>
      </c>
      <c r="GT61">
        <v>0</v>
      </c>
      <c r="GU61">
        <v>1</v>
      </c>
      <c r="GV61">
        <v>0</v>
      </c>
      <c r="GW61">
        <v>0</v>
      </c>
      <c r="GX61">
        <f t="shared" si="52"/>
        <v>0</v>
      </c>
    </row>
    <row r="63" spans="1:118" ht="12.75">
      <c r="A63" s="3">
        <v>51</v>
      </c>
      <c r="B63" s="3">
        <f>B24</f>
        <v>1</v>
      </c>
      <c r="C63" s="3">
        <f>A24</f>
        <v>4</v>
      </c>
      <c r="D63" s="3">
        <f>ROW(A24)</f>
        <v>24</v>
      </c>
      <c r="E63" s="3"/>
      <c r="F63" s="3" t="str">
        <f>IF(F24&lt;&gt;"",F24,"")</f>
        <v>Новый раздел</v>
      </c>
      <c r="G63" s="3" t="str">
        <f>IF(G24&lt;&gt;"",G24,"")</f>
        <v>Отмостка</v>
      </c>
      <c r="H63" s="3"/>
      <c r="I63" s="3"/>
      <c r="J63" s="3"/>
      <c r="K63" s="3"/>
      <c r="L63" s="3"/>
      <c r="M63" s="3"/>
      <c r="N63" s="3"/>
      <c r="O63" s="3">
        <f aca="true" t="shared" si="60" ref="O63:T63">ROUND(AB63,2)</f>
        <v>276933.64</v>
      </c>
      <c r="P63" s="3">
        <f t="shared" si="60"/>
        <v>199969.24</v>
      </c>
      <c r="Q63" s="3">
        <f t="shared" si="60"/>
        <v>44386.37</v>
      </c>
      <c r="R63" s="3">
        <f t="shared" si="60"/>
        <v>3927.17</v>
      </c>
      <c r="S63" s="3">
        <f t="shared" si="60"/>
        <v>32578.03</v>
      </c>
      <c r="T63" s="3">
        <f t="shared" si="60"/>
        <v>0</v>
      </c>
      <c r="U63" s="3">
        <f>AH63</f>
        <v>3929.7844314751997</v>
      </c>
      <c r="V63" s="3">
        <f>AI63</f>
        <v>369.96469031</v>
      </c>
      <c r="W63" s="3">
        <f>ROUND(AJ63,2)</f>
        <v>76.4</v>
      </c>
      <c r="X63" s="3">
        <f>ROUND(AK63,2)</f>
        <v>39462.95</v>
      </c>
      <c r="Y63" s="3">
        <f>ROUND(AL63,2)</f>
        <v>22095.51</v>
      </c>
      <c r="Z63" s="3"/>
      <c r="AA63" s="3"/>
      <c r="AB63" s="3">
        <f>ROUND(SUMIF(AA28:AA61,"=37323632",O28:O61),2)</f>
        <v>276933.64</v>
      </c>
      <c r="AC63" s="3">
        <f>ROUND(SUMIF(AA28:AA61,"=37323632",P28:P61),2)</f>
        <v>199969.24</v>
      </c>
      <c r="AD63" s="3">
        <f>ROUND(SUMIF(AA28:AA61,"=37323632",Q28:Q61),2)</f>
        <v>44386.37</v>
      </c>
      <c r="AE63" s="3">
        <f>ROUND(SUMIF(AA28:AA61,"=37323632",R28:R61),2)</f>
        <v>3927.17</v>
      </c>
      <c r="AF63" s="3">
        <f>ROUND(SUMIF(AA28:AA61,"=37323632",S28:S61),2)</f>
        <v>32578.03</v>
      </c>
      <c r="AG63" s="3">
        <f>ROUND(SUMIF(AA28:AA61,"=37323632",T28:T61),2)</f>
        <v>0</v>
      </c>
      <c r="AH63" s="3">
        <f>SUMIF(AA28:AA61,"=37323632",U28:U61)</f>
        <v>3929.7844314751997</v>
      </c>
      <c r="AI63" s="3">
        <f>SUMIF(AA28:AA61,"=37323632",V28:V61)</f>
        <v>369.96469031</v>
      </c>
      <c r="AJ63" s="3">
        <f>ROUND(SUMIF(AA28:AA61,"=37323632",W28:W61),2)</f>
        <v>76.4</v>
      </c>
      <c r="AK63" s="3">
        <f>ROUND(SUMIF(AA28:AA61,"=37323632",X28:X61),2)</f>
        <v>39462.95</v>
      </c>
      <c r="AL63" s="3">
        <f>ROUND(SUMIF(AA28:AA61,"=37323632",Y28:Y61),2)</f>
        <v>22095.51</v>
      </c>
      <c r="AM63" s="3"/>
      <c r="AN63" s="3"/>
      <c r="AO63" s="3">
        <f aca="true" t="shared" si="61" ref="AO63:AZ63">ROUND(BB63,2)</f>
        <v>0</v>
      </c>
      <c r="AP63" s="3">
        <f t="shared" si="61"/>
        <v>0</v>
      </c>
      <c r="AQ63" s="3">
        <f t="shared" si="61"/>
        <v>0</v>
      </c>
      <c r="AR63" s="3">
        <f t="shared" si="61"/>
        <v>338492.1</v>
      </c>
      <c r="AS63" s="3">
        <f t="shared" si="61"/>
        <v>338492.1</v>
      </c>
      <c r="AT63" s="3">
        <f t="shared" si="61"/>
        <v>0</v>
      </c>
      <c r="AU63" s="3">
        <f t="shared" si="61"/>
        <v>0</v>
      </c>
      <c r="AV63" s="3">
        <f t="shared" si="61"/>
        <v>199969.24</v>
      </c>
      <c r="AW63" s="3">
        <f t="shared" si="61"/>
        <v>199969.24</v>
      </c>
      <c r="AX63" s="3">
        <f t="shared" si="61"/>
        <v>0</v>
      </c>
      <c r="AY63" s="3">
        <f t="shared" si="61"/>
        <v>199969.24</v>
      </c>
      <c r="AZ63" s="3">
        <f t="shared" si="61"/>
        <v>0</v>
      </c>
      <c r="BA63" s="3"/>
      <c r="BB63" s="3">
        <f>ROUND(SUMIF(AA28:AA61,"=37323632",FQ28:FQ61),2)</f>
        <v>0</v>
      </c>
      <c r="BC63" s="3">
        <f>ROUND(SUMIF(AA28:AA61,"=37323632",FR28:FR61),2)</f>
        <v>0</v>
      </c>
      <c r="BD63" s="3">
        <f>ROUND(SUMIF(AA28:AA61,"=37323632",GL28:GL61),2)</f>
        <v>0</v>
      </c>
      <c r="BE63" s="3">
        <f>ROUND(SUMIF(AA28:AA61,"=37323632",GM28:GM61),2)</f>
        <v>338492.1</v>
      </c>
      <c r="BF63" s="3">
        <f>ROUND(SUMIF(AA28:AA61,"=37323632",GN28:GN61),2)</f>
        <v>338492.1</v>
      </c>
      <c r="BG63" s="3">
        <f>ROUND(SUMIF(AA28:AA61,"=37323632",GO28:GO61),2)</f>
        <v>0</v>
      </c>
      <c r="BH63" s="3">
        <f>ROUND(SUMIF(AA28:AA61,"=37323632",GP28:GP61),2)</f>
        <v>0</v>
      </c>
      <c r="BI63" s="3">
        <f>AC63-BB63</f>
        <v>199969.24</v>
      </c>
      <c r="BJ63" s="3">
        <f>AC63-BC63</f>
        <v>199969.24</v>
      </c>
      <c r="BK63" s="3">
        <f>BB63-BD63</f>
        <v>0</v>
      </c>
      <c r="BL63" s="3">
        <f>AC63-BB63-BC63+BD63</f>
        <v>199969.24</v>
      </c>
      <c r="BM63" s="3">
        <f>BC63-BD63</f>
        <v>0</v>
      </c>
      <c r="BN63" s="3"/>
      <c r="BO63" s="4">
        <f aca="true" t="shared" si="62" ref="BO63:BT63">ROUND(CB63,2)</f>
        <v>2788550.91</v>
      </c>
      <c r="BP63" s="4">
        <f t="shared" si="62"/>
        <v>1695350.65</v>
      </c>
      <c r="BQ63" s="4">
        <f t="shared" si="62"/>
        <v>292431.75</v>
      </c>
      <c r="BR63" s="4">
        <f t="shared" si="62"/>
        <v>96529.74</v>
      </c>
      <c r="BS63" s="4">
        <f t="shared" si="62"/>
        <v>800768.51</v>
      </c>
      <c r="BT63" s="4">
        <f t="shared" si="62"/>
        <v>0</v>
      </c>
      <c r="BU63" s="4">
        <f>CH63</f>
        <v>3929.7844314751997</v>
      </c>
      <c r="BV63" s="4">
        <f>CI63</f>
        <v>369.96469031</v>
      </c>
      <c r="BW63" s="4">
        <f>ROUND(CJ63,2)</f>
        <v>76.4</v>
      </c>
      <c r="BX63" s="4">
        <f>ROUND(CK63,2)</f>
        <v>826365.82</v>
      </c>
      <c r="BY63" s="4">
        <f>ROUND(CL63,2)</f>
        <v>434133.38</v>
      </c>
      <c r="BZ63" s="4"/>
      <c r="CA63" s="4"/>
      <c r="CB63" s="4">
        <f>ROUND(SUMIF(AA28:AA61,"=37323628",O28:O61),2)</f>
        <v>2788550.91</v>
      </c>
      <c r="CC63" s="4">
        <f>ROUND(SUMIF(AA28:AA61,"=37323628",P28:P61),2)</f>
        <v>1695350.65</v>
      </c>
      <c r="CD63" s="4">
        <f>ROUND(SUMIF(AA28:AA61,"=37323628",Q28:Q61),2)</f>
        <v>292431.75</v>
      </c>
      <c r="CE63" s="4">
        <f>ROUND(SUMIF(AA28:AA61,"=37323628",R28:R61),2)</f>
        <v>96529.74</v>
      </c>
      <c r="CF63" s="4">
        <f>ROUND(SUMIF(AA28:AA61,"=37323628",S28:S61),2)</f>
        <v>800768.51</v>
      </c>
      <c r="CG63" s="4">
        <f>ROUND(SUMIF(AA28:AA61,"=37323628",T28:T61),2)</f>
        <v>0</v>
      </c>
      <c r="CH63" s="4">
        <f>SUMIF(AA28:AA61,"=37323628",U28:U61)</f>
        <v>3929.7844314751997</v>
      </c>
      <c r="CI63" s="4">
        <f>SUMIF(AA28:AA61,"=37323628",V28:V61)</f>
        <v>369.96469031</v>
      </c>
      <c r="CJ63" s="4">
        <f>ROUND(SUMIF(AA28:AA61,"=37323628",W28:W61),2)</f>
        <v>76.4</v>
      </c>
      <c r="CK63" s="4">
        <f>ROUND(SUMIF(AA28:AA61,"=37323628",X28:X61),2)</f>
        <v>826365.82</v>
      </c>
      <c r="CL63" s="4">
        <f>ROUND(SUMIF(AA28:AA61,"=37323628",Y28:Y61),2)</f>
        <v>434133.38</v>
      </c>
      <c r="CM63" s="4"/>
      <c r="CN63" s="4"/>
      <c r="CO63" s="4">
        <f aca="true" t="shared" si="63" ref="CO63:CZ63">ROUND(DB63,2)</f>
        <v>0</v>
      </c>
      <c r="CP63" s="4">
        <f t="shared" si="63"/>
        <v>0</v>
      </c>
      <c r="CQ63" s="4">
        <f t="shared" si="63"/>
        <v>0</v>
      </c>
      <c r="CR63" s="4">
        <f t="shared" si="63"/>
        <v>4049050.11</v>
      </c>
      <c r="CS63" s="4">
        <f t="shared" si="63"/>
        <v>4049050.11</v>
      </c>
      <c r="CT63" s="4">
        <f t="shared" si="63"/>
        <v>0</v>
      </c>
      <c r="CU63" s="4">
        <f t="shared" si="63"/>
        <v>0</v>
      </c>
      <c r="CV63" s="4">
        <f t="shared" si="63"/>
        <v>1695350.65</v>
      </c>
      <c r="CW63" s="4">
        <f t="shared" si="63"/>
        <v>1695350.65</v>
      </c>
      <c r="CX63" s="4">
        <f t="shared" si="63"/>
        <v>0</v>
      </c>
      <c r="CY63" s="4">
        <f t="shared" si="63"/>
        <v>1695350.65</v>
      </c>
      <c r="CZ63" s="4">
        <f t="shared" si="63"/>
        <v>0</v>
      </c>
      <c r="DA63" s="4"/>
      <c r="DB63" s="4">
        <f>ROUND(SUMIF(AA28:AA61,"=37323628",FQ28:FQ61),2)</f>
        <v>0</v>
      </c>
      <c r="DC63" s="4">
        <f>ROUND(SUMIF(AA28:AA61,"=37323628",FR28:FR61),2)</f>
        <v>0</v>
      </c>
      <c r="DD63" s="4">
        <f>ROUND(SUMIF(AA28:AA61,"=37323628",GL28:GL61),2)</f>
        <v>0</v>
      </c>
      <c r="DE63" s="4">
        <f>ROUND(SUMIF(AA28:AA61,"=37323628",GM28:GM61),2)</f>
        <v>4049050.11</v>
      </c>
      <c r="DF63" s="4">
        <f>ROUND(SUMIF(AA28:AA61,"=37323628",GN28:GN61),2)</f>
        <v>4049050.11</v>
      </c>
      <c r="DG63" s="4">
        <f>ROUND(SUMIF(AA28:AA61,"=37323628",GO28:GO61),2)</f>
        <v>0</v>
      </c>
      <c r="DH63" s="4">
        <f>ROUND(SUMIF(AA28:AA61,"=37323628",GP28:GP61),2)</f>
        <v>0</v>
      </c>
      <c r="DI63" s="4">
        <f>CC63-DB63</f>
        <v>1695350.65</v>
      </c>
      <c r="DJ63" s="4">
        <f>CC63-DC63</f>
        <v>1695350.65</v>
      </c>
      <c r="DK63" s="4">
        <f>DB63-DD63</f>
        <v>0</v>
      </c>
      <c r="DL63" s="4">
        <f>CC63-DB63-DC63+DD63</f>
        <v>1695350.65</v>
      </c>
      <c r="DM63" s="4">
        <f>DC63-DD63</f>
        <v>0</v>
      </c>
      <c r="DN63" s="4">
        <v>0</v>
      </c>
    </row>
    <row r="65" spans="1:16" ht="12.75">
      <c r="A65" s="5">
        <v>50</v>
      </c>
      <c r="B65" s="5">
        <v>0</v>
      </c>
      <c r="C65" s="5">
        <v>0</v>
      </c>
      <c r="D65" s="5">
        <v>1</v>
      </c>
      <c r="E65" s="5">
        <v>201</v>
      </c>
      <c r="F65" s="5">
        <f>ROUND(Source!O63,O65)</f>
        <v>276933.64</v>
      </c>
      <c r="G65" s="5" t="s">
        <v>119</v>
      </c>
      <c r="H65" s="5" t="s">
        <v>120</v>
      </c>
      <c r="I65" s="5"/>
      <c r="J65" s="5"/>
      <c r="K65" s="5">
        <v>201</v>
      </c>
      <c r="L65" s="5">
        <v>2</v>
      </c>
      <c r="M65" s="5">
        <v>3</v>
      </c>
      <c r="N65" s="5" t="s">
        <v>3</v>
      </c>
      <c r="O65" s="5">
        <v>2</v>
      </c>
      <c r="P65" s="5">
        <f>ROUND(Source!BO63,O65)</f>
        <v>2788550.91</v>
      </c>
    </row>
    <row r="66" spans="1:16" ht="12.75">
      <c r="A66" s="5">
        <v>50</v>
      </c>
      <c r="B66" s="5">
        <v>0</v>
      </c>
      <c r="C66" s="5">
        <v>0</v>
      </c>
      <c r="D66" s="5">
        <v>1</v>
      </c>
      <c r="E66" s="5">
        <v>202</v>
      </c>
      <c r="F66" s="5">
        <f>ROUND(Source!P63,O66)</f>
        <v>199969.24</v>
      </c>
      <c r="G66" s="5" t="s">
        <v>121</v>
      </c>
      <c r="H66" s="5" t="s">
        <v>122</v>
      </c>
      <c r="I66" s="5"/>
      <c r="J66" s="5"/>
      <c r="K66" s="5">
        <v>202</v>
      </c>
      <c r="L66" s="5">
        <v>3</v>
      </c>
      <c r="M66" s="5">
        <v>3</v>
      </c>
      <c r="N66" s="5" t="s">
        <v>3</v>
      </c>
      <c r="O66" s="5">
        <v>2</v>
      </c>
      <c r="P66" s="5">
        <f>ROUND(Source!BP63,O66)</f>
        <v>1695350.65</v>
      </c>
    </row>
    <row r="67" spans="1:16" ht="12.75">
      <c r="A67" s="5">
        <v>50</v>
      </c>
      <c r="B67" s="5">
        <v>0</v>
      </c>
      <c r="C67" s="5">
        <v>0</v>
      </c>
      <c r="D67" s="5">
        <v>1</v>
      </c>
      <c r="E67" s="5">
        <v>222</v>
      </c>
      <c r="F67" s="5">
        <f>ROUND(Source!AO63,O67)</f>
        <v>0</v>
      </c>
      <c r="G67" s="5" t="s">
        <v>123</v>
      </c>
      <c r="H67" s="5" t="s">
        <v>124</v>
      </c>
      <c r="I67" s="5"/>
      <c r="J67" s="5"/>
      <c r="K67" s="5">
        <v>222</v>
      </c>
      <c r="L67" s="5">
        <v>4</v>
      </c>
      <c r="M67" s="5">
        <v>3</v>
      </c>
      <c r="N67" s="5" t="s">
        <v>3</v>
      </c>
      <c r="O67" s="5">
        <v>2</v>
      </c>
      <c r="P67" s="5">
        <f>ROUND(Source!CO63,O67)</f>
        <v>0</v>
      </c>
    </row>
    <row r="68" spans="1:16" ht="12.75">
      <c r="A68" s="5">
        <v>50</v>
      </c>
      <c r="B68" s="5">
        <v>0</v>
      </c>
      <c r="C68" s="5">
        <v>0</v>
      </c>
      <c r="D68" s="5">
        <v>1</v>
      </c>
      <c r="E68" s="5">
        <v>225</v>
      </c>
      <c r="F68" s="5">
        <f>ROUND(Source!AV63,O68)</f>
        <v>199969.24</v>
      </c>
      <c r="G68" s="5" t="s">
        <v>125</v>
      </c>
      <c r="H68" s="5" t="s">
        <v>126</v>
      </c>
      <c r="I68" s="5"/>
      <c r="J68" s="5"/>
      <c r="K68" s="5">
        <v>225</v>
      </c>
      <c r="L68" s="5">
        <v>5</v>
      </c>
      <c r="M68" s="5">
        <v>3</v>
      </c>
      <c r="N68" s="5" t="s">
        <v>3</v>
      </c>
      <c r="O68" s="5">
        <v>2</v>
      </c>
      <c r="P68" s="5">
        <f>ROUND(Source!CV63,O68)</f>
        <v>1695350.65</v>
      </c>
    </row>
    <row r="69" spans="1:16" ht="12.75">
      <c r="A69" s="5">
        <v>50</v>
      </c>
      <c r="B69" s="5">
        <v>1</v>
      </c>
      <c r="C69" s="5">
        <v>0</v>
      </c>
      <c r="D69" s="5">
        <v>1</v>
      </c>
      <c r="E69" s="5">
        <v>226</v>
      </c>
      <c r="F69" s="5">
        <f>ROUND(Source!AW63,O69)</f>
        <v>199969.24</v>
      </c>
      <c r="G69" s="5" t="s">
        <v>127</v>
      </c>
      <c r="H69" s="5" t="s">
        <v>128</v>
      </c>
      <c r="I69" s="5"/>
      <c r="J69" s="5"/>
      <c r="K69" s="5">
        <v>226</v>
      </c>
      <c r="L69" s="5">
        <v>6</v>
      </c>
      <c r="M69" s="5">
        <v>0</v>
      </c>
      <c r="N69" s="5" t="s">
        <v>3</v>
      </c>
      <c r="O69" s="5">
        <v>2</v>
      </c>
      <c r="P69" s="5">
        <f>ROUND(Source!CW63,O69)</f>
        <v>1695350.65</v>
      </c>
    </row>
    <row r="70" spans="1:16" ht="12.75">
      <c r="A70" s="5">
        <v>50</v>
      </c>
      <c r="B70" s="5">
        <v>0</v>
      </c>
      <c r="C70" s="5">
        <v>0</v>
      </c>
      <c r="D70" s="5">
        <v>1</v>
      </c>
      <c r="E70" s="5">
        <v>227</v>
      </c>
      <c r="F70" s="5">
        <f>ROUND(Source!AX63,O70)</f>
        <v>0</v>
      </c>
      <c r="G70" s="5" t="s">
        <v>129</v>
      </c>
      <c r="H70" s="5" t="s">
        <v>130</v>
      </c>
      <c r="I70" s="5"/>
      <c r="J70" s="5"/>
      <c r="K70" s="5">
        <v>227</v>
      </c>
      <c r="L70" s="5">
        <v>7</v>
      </c>
      <c r="M70" s="5">
        <v>3</v>
      </c>
      <c r="N70" s="5" t="s">
        <v>3</v>
      </c>
      <c r="O70" s="5">
        <v>2</v>
      </c>
      <c r="P70" s="5">
        <f>ROUND(Source!CX63,O70)</f>
        <v>0</v>
      </c>
    </row>
    <row r="71" spans="1:16" ht="12.75">
      <c r="A71" s="5">
        <v>50</v>
      </c>
      <c r="B71" s="5">
        <v>0</v>
      </c>
      <c r="C71" s="5">
        <v>0</v>
      </c>
      <c r="D71" s="5">
        <v>1</v>
      </c>
      <c r="E71" s="5">
        <v>228</v>
      </c>
      <c r="F71" s="5">
        <f>ROUND(Source!AY63,O71)</f>
        <v>199969.24</v>
      </c>
      <c r="G71" s="5" t="s">
        <v>131</v>
      </c>
      <c r="H71" s="5" t="s">
        <v>132</v>
      </c>
      <c r="I71" s="5"/>
      <c r="J71" s="5"/>
      <c r="K71" s="5">
        <v>228</v>
      </c>
      <c r="L71" s="5">
        <v>8</v>
      </c>
      <c r="M71" s="5">
        <v>3</v>
      </c>
      <c r="N71" s="5" t="s">
        <v>3</v>
      </c>
      <c r="O71" s="5">
        <v>2</v>
      </c>
      <c r="P71" s="5">
        <f>ROUND(Source!CY63,O71)</f>
        <v>1695350.65</v>
      </c>
    </row>
    <row r="72" spans="1:16" ht="12.75">
      <c r="A72" s="5">
        <v>50</v>
      </c>
      <c r="B72" s="5">
        <v>0</v>
      </c>
      <c r="C72" s="5">
        <v>0</v>
      </c>
      <c r="D72" s="5">
        <v>1</v>
      </c>
      <c r="E72" s="5">
        <v>216</v>
      </c>
      <c r="F72" s="5">
        <f>ROUND(Source!AP63,O72)</f>
        <v>0</v>
      </c>
      <c r="G72" s="5" t="s">
        <v>133</v>
      </c>
      <c r="H72" s="5" t="s">
        <v>134</v>
      </c>
      <c r="I72" s="5"/>
      <c r="J72" s="5"/>
      <c r="K72" s="5">
        <v>216</v>
      </c>
      <c r="L72" s="5">
        <v>9</v>
      </c>
      <c r="M72" s="5">
        <v>3</v>
      </c>
      <c r="N72" s="5" t="s">
        <v>3</v>
      </c>
      <c r="O72" s="5">
        <v>2</v>
      </c>
      <c r="P72" s="5">
        <f>ROUND(Source!CP63,O72)</f>
        <v>0</v>
      </c>
    </row>
    <row r="73" spans="1:16" ht="12.75">
      <c r="A73" s="5">
        <v>50</v>
      </c>
      <c r="B73" s="5">
        <v>0</v>
      </c>
      <c r="C73" s="5">
        <v>0</v>
      </c>
      <c r="D73" s="5">
        <v>1</v>
      </c>
      <c r="E73" s="5">
        <v>223</v>
      </c>
      <c r="F73" s="5">
        <f>ROUND(Source!AQ63,O73)</f>
        <v>0</v>
      </c>
      <c r="G73" s="5" t="s">
        <v>135</v>
      </c>
      <c r="H73" s="5" t="s">
        <v>136</v>
      </c>
      <c r="I73" s="5"/>
      <c r="J73" s="5"/>
      <c r="K73" s="5">
        <v>223</v>
      </c>
      <c r="L73" s="5">
        <v>10</v>
      </c>
      <c r="M73" s="5">
        <v>3</v>
      </c>
      <c r="N73" s="5" t="s">
        <v>3</v>
      </c>
      <c r="O73" s="5">
        <v>2</v>
      </c>
      <c r="P73" s="5">
        <f>ROUND(Source!CQ63,O73)</f>
        <v>0</v>
      </c>
    </row>
    <row r="74" spans="1:16" ht="12.75">
      <c r="A74" s="5">
        <v>50</v>
      </c>
      <c r="B74" s="5">
        <v>0</v>
      </c>
      <c r="C74" s="5">
        <v>0</v>
      </c>
      <c r="D74" s="5">
        <v>1</v>
      </c>
      <c r="E74" s="5">
        <v>229</v>
      </c>
      <c r="F74" s="5">
        <f>ROUND(Source!AZ63,O74)</f>
        <v>0</v>
      </c>
      <c r="G74" s="5" t="s">
        <v>137</v>
      </c>
      <c r="H74" s="5" t="s">
        <v>138</v>
      </c>
      <c r="I74" s="5"/>
      <c r="J74" s="5"/>
      <c r="K74" s="5">
        <v>229</v>
      </c>
      <c r="L74" s="5">
        <v>11</v>
      </c>
      <c r="M74" s="5">
        <v>3</v>
      </c>
      <c r="N74" s="5" t="s">
        <v>3</v>
      </c>
      <c r="O74" s="5">
        <v>2</v>
      </c>
      <c r="P74" s="5">
        <f>ROUND(Source!CZ63,O74)</f>
        <v>0</v>
      </c>
    </row>
    <row r="75" spans="1:16" ht="12.75">
      <c r="A75" s="5">
        <v>50</v>
      </c>
      <c r="B75" s="5">
        <v>0</v>
      </c>
      <c r="C75" s="5">
        <v>0</v>
      </c>
      <c r="D75" s="5">
        <v>1</v>
      </c>
      <c r="E75" s="5">
        <v>203</v>
      </c>
      <c r="F75" s="5">
        <f>ROUND(Source!Q63,O75)</f>
        <v>44386.37</v>
      </c>
      <c r="G75" s="5" t="s">
        <v>139</v>
      </c>
      <c r="H75" s="5" t="s">
        <v>140</v>
      </c>
      <c r="I75" s="5"/>
      <c r="J75" s="5"/>
      <c r="K75" s="5">
        <v>203</v>
      </c>
      <c r="L75" s="5">
        <v>12</v>
      </c>
      <c r="M75" s="5">
        <v>3</v>
      </c>
      <c r="N75" s="5" t="s">
        <v>3</v>
      </c>
      <c r="O75" s="5">
        <v>2</v>
      </c>
      <c r="P75" s="5">
        <f>ROUND(Source!BQ63,O75)</f>
        <v>292431.75</v>
      </c>
    </row>
    <row r="76" spans="1:16" ht="12.75">
      <c r="A76" s="5">
        <v>50</v>
      </c>
      <c r="B76" s="5">
        <v>0</v>
      </c>
      <c r="C76" s="5">
        <v>0</v>
      </c>
      <c r="D76" s="5">
        <v>1</v>
      </c>
      <c r="E76" s="5">
        <v>204</v>
      </c>
      <c r="F76" s="5">
        <f>ROUND(Source!R63,O76)</f>
        <v>3927.17</v>
      </c>
      <c r="G76" s="5" t="s">
        <v>141</v>
      </c>
      <c r="H76" s="5" t="s">
        <v>142</v>
      </c>
      <c r="I76" s="5"/>
      <c r="J76" s="5"/>
      <c r="K76" s="5">
        <v>204</v>
      </c>
      <c r="L76" s="5">
        <v>13</v>
      </c>
      <c r="M76" s="5">
        <v>3</v>
      </c>
      <c r="N76" s="5" t="s">
        <v>3</v>
      </c>
      <c r="O76" s="5">
        <v>2</v>
      </c>
      <c r="P76" s="5">
        <f>ROUND(Source!BR63,O76)</f>
        <v>96529.74</v>
      </c>
    </row>
    <row r="77" spans="1:16" ht="12.75">
      <c r="A77" s="5">
        <v>50</v>
      </c>
      <c r="B77" s="5">
        <v>0</v>
      </c>
      <c r="C77" s="5">
        <v>0</v>
      </c>
      <c r="D77" s="5">
        <v>1</v>
      </c>
      <c r="E77" s="5">
        <v>205</v>
      </c>
      <c r="F77" s="5">
        <f>ROUND(Source!S63,O77)</f>
        <v>32578.03</v>
      </c>
      <c r="G77" s="5" t="s">
        <v>143</v>
      </c>
      <c r="H77" s="5" t="s">
        <v>144</v>
      </c>
      <c r="I77" s="5"/>
      <c r="J77" s="5"/>
      <c r="K77" s="5">
        <v>205</v>
      </c>
      <c r="L77" s="5">
        <v>14</v>
      </c>
      <c r="M77" s="5">
        <v>3</v>
      </c>
      <c r="N77" s="5" t="s">
        <v>3</v>
      </c>
      <c r="O77" s="5">
        <v>2</v>
      </c>
      <c r="P77" s="5">
        <f>ROUND(Source!BS63,O77)</f>
        <v>800768.51</v>
      </c>
    </row>
    <row r="78" spans="1:16" ht="12.75">
      <c r="A78" s="5">
        <v>50</v>
      </c>
      <c r="B78" s="5">
        <v>0</v>
      </c>
      <c r="C78" s="5">
        <v>0</v>
      </c>
      <c r="D78" s="5">
        <v>1</v>
      </c>
      <c r="E78" s="5">
        <v>214</v>
      </c>
      <c r="F78" s="5">
        <f>ROUND(Source!AS63,O78)</f>
        <v>338492.1</v>
      </c>
      <c r="G78" s="5" t="s">
        <v>145</v>
      </c>
      <c r="H78" s="5" t="s">
        <v>146</v>
      </c>
      <c r="I78" s="5"/>
      <c r="J78" s="5"/>
      <c r="K78" s="5">
        <v>214</v>
      </c>
      <c r="L78" s="5">
        <v>15</v>
      </c>
      <c r="M78" s="5">
        <v>3</v>
      </c>
      <c r="N78" s="5" t="s">
        <v>3</v>
      </c>
      <c r="O78" s="5">
        <v>2</v>
      </c>
      <c r="P78" s="5">
        <f>ROUND(Source!CS63,O78)</f>
        <v>4049050.11</v>
      </c>
    </row>
    <row r="79" spans="1:16" ht="12.75">
      <c r="A79" s="5">
        <v>50</v>
      </c>
      <c r="B79" s="5">
        <v>0</v>
      </c>
      <c r="C79" s="5">
        <v>0</v>
      </c>
      <c r="D79" s="5">
        <v>1</v>
      </c>
      <c r="E79" s="5">
        <v>215</v>
      </c>
      <c r="F79" s="5">
        <f>ROUND(Source!AT63,O79)</f>
        <v>0</v>
      </c>
      <c r="G79" s="5" t="s">
        <v>147</v>
      </c>
      <c r="H79" s="5" t="s">
        <v>148</v>
      </c>
      <c r="I79" s="5"/>
      <c r="J79" s="5"/>
      <c r="K79" s="5">
        <v>215</v>
      </c>
      <c r="L79" s="5">
        <v>16</v>
      </c>
      <c r="M79" s="5">
        <v>3</v>
      </c>
      <c r="N79" s="5" t="s">
        <v>3</v>
      </c>
      <c r="O79" s="5">
        <v>2</v>
      </c>
      <c r="P79" s="5">
        <f>ROUND(Source!CT63,O79)</f>
        <v>0</v>
      </c>
    </row>
    <row r="80" spans="1:16" ht="12.75">
      <c r="A80" s="5">
        <v>50</v>
      </c>
      <c r="B80" s="5">
        <v>0</v>
      </c>
      <c r="C80" s="5">
        <v>0</v>
      </c>
      <c r="D80" s="5">
        <v>1</v>
      </c>
      <c r="E80" s="5">
        <v>217</v>
      </c>
      <c r="F80" s="5">
        <f>ROUND(Source!AU63,O80)</f>
        <v>0</v>
      </c>
      <c r="G80" s="5" t="s">
        <v>149</v>
      </c>
      <c r="H80" s="5" t="s">
        <v>150</v>
      </c>
      <c r="I80" s="5"/>
      <c r="J80" s="5"/>
      <c r="K80" s="5">
        <v>217</v>
      </c>
      <c r="L80" s="5">
        <v>17</v>
      </c>
      <c r="M80" s="5">
        <v>3</v>
      </c>
      <c r="N80" s="5" t="s">
        <v>3</v>
      </c>
      <c r="O80" s="5">
        <v>2</v>
      </c>
      <c r="P80" s="5">
        <f>ROUND(Source!CU63,O80)</f>
        <v>0</v>
      </c>
    </row>
    <row r="81" spans="1:16" ht="12.75">
      <c r="A81" s="5">
        <v>50</v>
      </c>
      <c r="B81" s="5">
        <v>0</v>
      </c>
      <c r="C81" s="5">
        <v>0</v>
      </c>
      <c r="D81" s="5">
        <v>1</v>
      </c>
      <c r="E81" s="5">
        <v>206</v>
      </c>
      <c r="F81" s="5">
        <f>ROUND(Source!T63,O81)</f>
        <v>0</v>
      </c>
      <c r="G81" s="5" t="s">
        <v>151</v>
      </c>
      <c r="H81" s="5" t="s">
        <v>152</v>
      </c>
      <c r="I81" s="5"/>
      <c r="J81" s="5"/>
      <c r="K81" s="5">
        <v>206</v>
      </c>
      <c r="L81" s="5">
        <v>18</v>
      </c>
      <c r="M81" s="5">
        <v>3</v>
      </c>
      <c r="N81" s="5" t="s">
        <v>3</v>
      </c>
      <c r="O81" s="5">
        <v>2</v>
      </c>
      <c r="P81" s="5">
        <f>ROUND(Source!BT63,O81)</f>
        <v>0</v>
      </c>
    </row>
    <row r="82" spans="1:16" ht="12.75">
      <c r="A82" s="5">
        <v>50</v>
      </c>
      <c r="B82" s="5">
        <v>0</v>
      </c>
      <c r="C82" s="5">
        <v>0</v>
      </c>
      <c r="D82" s="5">
        <v>1</v>
      </c>
      <c r="E82" s="5">
        <v>207</v>
      </c>
      <c r="F82" s="5">
        <f>Source!U63</f>
        <v>3929.7844314751997</v>
      </c>
      <c r="G82" s="5" t="s">
        <v>153</v>
      </c>
      <c r="H82" s="5" t="s">
        <v>154</v>
      </c>
      <c r="I82" s="5"/>
      <c r="J82" s="5"/>
      <c r="K82" s="5">
        <v>207</v>
      </c>
      <c r="L82" s="5">
        <v>19</v>
      </c>
      <c r="M82" s="5">
        <v>3</v>
      </c>
      <c r="N82" s="5" t="s">
        <v>3</v>
      </c>
      <c r="O82" s="5">
        <v>-1</v>
      </c>
      <c r="P82" s="5">
        <f>Source!BU63</f>
        <v>3929.7844314751997</v>
      </c>
    </row>
    <row r="83" spans="1:16" ht="12.75">
      <c r="A83" s="5">
        <v>50</v>
      </c>
      <c r="B83" s="5">
        <v>0</v>
      </c>
      <c r="C83" s="5">
        <v>0</v>
      </c>
      <c r="D83" s="5">
        <v>1</v>
      </c>
      <c r="E83" s="5">
        <v>208</v>
      </c>
      <c r="F83" s="5">
        <f>Source!V63</f>
        <v>369.96469031</v>
      </c>
      <c r="G83" s="5" t="s">
        <v>155</v>
      </c>
      <c r="H83" s="5" t="s">
        <v>156</v>
      </c>
      <c r="I83" s="5"/>
      <c r="J83" s="5"/>
      <c r="K83" s="5">
        <v>208</v>
      </c>
      <c r="L83" s="5">
        <v>20</v>
      </c>
      <c r="M83" s="5">
        <v>3</v>
      </c>
      <c r="N83" s="5" t="s">
        <v>3</v>
      </c>
      <c r="O83" s="5">
        <v>-1</v>
      </c>
      <c r="P83" s="5">
        <f>Source!BV63</f>
        <v>369.96469031</v>
      </c>
    </row>
    <row r="84" spans="1:16" ht="12.75">
      <c r="A84" s="5">
        <v>50</v>
      </c>
      <c r="B84" s="5">
        <v>0</v>
      </c>
      <c r="C84" s="5">
        <v>0</v>
      </c>
      <c r="D84" s="5">
        <v>1</v>
      </c>
      <c r="E84" s="5">
        <v>209</v>
      </c>
      <c r="F84" s="5">
        <f>ROUND(Source!W63,O84)</f>
        <v>76.4</v>
      </c>
      <c r="G84" s="5" t="s">
        <v>157</v>
      </c>
      <c r="H84" s="5" t="s">
        <v>158</v>
      </c>
      <c r="I84" s="5"/>
      <c r="J84" s="5"/>
      <c r="K84" s="5">
        <v>209</v>
      </c>
      <c r="L84" s="5">
        <v>21</v>
      </c>
      <c r="M84" s="5">
        <v>3</v>
      </c>
      <c r="N84" s="5" t="s">
        <v>3</v>
      </c>
      <c r="O84" s="5">
        <v>2</v>
      </c>
      <c r="P84" s="5">
        <f>ROUND(Source!BW63,O84)</f>
        <v>76.4</v>
      </c>
    </row>
    <row r="85" spans="1:16" ht="12.75">
      <c r="A85" s="5">
        <v>50</v>
      </c>
      <c r="B85" s="5">
        <v>0</v>
      </c>
      <c r="C85" s="5">
        <v>0</v>
      </c>
      <c r="D85" s="5">
        <v>1</v>
      </c>
      <c r="E85" s="5">
        <v>210</v>
      </c>
      <c r="F85" s="5">
        <f>ROUND(Source!X63,O85)</f>
        <v>39462.95</v>
      </c>
      <c r="G85" s="5" t="s">
        <v>159</v>
      </c>
      <c r="H85" s="5" t="s">
        <v>160</v>
      </c>
      <c r="I85" s="5"/>
      <c r="J85" s="5"/>
      <c r="K85" s="5">
        <v>210</v>
      </c>
      <c r="L85" s="5">
        <v>22</v>
      </c>
      <c r="M85" s="5">
        <v>3</v>
      </c>
      <c r="N85" s="5" t="s">
        <v>3</v>
      </c>
      <c r="O85" s="5">
        <v>2</v>
      </c>
      <c r="P85" s="5">
        <f>ROUND(Source!BX63,O85)</f>
        <v>826365.82</v>
      </c>
    </row>
    <row r="86" spans="1:16" ht="12.75">
      <c r="A86" s="5">
        <v>50</v>
      </c>
      <c r="B86" s="5">
        <v>0</v>
      </c>
      <c r="C86" s="5">
        <v>0</v>
      </c>
      <c r="D86" s="5">
        <v>1</v>
      </c>
      <c r="E86" s="5">
        <v>211</v>
      </c>
      <c r="F86" s="5">
        <f>ROUND(Source!Y63,O86)</f>
        <v>22095.51</v>
      </c>
      <c r="G86" s="5" t="s">
        <v>161</v>
      </c>
      <c r="H86" s="5" t="s">
        <v>162</v>
      </c>
      <c r="I86" s="5"/>
      <c r="J86" s="5"/>
      <c r="K86" s="5">
        <v>211</v>
      </c>
      <c r="L86" s="5">
        <v>23</v>
      </c>
      <c r="M86" s="5">
        <v>3</v>
      </c>
      <c r="N86" s="5" t="s">
        <v>3</v>
      </c>
      <c r="O86" s="5">
        <v>2</v>
      </c>
      <c r="P86" s="5">
        <f>ROUND(Source!BY63,O86)</f>
        <v>434133.38</v>
      </c>
    </row>
    <row r="87" spans="1:16" ht="12.75">
      <c r="A87" s="5">
        <v>50</v>
      </c>
      <c r="B87" s="5">
        <v>0</v>
      </c>
      <c r="C87" s="5">
        <v>0</v>
      </c>
      <c r="D87" s="5">
        <v>1</v>
      </c>
      <c r="E87" s="5">
        <v>224</v>
      </c>
      <c r="F87" s="5">
        <f>ROUND(Source!AR63,O87)</f>
        <v>338492.1</v>
      </c>
      <c r="G87" s="5" t="s">
        <v>163</v>
      </c>
      <c r="H87" s="5" t="s">
        <v>164</v>
      </c>
      <c r="I87" s="5"/>
      <c r="J87" s="5"/>
      <c r="K87" s="5">
        <v>224</v>
      </c>
      <c r="L87" s="5">
        <v>24</v>
      </c>
      <c r="M87" s="5">
        <v>3</v>
      </c>
      <c r="N87" s="5" t="s">
        <v>3</v>
      </c>
      <c r="O87" s="5">
        <v>2</v>
      </c>
      <c r="P87" s="5">
        <f>ROUND(Source!CR63,O87)</f>
        <v>4049050.11</v>
      </c>
    </row>
    <row r="88" spans="1:16" ht="12.75">
      <c r="A88" s="5">
        <v>50</v>
      </c>
      <c r="B88" s="5">
        <v>1</v>
      </c>
      <c r="C88" s="5">
        <v>0</v>
      </c>
      <c r="D88" s="5">
        <v>2</v>
      </c>
      <c r="E88" s="5">
        <v>0</v>
      </c>
      <c r="F88" s="5">
        <f>ROUND(F87,O88)</f>
        <v>338492.1</v>
      </c>
      <c r="G88" s="5" t="s">
        <v>165</v>
      </c>
      <c r="H88" s="5" t="s">
        <v>166</v>
      </c>
      <c r="I88" s="5"/>
      <c r="J88" s="5"/>
      <c r="K88" s="5">
        <v>212</v>
      </c>
      <c r="L88" s="5">
        <v>25</v>
      </c>
      <c r="M88" s="5">
        <v>0</v>
      </c>
      <c r="N88" s="5" t="s">
        <v>3</v>
      </c>
      <c r="O88" s="5">
        <v>2</v>
      </c>
      <c r="P88" s="5">
        <f>ROUND(P87,O88)</f>
        <v>4049050.11</v>
      </c>
    </row>
    <row r="90" spans="1:88" ht="12.75">
      <c r="A90" s="1">
        <v>4</v>
      </c>
      <c r="B90" s="1">
        <v>1</v>
      </c>
      <c r="C90" s="1"/>
      <c r="D90" s="1">
        <f>ROW(A107)</f>
        <v>107</v>
      </c>
      <c r="E90" s="1"/>
      <c r="F90" s="1" t="s">
        <v>20</v>
      </c>
      <c r="G90" s="1" t="s">
        <v>167</v>
      </c>
      <c r="H90" s="1" t="s">
        <v>3</v>
      </c>
      <c r="I90" s="1">
        <v>0</v>
      </c>
      <c r="J90" s="1"/>
      <c r="K90" s="1">
        <v>-1</v>
      </c>
      <c r="L90" s="1"/>
      <c r="M90" s="1"/>
      <c r="N90" s="1"/>
      <c r="O90" s="1"/>
      <c r="P90" s="1"/>
      <c r="Q90" s="1"/>
      <c r="R90" s="1"/>
      <c r="S90" s="1"/>
      <c r="T90" s="1"/>
      <c r="U90" s="1" t="s">
        <v>3</v>
      </c>
      <c r="V90" s="1">
        <v>0</v>
      </c>
      <c r="W90" s="1"/>
      <c r="X90" s="1"/>
      <c r="Y90" s="1"/>
      <c r="Z90" s="1"/>
      <c r="AA90" s="1"/>
      <c r="AB90" s="1" t="s">
        <v>3</v>
      </c>
      <c r="AC90" s="1" t="s">
        <v>3</v>
      </c>
      <c r="AD90" s="1" t="s">
        <v>3</v>
      </c>
      <c r="AE90" s="1" t="s">
        <v>3</v>
      </c>
      <c r="AF90" s="1" t="s">
        <v>3</v>
      </c>
      <c r="AG90" s="1" t="s">
        <v>3</v>
      </c>
      <c r="AH90" s="1"/>
      <c r="AI90" s="1"/>
      <c r="AJ90" s="1"/>
      <c r="AK90" s="1"/>
      <c r="AL90" s="1"/>
      <c r="AM90" s="1"/>
      <c r="AN90" s="1"/>
      <c r="AO90" s="1"/>
      <c r="AP90" s="1" t="s">
        <v>3</v>
      </c>
      <c r="AQ90" s="1" t="s">
        <v>3</v>
      </c>
      <c r="AR90" s="1" t="s">
        <v>3</v>
      </c>
      <c r="AS90" s="1"/>
      <c r="AT90" s="1"/>
      <c r="AU90" s="1"/>
      <c r="AV90" s="1"/>
      <c r="AW90" s="1"/>
      <c r="AX90" s="1"/>
      <c r="AY90" s="1"/>
      <c r="AZ90" s="1" t="s">
        <v>3</v>
      </c>
      <c r="BA90" s="1"/>
      <c r="BB90" s="1" t="s">
        <v>3</v>
      </c>
      <c r="BC90" s="1" t="s">
        <v>3</v>
      </c>
      <c r="BD90" s="1" t="s">
        <v>3</v>
      </c>
      <c r="BE90" s="1" t="s">
        <v>3</v>
      </c>
      <c r="BF90" s="1" t="s">
        <v>3</v>
      </c>
      <c r="BG90" s="1" t="s">
        <v>3</v>
      </c>
      <c r="BH90" s="1" t="s">
        <v>3</v>
      </c>
      <c r="BI90" s="1" t="s">
        <v>3</v>
      </c>
      <c r="BJ90" s="1" t="s">
        <v>3</v>
      </c>
      <c r="BK90" s="1" t="s">
        <v>3</v>
      </c>
      <c r="BL90" s="1" t="s">
        <v>3</v>
      </c>
      <c r="BM90" s="1" t="s">
        <v>3</v>
      </c>
      <c r="BN90" s="1" t="s">
        <v>3</v>
      </c>
      <c r="BO90" s="1" t="s">
        <v>3</v>
      </c>
      <c r="BP90" s="1" t="s">
        <v>3</v>
      </c>
      <c r="BQ90" s="1"/>
      <c r="BR90" s="1"/>
      <c r="BS90" s="1"/>
      <c r="BT90" s="1"/>
      <c r="BU90" s="1"/>
      <c r="BV90" s="1"/>
      <c r="BW90" s="1"/>
      <c r="BX90" s="1">
        <v>0</v>
      </c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>
        <v>0</v>
      </c>
    </row>
    <row r="92" spans="1:118" ht="12.75">
      <c r="A92" s="3">
        <v>52</v>
      </c>
      <c r="B92" s="3">
        <f aca="true" t="shared" si="64" ref="B92:G92">B107</f>
        <v>1</v>
      </c>
      <c r="C92" s="3">
        <f t="shared" si="64"/>
        <v>4</v>
      </c>
      <c r="D92" s="3">
        <f t="shared" si="64"/>
        <v>90</v>
      </c>
      <c r="E92" s="3">
        <f t="shared" si="64"/>
        <v>0</v>
      </c>
      <c r="F92" s="3" t="str">
        <f t="shared" si="64"/>
        <v>Новый раздел</v>
      </c>
      <c r="G92" s="3" t="str">
        <f t="shared" si="64"/>
        <v>Цоколь</v>
      </c>
      <c r="H92" s="3"/>
      <c r="I92" s="3"/>
      <c r="J92" s="3"/>
      <c r="K92" s="3"/>
      <c r="L92" s="3"/>
      <c r="M92" s="3"/>
      <c r="N92" s="3"/>
      <c r="O92" s="3">
        <f aca="true" t="shared" si="65" ref="O92:AT92">O107</f>
        <v>32077.97</v>
      </c>
      <c r="P92" s="3">
        <f t="shared" si="65"/>
        <v>24724.46</v>
      </c>
      <c r="Q92" s="3">
        <f t="shared" si="65"/>
        <v>241.21</v>
      </c>
      <c r="R92" s="3">
        <f t="shared" si="65"/>
        <v>72.16</v>
      </c>
      <c r="S92" s="3">
        <f t="shared" si="65"/>
        <v>7112.3</v>
      </c>
      <c r="T92" s="3">
        <f t="shared" si="65"/>
        <v>0</v>
      </c>
      <c r="U92" s="3">
        <f t="shared" si="65"/>
        <v>788.7375</v>
      </c>
      <c r="V92" s="3">
        <f t="shared" si="65"/>
        <v>5.474999999999999</v>
      </c>
      <c r="W92" s="3">
        <f t="shared" si="65"/>
        <v>11.02</v>
      </c>
      <c r="X92" s="3">
        <f t="shared" si="65"/>
        <v>7577.06</v>
      </c>
      <c r="Y92" s="3">
        <f t="shared" si="65"/>
        <v>3463.48</v>
      </c>
      <c r="Z92" s="3">
        <f t="shared" si="65"/>
        <v>0</v>
      </c>
      <c r="AA92" s="3">
        <f t="shared" si="65"/>
        <v>0</v>
      </c>
      <c r="AB92" s="3">
        <f t="shared" si="65"/>
        <v>32077.97</v>
      </c>
      <c r="AC92" s="3">
        <f t="shared" si="65"/>
        <v>24724.46</v>
      </c>
      <c r="AD92" s="3">
        <f t="shared" si="65"/>
        <v>241.21</v>
      </c>
      <c r="AE92" s="3">
        <f t="shared" si="65"/>
        <v>72.16</v>
      </c>
      <c r="AF92" s="3">
        <f t="shared" si="65"/>
        <v>7112.3</v>
      </c>
      <c r="AG92" s="3">
        <f t="shared" si="65"/>
        <v>0</v>
      </c>
      <c r="AH92" s="3">
        <f t="shared" si="65"/>
        <v>788.7375</v>
      </c>
      <c r="AI92" s="3">
        <f t="shared" si="65"/>
        <v>5.474999999999999</v>
      </c>
      <c r="AJ92" s="3">
        <f t="shared" si="65"/>
        <v>11.02</v>
      </c>
      <c r="AK92" s="3">
        <f t="shared" si="65"/>
        <v>7577.06</v>
      </c>
      <c r="AL92" s="3">
        <f t="shared" si="65"/>
        <v>3463.48</v>
      </c>
      <c r="AM92" s="3">
        <f t="shared" si="65"/>
        <v>0</v>
      </c>
      <c r="AN92" s="3">
        <f t="shared" si="65"/>
        <v>0</v>
      </c>
      <c r="AO92" s="3">
        <f t="shared" si="65"/>
        <v>0</v>
      </c>
      <c r="AP92" s="3">
        <f t="shared" si="65"/>
        <v>0</v>
      </c>
      <c r="AQ92" s="3">
        <f t="shared" si="65"/>
        <v>0</v>
      </c>
      <c r="AR92" s="3">
        <f t="shared" si="65"/>
        <v>43118.51</v>
      </c>
      <c r="AS92" s="3">
        <f t="shared" si="65"/>
        <v>43118.51</v>
      </c>
      <c r="AT92" s="3">
        <f t="shared" si="65"/>
        <v>0</v>
      </c>
      <c r="AU92" s="3">
        <f aca="true" t="shared" si="66" ref="AU92:BZ92">AU107</f>
        <v>0</v>
      </c>
      <c r="AV92" s="3">
        <f t="shared" si="66"/>
        <v>24724.46</v>
      </c>
      <c r="AW92" s="3">
        <f t="shared" si="66"/>
        <v>24724.46</v>
      </c>
      <c r="AX92" s="3">
        <f t="shared" si="66"/>
        <v>0</v>
      </c>
      <c r="AY92" s="3">
        <f t="shared" si="66"/>
        <v>24724.46</v>
      </c>
      <c r="AZ92" s="3">
        <f t="shared" si="66"/>
        <v>0</v>
      </c>
      <c r="BA92" s="3">
        <f t="shared" si="66"/>
        <v>0</v>
      </c>
      <c r="BB92" s="3">
        <f t="shared" si="66"/>
        <v>0</v>
      </c>
      <c r="BC92" s="3">
        <f t="shared" si="66"/>
        <v>0</v>
      </c>
      <c r="BD92" s="3">
        <f t="shared" si="66"/>
        <v>0</v>
      </c>
      <c r="BE92" s="3">
        <f t="shared" si="66"/>
        <v>43118.51</v>
      </c>
      <c r="BF92" s="3">
        <f t="shared" si="66"/>
        <v>43118.51</v>
      </c>
      <c r="BG92" s="3">
        <f t="shared" si="66"/>
        <v>0</v>
      </c>
      <c r="BH92" s="3">
        <f t="shared" si="66"/>
        <v>0</v>
      </c>
      <c r="BI92" s="3">
        <f t="shared" si="66"/>
        <v>24724.46</v>
      </c>
      <c r="BJ92" s="3">
        <f t="shared" si="66"/>
        <v>24724.46</v>
      </c>
      <c r="BK92" s="3">
        <f t="shared" si="66"/>
        <v>0</v>
      </c>
      <c r="BL92" s="3">
        <f t="shared" si="66"/>
        <v>24724.46</v>
      </c>
      <c r="BM92" s="3">
        <f t="shared" si="66"/>
        <v>0</v>
      </c>
      <c r="BN92" s="3">
        <f t="shared" si="66"/>
        <v>0</v>
      </c>
      <c r="BO92" s="4">
        <f t="shared" si="66"/>
        <v>315273.6</v>
      </c>
      <c r="BP92" s="4">
        <f t="shared" si="66"/>
        <v>137929.41</v>
      </c>
      <c r="BQ92" s="4">
        <f t="shared" si="66"/>
        <v>2524.16</v>
      </c>
      <c r="BR92" s="4">
        <f t="shared" si="66"/>
        <v>1773.44</v>
      </c>
      <c r="BS92" s="4">
        <f t="shared" si="66"/>
        <v>174820.03</v>
      </c>
      <c r="BT92" s="4">
        <f t="shared" si="66"/>
        <v>0</v>
      </c>
      <c r="BU92" s="4">
        <f t="shared" si="66"/>
        <v>788.7375</v>
      </c>
      <c r="BV92" s="4">
        <f t="shared" si="66"/>
        <v>5.474999999999999</v>
      </c>
      <c r="BW92" s="4">
        <f t="shared" si="66"/>
        <v>11.02</v>
      </c>
      <c r="BX92" s="4">
        <f t="shared" si="66"/>
        <v>157988.55</v>
      </c>
      <c r="BY92" s="4">
        <f t="shared" si="66"/>
        <v>67144.37</v>
      </c>
      <c r="BZ92" s="4">
        <f t="shared" si="66"/>
        <v>0</v>
      </c>
      <c r="CA92" s="4">
        <f aca="true" t="shared" si="67" ref="CA92:DF92">CA107</f>
        <v>0</v>
      </c>
      <c r="CB92" s="4">
        <f t="shared" si="67"/>
        <v>315273.6</v>
      </c>
      <c r="CC92" s="4">
        <f t="shared" si="67"/>
        <v>137929.41</v>
      </c>
      <c r="CD92" s="4">
        <f t="shared" si="67"/>
        <v>2524.16</v>
      </c>
      <c r="CE92" s="4">
        <f t="shared" si="67"/>
        <v>1773.44</v>
      </c>
      <c r="CF92" s="4">
        <f t="shared" si="67"/>
        <v>174820.03</v>
      </c>
      <c r="CG92" s="4">
        <f t="shared" si="67"/>
        <v>0</v>
      </c>
      <c r="CH92" s="4">
        <f t="shared" si="67"/>
        <v>788.7375</v>
      </c>
      <c r="CI92" s="4">
        <f t="shared" si="67"/>
        <v>5.474999999999999</v>
      </c>
      <c r="CJ92" s="4">
        <f t="shared" si="67"/>
        <v>11.02</v>
      </c>
      <c r="CK92" s="4">
        <f t="shared" si="67"/>
        <v>157988.55</v>
      </c>
      <c r="CL92" s="4">
        <f t="shared" si="67"/>
        <v>67144.37</v>
      </c>
      <c r="CM92" s="4">
        <f t="shared" si="67"/>
        <v>0</v>
      </c>
      <c r="CN92" s="4">
        <f t="shared" si="67"/>
        <v>0</v>
      </c>
      <c r="CO92" s="4">
        <f t="shared" si="67"/>
        <v>0</v>
      </c>
      <c r="CP92" s="4">
        <f t="shared" si="67"/>
        <v>0</v>
      </c>
      <c r="CQ92" s="4">
        <f t="shared" si="67"/>
        <v>0</v>
      </c>
      <c r="CR92" s="4">
        <f t="shared" si="67"/>
        <v>540406.52</v>
      </c>
      <c r="CS92" s="4">
        <f t="shared" si="67"/>
        <v>540406.52</v>
      </c>
      <c r="CT92" s="4">
        <f t="shared" si="67"/>
        <v>0</v>
      </c>
      <c r="CU92" s="4">
        <f t="shared" si="67"/>
        <v>0</v>
      </c>
      <c r="CV92" s="4">
        <f t="shared" si="67"/>
        <v>137929.41</v>
      </c>
      <c r="CW92" s="4">
        <f t="shared" si="67"/>
        <v>137929.41</v>
      </c>
      <c r="CX92" s="4">
        <f t="shared" si="67"/>
        <v>0</v>
      </c>
      <c r="CY92" s="4">
        <f t="shared" si="67"/>
        <v>137929.41</v>
      </c>
      <c r="CZ92" s="4">
        <f t="shared" si="67"/>
        <v>0</v>
      </c>
      <c r="DA92" s="4">
        <f t="shared" si="67"/>
        <v>0</v>
      </c>
      <c r="DB92" s="4">
        <f t="shared" si="67"/>
        <v>0</v>
      </c>
      <c r="DC92" s="4">
        <f t="shared" si="67"/>
        <v>0</v>
      </c>
      <c r="DD92" s="4">
        <f t="shared" si="67"/>
        <v>0</v>
      </c>
      <c r="DE92" s="4">
        <f t="shared" si="67"/>
        <v>540406.52</v>
      </c>
      <c r="DF92" s="4">
        <f t="shared" si="67"/>
        <v>540406.52</v>
      </c>
      <c r="DG92" s="4">
        <f aca="true" t="shared" si="68" ref="DG92:DN92">DG107</f>
        <v>0</v>
      </c>
      <c r="DH92" s="4">
        <f t="shared" si="68"/>
        <v>0</v>
      </c>
      <c r="DI92" s="4">
        <f t="shared" si="68"/>
        <v>137929.41</v>
      </c>
      <c r="DJ92" s="4">
        <f t="shared" si="68"/>
        <v>137929.41</v>
      </c>
      <c r="DK92" s="4">
        <f t="shared" si="68"/>
        <v>0</v>
      </c>
      <c r="DL92" s="4">
        <f t="shared" si="68"/>
        <v>137929.41</v>
      </c>
      <c r="DM92" s="4">
        <f t="shared" si="68"/>
        <v>0</v>
      </c>
      <c r="DN92" s="4">
        <f t="shared" si="68"/>
        <v>0</v>
      </c>
    </row>
    <row r="94" spans="1:255" ht="12.75">
      <c r="A94" s="2">
        <v>17</v>
      </c>
      <c r="B94" s="2">
        <v>1</v>
      </c>
      <c r="C94" s="2">
        <f>ROW(SmtRes!A269)</f>
        <v>269</v>
      </c>
      <c r="D94" s="2">
        <f>ROW(EtalonRes!A271)</f>
        <v>271</v>
      </c>
      <c r="E94" s="2" t="s">
        <v>168</v>
      </c>
      <c r="F94" s="2" t="s">
        <v>169</v>
      </c>
      <c r="G94" s="2" t="s">
        <v>170</v>
      </c>
      <c r="H94" s="2" t="s">
        <v>171</v>
      </c>
      <c r="I94" s="2">
        <v>3.75</v>
      </c>
      <c r="J94" s="2">
        <v>0</v>
      </c>
      <c r="K94" s="2"/>
      <c r="L94" s="2"/>
      <c r="M94" s="2"/>
      <c r="N94" s="2"/>
      <c r="O94" s="2">
        <f aca="true" t="shared" si="69" ref="O94:O105">ROUND(CP94+GX94,2)</f>
        <v>667.5</v>
      </c>
      <c r="P94" s="2">
        <f aca="true" t="shared" si="70" ref="P94:P105">ROUND(CQ94*I94,2)</f>
        <v>0</v>
      </c>
      <c r="Q94" s="2">
        <f aca="true" t="shared" si="71" ref="Q94:Q105">ROUND(CR94*I94,2)</f>
        <v>0</v>
      </c>
      <c r="R94" s="2">
        <f aca="true" t="shared" si="72" ref="R94:R105">ROUND(CS94*I94,2)</f>
        <v>0</v>
      </c>
      <c r="S94" s="2">
        <f aca="true" t="shared" si="73" ref="S94:S105">ROUND(CT94*I94,2)</f>
        <v>667.5</v>
      </c>
      <c r="T94" s="2">
        <f aca="true" t="shared" si="74" ref="T94:T105">ROUND(CU94*I94,2)</f>
        <v>0</v>
      </c>
      <c r="U94" s="2">
        <f aca="true" t="shared" si="75" ref="U94:U105">CV94*I94</f>
        <v>85.575</v>
      </c>
      <c r="V94" s="2">
        <f aca="true" t="shared" si="76" ref="V94:V105">CW94*I94</f>
        <v>0</v>
      </c>
      <c r="W94" s="2">
        <f aca="true" t="shared" si="77" ref="W94:W105">ROUND(CX94*I94,2)</f>
        <v>0</v>
      </c>
      <c r="X94" s="2">
        <f aca="true" t="shared" si="78" ref="X94:X105">ROUND(CY94,2)</f>
        <v>734.25</v>
      </c>
      <c r="Y94" s="2">
        <f aca="true" t="shared" si="79" ref="Y94:Y105">ROUND(CZ94,2)</f>
        <v>400.5</v>
      </c>
      <c r="Z94" s="2"/>
      <c r="AA94" s="2">
        <v>37323632</v>
      </c>
      <c r="AB94" s="2">
        <f aca="true" t="shared" si="80" ref="AB94:AB105">ROUND((AC94+AD94+AF94)+GT94,6)</f>
        <v>178</v>
      </c>
      <c r="AC94" s="2">
        <f aca="true" t="shared" si="81" ref="AC94:AC105">ROUND((ES94),6)</f>
        <v>0</v>
      </c>
      <c r="AD94" s="2">
        <f aca="true" t="shared" si="82" ref="AD94:AD105">ROUND((((ET94)-(EU94))+AE94),6)</f>
        <v>0</v>
      </c>
      <c r="AE94" s="2">
        <f aca="true" t="shared" si="83" ref="AE94:AE105">ROUND((EU94),6)</f>
        <v>0</v>
      </c>
      <c r="AF94" s="2">
        <f aca="true" t="shared" si="84" ref="AF94:AF105">ROUND((EV94),6)</f>
        <v>178</v>
      </c>
      <c r="AG94" s="2">
        <f aca="true" t="shared" si="85" ref="AG94:AG105">ROUND((AP94),6)</f>
        <v>0</v>
      </c>
      <c r="AH94" s="2">
        <f aca="true" t="shared" si="86" ref="AH94:AH105">(EW94)</f>
        <v>22.82</v>
      </c>
      <c r="AI94" s="2">
        <f aca="true" t="shared" si="87" ref="AI94:AI105">(EX94)</f>
        <v>0</v>
      </c>
      <c r="AJ94" s="2">
        <f aca="true" t="shared" si="88" ref="AJ94:AJ105">ROUND((AS94),6)</f>
        <v>0</v>
      </c>
      <c r="AK94" s="2">
        <v>178</v>
      </c>
      <c r="AL94" s="2">
        <v>0</v>
      </c>
      <c r="AM94" s="2">
        <v>0</v>
      </c>
      <c r="AN94" s="2">
        <v>0</v>
      </c>
      <c r="AO94" s="2">
        <v>178</v>
      </c>
      <c r="AP94" s="2">
        <v>0</v>
      </c>
      <c r="AQ94" s="2">
        <v>22.82</v>
      </c>
      <c r="AR94" s="2">
        <v>0</v>
      </c>
      <c r="AS94" s="2">
        <v>0</v>
      </c>
      <c r="AT94" s="2">
        <v>110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0</v>
      </c>
      <c r="BI94" s="2">
        <v>1</v>
      </c>
      <c r="BJ94" s="2" t="s">
        <v>172</v>
      </c>
      <c r="BK94" s="2"/>
      <c r="BL94" s="2"/>
      <c r="BM94" s="2">
        <v>46001</v>
      </c>
      <c r="BN94" s="2">
        <v>0</v>
      </c>
      <c r="BO94" s="2" t="s">
        <v>3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110</v>
      </c>
      <c r="CA94" s="2">
        <v>70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aca="true" t="shared" si="89" ref="CP94:CP105">(P94+Q94+S94)</f>
        <v>667.5</v>
      </c>
      <c r="CQ94" s="2">
        <f aca="true" t="shared" si="90" ref="CQ94:CQ105">AC94*BC94</f>
        <v>0</v>
      </c>
      <c r="CR94" s="2">
        <f aca="true" t="shared" si="91" ref="CR94:CR105">AD94*BB94</f>
        <v>0</v>
      </c>
      <c r="CS94" s="2">
        <f aca="true" t="shared" si="92" ref="CS94:CS105">AE94*BS94</f>
        <v>0</v>
      </c>
      <c r="CT94" s="2">
        <f aca="true" t="shared" si="93" ref="CT94:CT105">AF94*BA94</f>
        <v>178</v>
      </c>
      <c r="CU94" s="2">
        <f aca="true" t="shared" si="94" ref="CU94:CU105">AG94</f>
        <v>0</v>
      </c>
      <c r="CV94" s="2">
        <f aca="true" t="shared" si="95" ref="CV94:CV105">AH94</f>
        <v>22.82</v>
      </c>
      <c r="CW94" s="2">
        <f aca="true" t="shared" si="96" ref="CW94:CW105">AI94</f>
        <v>0</v>
      </c>
      <c r="CX94" s="2">
        <f aca="true" t="shared" si="97" ref="CX94:CX105">AJ94</f>
        <v>0</v>
      </c>
      <c r="CY94" s="2">
        <f aca="true" t="shared" si="98" ref="CY94:CY105">(((S94+R94)*AT94)/100)</f>
        <v>734.25</v>
      </c>
      <c r="CZ94" s="2">
        <f aca="true" t="shared" si="99" ref="CZ94:CZ105">(((S94+R94)*AU94)/100)</f>
        <v>400.5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1005</v>
      </c>
      <c r="DV94" s="2" t="s">
        <v>171</v>
      </c>
      <c r="DW94" s="2" t="s">
        <v>171</v>
      </c>
      <c r="DX94" s="2">
        <v>100</v>
      </c>
      <c r="DY94" s="2"/>
      <c r="DZ94" s="2"/>
      <c r="EA94" s="2"/>
      <c r="EB94" s="2"/>
      <c r="EC94" s="2"/>
      <c r="ED94" s="2"/>
      <c r="EE94" s="2">
        <v>35908616</v>
      </c>
      <c r="EF94" s="2">
        <v>2</v>
      </c>
      <c r="EG94" s="2" t="s">
        <v>49</v>
      </c>
      <c r="EH94" s="2">
        <v>0</v>
      </c>
      <c r="EI94" s="2" t="s">
        <v>3</v>
      </c>
      <c r="EJ94" s="2">
        <v>1</v>
      </c>
      <c r="EK94" s="2">
        <v>46001</v>
      </c>
      <c r="EL94" s="2" t="s">
        <v>173</v>
      </c>
      <c r="EM94" s="2" t="s">
        <v>174</v>
      </c>
      <c r="EN94" s="2"/>
      <c r="EO94" s="2" t="s">
        <v>3</v>
      </c>
      <c r="EP94" s="2"/>
      <c r="EQ94" s="2">
        <v>0</v>
      </c>
      <c r="ER94" s="2">
        <v>178</v>
      </c>
      <c r="ES94" s="2">
        <v>0</v>
      </c>
      <c r="ET94" s="2">
        <v>0</v>
      </c>
      <c r="EU94" s="2">
        <v>0</v>
      </c>
      <c r="EV94" s="2">
        <v>178</v>
      </c>
      <c r="EW94" s="2">
        <v>22.82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aca="true" t="shared" si="100" ref="FR94:FR105">ROUND(IF(AND(BH94=3,BI94=3),P94,0),2)</f>
        <v>0</v>
      </c>
      <c r="FS94" s="2">
        <v>0</v>
      </c>
      <c r="FT94" s="2"/>
      <c r="FU94" s="2" t="s">
        <v>30</v>
      </c>
      <c r="FV94" s="2"/>
      <c r="FW94" s="2"/>
      <c r="FX94" s="2">
        <v>110</v>
      </c>
      <c r="FY94" s="2">
        <v>59.5</v>
      </c>
      <c r="FZ94" s="2"/>
      <c r="GA94" s="2" t="s">
        <v>3</v>
      </c>
      <c r="GB94" s="2"/>
      <c r="GC94" s="2"/>
      <c r="GD94" s="2">
        <v>0</v>
      </c>
      <c r="GE94" s="2"/>
      <c r="GF94" s="2">
        <v>-1527008982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ROUND(R94*(R12)/100,2)</f>
        <v>0</v>
      </c>
      <c r="GL94" s="2">
        <f aca="true" t="shared" si="101" ref="GL94:GL105">ROUND(IF(AND(BH94=3,BI94=3,FS94&lt;&gt;0),P94,0),2)</f>
        <v>0</v>
      </c>
      <c r="GM94" s="2">
        <f aca="true" t="shared" si="102" ref="GM94:GM105">O94+X94+Y94+GK94</f>
        <v>1802.25</v>
      </c>
      <c r="GN94" s="2">
        <f aca="true" t="shared" si="103" ref="GN94:GN105">ROUND(IF(OR(BI94=0,BI94=1),O94+X94+Y94+GK94-GX94,0),2)</f>
        <v>1802.25</v>
      </c>
      <c r="GO94" s="2">
        <f aca="true" t="shared" si="104" ref="GO94:GO105">ROUND(IF(BI94=2,O94+X94+Y94+GK94-GX94,0),2)</f>
        <v>0</v>
      </c>
      <c r="GP94" s="2">
        <f aca="true" t="shared" si="105" ref="GP94:GP105">ROUND(IF(BI94=4,O94+X94+Y94+GK94,GX94),2)</f>
        <v>0</v>
      </c>
      <c r="GQ94" s="2"/>
      <c r="GR94" s="2"/>
      <c r="GS94" s="2"/>
      <c r="GT94" s="2">
        <v>0</v>
      </c>
      <c r="GU94" s="2">
        <v>1</v>
      </c>
      <c r="GV94" s="2">
        <v>0</v>
      </c>
      <c r="GW94" s="2">
        <v>0</v>
      </c>
      <c r="GX94" s="2">
        <f aca="true" t="shared" si="106" ref="GX94:GX105">ROUND(GT94*GU94*I94,2)</f>
        <v>0</v>
      </c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06" ht="12.75">
      <c r="A95">
        <v>17</v>
      </c>
      <c r="B95">
        <v>1</v>
      </c>
      <c r="C95">
        <f>ROW(SmtRes!A270)</f>
        <v>270</v>
      </c>
      <c r="D95">
        <f>ROW(EtalonRes!A272)</f>
        <v>272</v>
      </c>
      <c r="E95" t="s">
        <v>168</v>
      </c>
      <c r="F95" t="s">
        <v>169</v>
      </c>
      <c r="G95" t="s">
        <v>170</v>
      </c>
      <c r="H95" t="s">
        <v>171</v>
      </c>
      <c r="I95">
        <v>3.75</v>
      </c>
      <c r="J95">
        <v>0</v>
      </c>
      <c r="O95">
        <f t="shared" si="69"/>
        <v>16407.15</v>
      </c>
      <c r="P95">
        <f t="shared" si="70"/>
        <v>0</v>
      </c>
      <c r="Q95">
        <f t="shared" si="71"/>
        <v>0</v>
      </c>
      <c r="R95">
        <f t="shared" si="72"/>
        <v>0</v>
      </c>
      <c r="S95">
        <f t="shared" si="73"/>
        <v>16407.15</v>
      </c>
      <c r="T95">
        <f t="shared" si="74"/>
        <v>0</v>
      </c>
      <c r="U95">
        <f t="shared" si="75"/>
        <v>85.575</v>
      </c>
      <c r="V95">
        <f t="shared" si="76"/>
        <v>0</v>
      </c>
      <c r="W95">
        <f t="shared" si="77"/>
        <v>0</v>
      </c>
      <c r="X95">
        <f t="shared" si="78"/>
        <v>15422.72</v>
      </c>
      <c r="Y95">
        <f t="shared" si="79"/>
        <v>7875.43</v>
      </c>
      <c r="AA95">
        <v>37323628</v>
      </c>
      <c r="AB95">
        <f t="shared" si="80"/>
        <v>178</v>
      </c>
      <c r="AC95">
        <f t="shared" si="81"/>
        <v>0</v>
      </c>
      <c r="AD95">
        <f t="shared" si="82"/>
        <v>0</v>
      </c>
      <c r="AE95">
        <f t="shared" si="83"/>
        <v>0</v>
      </c>
      <c r="AF95">
        <f t="shared" si="84"/>
        <v>178</v>
      </c>
      <c r="AG95">
        <f t="shared" si="85"/>
        <v>0</v>
      </c>
      <c r="AH95">
        <f t="shared" si="86"/>
        <v>22.82</v>
      </c>
      <c r="AI95">
        <f t="shared" si="87"/>
        <v>0</v>
      </c>
      <c r="AJ95">
        <f t="shared" si="88"/>
        <v>0</v>
      </c>
      <c r="AK95">
        <v>178</v>
      </c>
      <c r="AL95">
        <v>0</v>
      </c>
      <c r="AM95">
        <v>0</v>
      </c>
      <c r="AN95">
        <v>0</v>
      </c>
      <c r="AO95">
        <v>178</v>
      </c>
      <c r="AP95">
        <v>0</v>
      </c>
      <c r="AQ95">
        <v>22.82</v>
      </c>
      <c r="AR95">
        <v>0</v>
      </c>
      <c r="AS95">
        <v>0</v>
      </c>
      <c r="AT95">
        <v>94</v>
      </c>
      <c r="AU95">
        <v>48</v>
      </c>
      <c r="AV95">
        <v>1</v>
      </c>
      <c r="AW95">
        <v>1</v>
      </c>
      <c r="AZ95">
        <v>1</v>
      </c>
      <c r="BA95">
        <v>24.58</v>
      </c>
      <c r="BB95">
        <v>1</v>
      </c>
      <c r="BC95">
        <v>1</v>
      </c>
      <c r="BH95">
        <v>0</v>
      </c>
      <c r="BI95">
        <v>1</v>
      </c>
      <c r="BJ95" t="s">
        <v>172</v>
      </c>
      <c r="BM95">
        <v>46001</v>
      </c>
      <c r="BN95">
        <v>0</v>
      </c>
      <c r="BO95" t="s">
        <v>169</v>
      </c>
      <c r="BP95">
        <v>1</v>
      </c>
      <c r="BQ95">
        <v>2</v>
      </c>
      <c r="BR95">
        <v>0</v>
      </c>
      <c r="BS95">
        <v>24.58</v>
      </c>
      <c r="BT95">
        <v>1</v>
      </c>
      <c r="BU95">
        <v>1</v>
      </c>
      <c r="BV95">
        <v>1</v>
      </c>
      <c r="BW95">
        <v>1</v>
      </c>
      <c r="BX95">
        <v>1</v>
      </c>
      <c r="BZ95">
        <v>110</v>
      </c>
      <c r="CA95">
        <v>70</v>
      </c>
      <c r="CF95">
        <v>0</v>
      </c>
      <c r="CG95">
        <v>0</v>
      </c>
      <c r="CM95">
        <v>0</v>
      </c>
      <c r="CO95">
        <v>0</v>
      </c>
      <c r="CP95">
        <f t="shared" si="89"/>
        <v>16407.15</v>
      </c>
      <c r="CQ95">
        <f t="shared" si="90"/>
        <v>0</v>
      </c>
      <c r="CR95">
        <f t="shared" si="91"/>
        <v>0</v>
      </c>
      <c r="CS95">
        <f t="shared" si="92"/>
        <v>0</v>
      </c>
      <c r="CT95">
        <f t="shared" si="93"/>
        <v>4375.24</v>
      </c>
      <c r="CU95">
        <f t="shared" si="94"/>
        <v>0</v>
      </c>
      <c r="CV95">
        <f t="shared" si="95"/>
        <v>22.82</v>
      </c>
      <c r="CW95">
        <f t="shared" si="96"/>
        <v>0</v>
      </c>
      <c r="CX95">
        <f t="shared" si="97"/>
        <v>0</v>
      </c>
      <c r="CY95">
        <f t="shared" si="98"/>
        <v>15422.721000000001</v>
      </c>
      <c r="CZ95">
        <f t="shared" si="99"/>
        <v>7875.432000000001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171</v>
      </c>
      <c r="DW95" t="s">
        <v>171</v>
      </c>
      <c r="DX95">
        <v>100</v>
      </c>
      <c r="EE95">
        <v>35908616</v>
      </c>
      <c r="EF95">
        <v>2</v>
      </c>
      <c r="EG95" t="s">
        <v>49</v>
      </c>
      <c r="EH95">
        <v>0</v>
      </c>
      <c r="EJ95">
        <v>1</v>
      </c>
      <c r="EK95">
        <v>46001</v>
      </c>
      <c r="EL95" t="s">
        <v>173</v>
      </c>
      <c r="EM95" t="s">
        <v>174</v>
      </c>
      <c r="EQ95">
        <v>0</v>
      </c>
      <c r="ER95">
        <v>178</v>
      </c>
      <c r="ES95">
        <v>0</v>
      </c>
      <c r="ET95">
        <v>0</v>
      </c>
      <c r="EU95">
        <v>0</v>
      </c>
      <c r="EV95">
        <v>178</v>
      </c>
      <c r="EW95">
        <v>22.82</v>
      </c>
      <c r="EX95">
        <v>0</v>
      </c>
      <c r="EY95">
        <v>0</v>
      </c>
      <c r="FQ95">
        <v>0</v>
      </c>
      <c r="FR95">
        <f t="shared" si="100"/>
        <v>0</v>
      </c>
      <c r="FS95">
        <v>0</v>
      </c>
      <c r="FU95" t="s">
        <v>30</v>
      </c>
      <c r="FV95" t="s">
        <v>30</v>
      </c>
      <c r="FW95" t="s">
        <v>31</v>
      </c>
      <c r="FX95">
        <v>110</v>
      </c>
      <c r="FY95">
        <v>59.5</v>
      </c>
      <c r="GD95">
        <v>0</v>
      </c>
      <c r="GF95">
        <v>-1527008982</v>
      </c>
      <c r="GG95">
        <v>2</v>
      </c>
      <c r="GH95">
        <v>1</v>
      </c>
      <c r="GI95">
        <v>2</v>
      </c>
      <c r="GJ95">
        <v>0</v>
      </c>
      <c r="GK95">
        <f>ROUND(R95*(S12)/100,2)</f>
        <v>0</v>
      </c>
      <c r="GL95">
        <f t="shared" si="101"/>
        <v>0</v>
      </c>
      <c r="GM95">
        <f t="shared" si="102"/>
        <v>39705.3</v>
      </c>
      <c r="GN95">
        <f t="shared" si="103"/>
        <v>39705.3</v>
      </c>
      <c r="GO95">
        <f t="shared" si="104"/>
        <v>0</v>
      </c>
      <c r="GP95">
        <f t="shared" si="105"/>
        <v>0</v>
      </c>
      <c r="GT95">
        <v>0</v>
      </c>
      <c r="GU95">
        <v>1</v>
      </c>
      <c r="GV95">
        <v>0</v>
      </c>
      <c r="GW95">
        <v>0</v>
      </c>
      <c r="GX95">
        <f t="shared" si="106"/>
        <v>0</v>
      </c>
    </row>
    <row r="96" spans="1:255" ht="12.75">
      <c r="A96" s="2">
        <v>17</v>
      </c>
      <c r="B96" s="2">
        <v>1</v>
      </c>
      <c r="C96" s="2">
        <f>ROW(SmtRes!A280)</f>
        <v>280</v>
      </c>
      <c r="D96" s="2">
        <f>ROW(EtalonRes!A282)</f>
        <v>282</v>
      </c>
      <c r="E96" s="2" t="s">
        <v>175</v>
      </c>
      <c r="F96" s="2" t="s">
        <v>176</v>
      </c>
      <c r="G96" s="2" t="s">
        <v>177</v>
      </c>
      <c r="H96" s="2" t="s">
        <v>178</v>
      </c>
      <c r="I96" s="2">
        <v>3.75</v>
      </c>
      <c r="J96" s="2">
        <v>0</v>
      </c>
      <c r="K96" s="2"/>
      <c r="L96" s="2"/>
      <c r="M96" s="2"/>
      <c r="N96" s="2"/>
      <c r="O96" s="2">
        <f t="shared" si="69"/>
        <v>22554.27</v>
      </c>
      <c r="P96" s="2">
        <f t="shared" si="70"/>
        <v>17881.09</v>
      </c>
      <c r="Q96" s="2">
        <f t="shared" si="71"/>
        <v>199.65</v>
      </c>
      <c r="R96" s="2">
        <f t="shared" si="72"/>
        <v>71.1</v>
      </c>
      <c r="S96" s="2">
        <f t="shared" si="73"/>
        <v>4473.53</v>
      </c>
      <c r="T96" s="2">
        <f t="shared" si="74"/>
        <v>0</v>
      </c>
      <c r="U96" s="2">
        <f t="shared" si="75"/>
        <v>487.31249999999994</v>
      </c>
      <c r="V96" s="2">
        <f t="shared" si="76"/>
        <v>5.3999999999999995</v>
      </c>
      <c r="W96" s="2">
        <f t="shared" si="77"/>
        <v>0</v>
      </c>
      <c r="X96" s="2">
        <f t="shared" si="78"/>
        <v>4771.86</v>
      </c>
      <c r="Y96" s="2">
        <f t="shared" si="79"/>
        <v>2135.98</v>
      </c>
      <c r="Z96" s="2"/>
      <c r="AA96" s="2">
        <v>37323632</v>
      </c>
      <c r="AB96" s="2">
        <f t="shared" si="80"/>
        <v>6014.47</v>
      </c>
      <c r="AC96" s="2">
        <f t="shared" si="81"/>
        <v>4768.29</v>
      </c>
      <c r="AD96" s="2">
        <f t="shared" si="82"/>
        <v>53.24</v>
      </c>
      <c r="AE96" s="2">
        <f t="shared" si="83"/>
        <v>18.96</v>
      </c>
      <c r="AF96" s="2">
        <f t="shared" si="84"/>
        <v>1192.94</v>
      </c>
      <c r="AG96" s="2">
        <f t="shared" si="85"/>
        <v>0</v>
      </c>
      <c r="AH96" s="2">
        <f t="shared" si="86"/>
        <v>129.95</v>
      </c>
      <c r="AI96" s="2">
        <f t="shared" si="87"/>
        <v>1.44</v>
      </c>
      <c r="AJ96" s="2">
        <f t="shared" si="88"/>
        <v>0</v>
      </c>
      <c r="AK96" s="2">
        <v>6014.47</v>
      </c>
      <c r="AL96" s="2">
        <v>4768.29</v>
      </c>
      <c r="AM96" s="2">
        <v>53.24</v>
      </c>
      <c r="AN96" s="2">
        <v>18.96</v>
      </c>
      <c r="AO96" s="2">
        <v>1192.94</v>
      </c>
      <c r="AP96" s="2">
        <v>0</v>
      </c>
      <c r="AQ96" s="2">
        <v>129.95</v>
      </c>
      <c r="AR96" s="2">
        <v>1.44</v>
      </c>
      <c r="AS96" s="2">
        <v>0</v>
      </c>
      <c r="AT96" s="2">
        <v>105</v>
      </c>
      <c r="AU96" s="2">
        <v>47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3</v>
      </c>
      <c r="BE96" s="2" t="s">
        <v>3</v>
      </c>
      <c r="BF96" s="2" t="s">
        <v>3</v>
      </c>
      <c r="BG96" s="2" t="s">
        <v>3</v>
      </c>
      <c r="BH96" s="2">
        <v>0</v>
      </c>
      <c r="BI96" s="2">
        <v>1</v>
      </c>
      <c r="BJ96" s="2" t="s">
        <v>179</v>
      </c>
      <c r="BK96" s="2"/>
      <c r="BL96" s="2"/>
      <c r="BM96" s="2">
        <v>15001</v>
      </c>
      <c r="BN96" s="2">
        <v>0</v>
      </c>
      <c r="BO96" s="2" t="s">
        <v>3</v>
      </c>
      <c r="BP96" s="2">
        <v>0</v>
      </c>
      <c r="BQ96" s="2">
        <v>2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3</v>
      </c>
      <c r="BZ96" s="2">
        <v>105</v>
      </c>
      <c r="CA96" s="2">
        <v>55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3</v>
      </c>
      <c r="CO96" s="2">
        <v>0</v>
      </c>
      <c r="CP96" s="2">
        <f t="shared" si="89"/>
        <v>22554.27</v>
      </c>
      <c r="CQ96" s="2">
        <f t="shared" si="90"/>
        <v>4768.29</v>
      </c>
      <c r="CR96" s="2">
        <f t="shared" si="91"/>
        <v>53.24</v>
      </c>
      <c r="CS96" s="2">
        <f t="shared" si="92"/>
        <v>18.96</v>
      </c>
      <c r="CT96" s="2">
        <f t="shared" si="93"/>
        <v>1192.94</v>
      </c>
      <c r="CU96" s="2">
        <f t="shared" si="94"/>
        <v>0</v>
      </c>
      <c r="CV96" s="2">
        <f t="shared" si="95"/>
        <v>129.95</v>
      </c>
      <c r="CW96" s="2">
        <f t="shared" si="96"/>
        <v>1.44</v>
      </c>
      <c r="CX96" s="2">
        <f t="shared" si="97"/>
        <v>0</v>
      </c>
      <c r="CY96" s="2">
        <f t="shared" si="98"/>
        <v>4771.8615</v>
      </c>
      <c r="CZ96" s="2">
        <f t="shared" si="99"/>
        <v>2135.9761000000003</v>
      </c>
      <c r="DA96" s="2"/>
      <c r="DB96" s="2"/>
      <c r="DC96" s="2" t="s">
        <v>3</v>
      </c>
      <c r="DD96" s="2" t="s">
        <v>3</v>
      </c>
      <c r="DE96" s="2" t="s">
        <v>3</v>
      </c>
      <c r="DF96" s="2" t="s">
        <v>3</v>
      </c>
      <c r="DG96" s="2" t="s">
        <v>3</v>
      </c>
      <c r="DH96" s="2" t="s">
        <v>3</v>
      </c>
      <c r="DI96" s="2" t="s">
        <v>3</v>
      </c>
      <c r="DJ96" s="2" t="s">
        <v>3</v>
      </c>
      <c r="DK96" s="2" t="s">
        <v>3</v>
      </c>
      <c r="DL96" s="2" t="s">
        <v>3</v>
      </c>
      <c r="DM96" s="2" t="s">
        <v>3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1013</v>
      </c>
      <c r="DV96" s="2" t="s">
        <v>178</v>
      </c>
      <c r="DW96" s="2" t="s">
        <v>178</v>
      </c>
      <c r="DX96" s="2">
        <v>1</v>
      </c>
      <c r="DY96" s="2"/>
      <c r="DZ96" s="2"/>
      <c r="EA96" s="2"/>
      <c r="EB96" s="2"/>
      <c r="EC96" s="2"/>
      <c r="ED96" s="2"/>
      <c r="EE96" s="2">
        <v>35908573</v>
      </c>
      <c r="EF96" s="2">
        <v>2</v>
      </c>
      <c r="EG96" s="2" t="s">
        <v>49</v>
      </c>
      <c r="EH96" s="2">
        <v>0</v>
      </c>
      <c r="EI96" s="2" t="s">
        <v>3</v>
      </c>
      <c r="EJ96" s="2">
        <v>1</v>
      </c>
      <c r="EK96" s="2">
        <v>15001</v>
      </c>
      <c r="EL96" s="2" t="s">
        <v>180</v>
      </c>
      <c r="EM96" s="2" t="s">
        <v>181</v>
      </c>
      <c r="EN96" s="2"/>
      <c r="EO96" s="2" t="s">
        <v>3</v>
      </c>
      <c r="EP96" s="2"/>
      <c r="EQ96" s="2">
        <v>0</v>
      </c>
      <c r="ER96" s="2">
        <v>6014.47</v>
      </c>
      <c r="ES96" s="2">
        <v>4768.29</v>
      </c>
      <c r="ET96" s="2">
        <v>53.24</v>
      </c>
      <c r="EU96" s="2">
        <v>18.96</v>
      </c>
      <c r="EV96" s="2">
        <v>1192.94</v>
      </c>
      <c r="EW96" s="2">
        <v>129.95</v>
      </c>
      <c r="EX96" s="2">
        <v>1.44</v>
      </c>
      <c r="EY96" s="2">
        <v>0</v>
      </c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00"/>
        <v>0</v>
      </c>
      <c r="FS96" s="2">
        <v>0</v>
      </c>
      <c r="FT96" s="2"/>
      <c r="FU96" s="2" t="s">
        <v>30</v>
      </c>
      <c r="FV96" s="2"/>
      <c r="FW96" s="2"/>
      <c r="FX96" s="2">
        <v>105</v>
      </c>
      <c r="FY96" s="2">
        <v>46.75</v>
      </c>
      <c r="FZ96" s="2"/>
      <c r="GA96" s="2" t="s">
        <v>3</v>
      </c>
      <c r="GB96" s="2"/>
      <c r="GC96" s="2"/>
      <c r="GD96" s="2">
        <v>0</v>
      </c>
      <c r="GE96" s="2"/>
      <c r="GF96" s="2">
        <v>-1643130393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ROUND(R96*(R12)/100,2)</f>
        <v>0</v>
      </c>
      <c r="GL96" s="2">
        <f t="shared" si="101"/>
        <v>0</v>
      </c>
      <c r="GM96" s="2">
        <f t="shared" si="102"/>
        <v>29462.11</v>
      </c>
      <c r="GN96" s="2">
        <f t="shared" si="103"/>
        <v>29462.11</v>
      </c>
      <c r="GO96" s="2">
        <f t="shared" si="104"/>
        <v>0</v>
      </c>
      <c r="GP96" s="2">
        <f t="shared" si="105"/>
        <v>0</v>
      </c>
      <c r="GQ96" s="2"/>
      <c r="GR96" s="2"/>
      <c r="GS96" s="2"/>
      <c r="GT96" s="2">
        <v>0</v>
      </c>
      <c r="GU96" s="2">
        <v>1</v>
      </c>
      <c r="GV96" s="2">
        <v>0</v>
      </c>
      <c r="GW96" s="2">
        <v>0</v>
      </c>
      <c r="GX96" s="2">
        <f t="shared" si="106"/>
        <v>0</v>
      </c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06" ht="12.75">
      <c r="A97">
        <v>17</v>
      </c>
      <c r="B97">
        <v>1</v>
      </c>
      <c r="C97">
        <f>ROW(SmtRes!A290)</f>
        <v>290</v>
      </c>
      <c r="D97">
        <f>ROW(EtalonRes!A292)</f>
        <v>292</v>
      </c>
      <c r="E97" t="s">
        <v>175</v>
      </c>
      <c r="F97" t="s">
        <v>176</v>
      </c>
      <c r="G97" t="s">
        <v>177</v>
      </c>
      <c r="H97" t="s">
        <v>178</v>
      </c>
      <c r="I97">
        <v>3.75</v>
      </c>
      <c r="J97">
        <v>0</v>
      </c>
      <c r="O97">
        <f t="shared" si="69"/>
        <v>208180.82</v>
      </c>
      <c r="P97">
        <f t="shared" si="70"/>
        <v>96021.44</v>
      </c>
      <c r="Q97">
        <f t="shared" si="71"/>
        <v>2200.14</v>
      </c>
      <c r="R97">
        <f t="shared" si="72"/>
        <v>1747.64</v>
      </c>
      <c r="S97">
        <f t="shared" si="73"/>
        <v>109959.24</v>
      </c>
      <c r="T97">
        <f t="shared" si="74"/>
        <v>0</v>
      </c>
      <c r="U97">
        <f t="shared" si="75"/>
        <v>487.31249999999994</v>
      </c>
      <c r="V97">
        <f t="shared" si="76"/>
        <v>5.3999999999999995</v>
      </c>
      <c r="W97">
        <f t="shared" si="77"/>
        <v>0</v>
      </c>
      <c r="X97">
        <f t="shared" si="78"/>
        <v>99419.12</v>
      </c>
      <c r="Y97">
        <f t="shared" si="79"/>
        <v>41331.55</v>
      </c>
      <c r="AA97">
        <v>37323628</v>
      </c>
      <c r="AB97">
        <f t="shared" si="80"/>
        <v>6014.47</v>
      </c>
      <c r="AC97">
        <f t="shared" si="81"/>
        <v>4768.29</v>
      </c>
      <c r="AD97">
        <f t="shared" si="82"/>
        <v>53.24</v>
      </c>
      <c r="AE97">
        <f t="shared" si="83"/>
        <v>18.96</v>
      </c>
      <c r="AF97">
        <f t="shared" si="84"/>
        <v>1192.94</v>
      </c>
      <c r="AG97">
        <f t="shared" si="85"/>
        <v>0</v>
      </c>
      <c r="AH97">
        <f t="shared" si="86"/>
        <v>129.95</v>
      </c>
      <c r="AI97">
        <f t="shared" si="87"/>
        <v>1.44</v>
      </c>
      <c r="AJ97">
        <f t="shared" si="88"/>
        <v>0</v>
      </c>
      <c r="AK97">
        <v>6014.47</v>
      </c>
      <c r="AL97">
        <v>4768.29</v>
      </c>
      <c r="AM97">
        <v>53.24</v>
      </c>
      <c r="AN97">
        <v>18.96</v>
      </c>
      <c r="AO97">
        <v>1192.94</v>
      </c>
      <c r="AP97">
        <v>0</v>
      </c>
      <c r="AQ97">
        <v>129.95</v>
      </c>
      <c r="AR97">
        <v>1.44</v>
      </c>
      <c r="AS97">
        <v>0</v>
      </c>
      <c r="AT97">
        <v>89</v>
      </c>
      <c r="AU97">
        <v>37</v>
      </c>
      <c r="AV97">
        <v>1</v>
      </c>
      <c r="AW97">
        <v>1</v>
      </c>
      <c r="AZ97">
        <v>1</v>
      </c>
      <c r="BA97">
        <v>24.58</v>
      </c>
      <c r="BB97">
        <v>11.02</v>
      </c>
      <c r="BC97">
        <v>5.37</v>
      </c>
      <c r="BH97">
        <v>0</v>
      </c>
      <c r="BI97">
        <v>1</v>
      </c>
      <c r="BJ97" t="s">
        <v>179</v>
      </c>
      <c r="BM97">
        <v>15001</v>
      </c>
      <c r="BN97">
        <v>0</v>
      </c>
      <c r="BO97" t="s">
        <v>176</v>
      </c>
      <c r="BP97">
        <v>1</v>
      </c>
      <c r="BQ97">
        <v>2</v>
      </c>
      <c r="BR97">
        <v>0</v>
      </c>
      <c r="BS97">
        <v>24.58</v>
      </c>
      <c r="BT97">
        <v>1</v>
      </c>
      <c r="BU97">
        <v>1</v>
      </c>
      <c r="BV97">
        <v>1</v>
      </c>
      <c r="BW97">
        <v>1</v>
      </c>
      <c r="BX97">
        <v>1</v>
      </c>
      <c r="BZ97">
        <v>105</v>
      </c>
      <c r="CA97">
        <v>55</v>
      </c>
      <c r="CF97">
        <v>0</v>
      </c>
      <c r="CG97">
        <v>0</v>
      </c>
      <c r="CM97">
        <v>0</v>
      </c>
      <c r="CO97">
        <v>0</v>
      </c>
      <c r="CP97">
        <f t="shared" si="89"/>
        <v>208180.82</v>
      </c>
      <c r="CQ97">
        <f t="shared" si="90"/>
        <v>25605.7173</v>
      </c>
      <c r="CR97">
        <f t="shared" si="91"/>
        <v>586.7048</v>
      </c>
      <c r="CS97">
        <f t="shared" si="92"/>
        <v>466.03679999999997</v>
      </c>
      <c r="CT97">
        <f t="shared" si="93"/>
        <v>29322.4652</v>
      </c>
      <c r="CU97">
        <f t="shared" si="94"/>
        <v>0</v>
      </c>
      <c r="CV97">
        <f t="shared" si="95"/>
        <v>129.95</v>
      </c>
      <c r="CW97">
        <f t="shared" si="96"/>
        <v>1.44</v>
      </c>
      <c r="CX97">
        <f t="shared" si="97"/>
        <v>0</v>
      </c>
      <c r="CY97">
        <f t="shared" si="98"/>
        <v>99419.1232</v>
      </c>
      <c r="CZ97">
        <f t="shared" si="99"/>
        <v>41331.5456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178</v>
      </c>
      <c r="DW97" t="s">
        <v>178</v>
      </c>
      <c r="DX97">
        <v>1</v>
      </c>
      <c r="EE97">
        <v>35908573</v>
      </c>
      <c r="EF97">
        <v>2</v>
      </c>
      <c r="EG97" t="s">
        <v>49</v>
      </c>
      <c r="EH97">
        <v>0</v>
      </c>
      <c r="EJ97">
        <v>1</v>
      </c>
      <c r="EK97">
        <v>15001</v>
      </c>
      <c r="EL97" t="s">
        <v>180</v>
      </c>
      <c r="EM97" t="s">
        <v>181</v>
      </c>
      <c r="EQ97">
        <v>0</v>
      </c>
      <c r="ER97">
        <v>6014.47</v>
      </c>
      <c r="ES97">
        <v>4768.29</v>
      </c>
      <c r="ET97">
        <v>53.24</v>
      </c>
      <c r="EU97">
        <v>18.96</v>
      </c>
      <c r="EV97">
        <v>1192.94</v>
      </c>
      <c r="EW97">
        <v>129.95</v>
      </c>
      <c r="EX97">
        <v>1.44</v>
      </c>
      <c r="EY97">
        <v>0</v>
      </c>
      <c r="FQ97">
        <v>0</v>
      </c>
      <c r="FR97">
        <f t="shared" si="100"/>
        <v>0</v>
      </c>
      <c r="FS97">
        <v>0</v>
      </c>
      <c r="FU97" t="s">
        <v>30</v>
      </c>
      <c r="FV97" t="s">
        <v>30</v>
      </c>
      <c r="FW97" t="s">
        <v>31</v>
      </c>
      <c r="FX97">
        <v>105</v>
      </c>
      <c r="FY97">
        <v>46.75</v>
      </c>
      <c r="GD97">
        <v>0</v>
      </c>
      <c r="GF97">
        <v>-1643130393</v>
      </c>
      <c r="GG97">
        <v>2</v>
      </c>
      <c r="GH97">
        <v>1</v>
      </c>
      <c r="GI97">
        <v>2</v>
      </c>
      <c r="GJ97">
        <v>0</v>
      </c>
      <c r="GK97">
        <f>ROUND(R97*(S12)/100,2)</f>
        <v>0</v>
      </c>
      <c r="GL97">
        <f t="shared" si="101"/>
        <v>0</v>
      </c>
      <c r="GM97">
        <f t="shared" si="102"/>
        <v>348931.49</v>
      </c>
      <c r="GN97">
        <f t="shared" si="103"/>
        <v>348931.49</v>
      </c>
      <c r="GO97">
        <f t="shared" si="104"/>
        <v>0</v>
      </c>
      <c r="GP97">
        <f t="shared" si="105"/>
        <v>0</v>
      </c>
      <c r="GT97">
        <v>0</v>
      </c>
      <c r="GU97">
        <v>1</v>
      </c>
      <c r="GV97">
        <v>0</v>
      </c>
      <c r="GW97">
        <v>0</v>
      </c>
      <c r="GX97">
        <f t="shared" si="106"/>
        <v>0</v>
      </c>
    </row>
    <row r="98" spans="1:255" ht="12.75">
      <c r="A98" s="2">
        <v>17</v>
      </c>
      <c r="B98" s="2">
        <v>1</v>
      </c>
      <c r="C98" s="2">
        <f>ROW(SmtRes!A296)</f>
        <v>296</v>
      </c>
      <c r="D98" s="2">
        <f>ROW(EtalonRes!A298)</f>
        <v>298</v>
      </c>
      <c r="E98" s="2" t="s">
        <v>182</v>
      </c>
      <c r="F98" s="2" t="s">
        <v>183</v>
      </c>
      <c r="G98" s="2" t="s">
        <v>184</v>
      </c>
      <c r="H98" s="2" t="s">
        <v>185</v>
      </c>
      <c r="I98" s="2">
        <v>3.75</v>
      </c>
      <c r="J98" s="2">
        <v>0</v>
      </c>
      <c r="K98" s="2"/>
      <c r="L98" s="2"/>
      <c r="M98" s="2"/>
      <c r="N98" s="2"/>
      <c r="O98" s="2">
        <f t="shared" si="69"/>
        <v>241.4</v>
      </c>
      <c r="P98" s="2">
        <f t="shared" si="70"/>
        <v>0.68</v>
      </c>
      <c r="Q98" s="2">
        <f t="shared" si="71"/>
        <v>4.43</v>
      </c>
      <c r="R98" s="2">
        <f t="shared" si="72"/>
        <v>0.53</v>
      </c>
      <c r="S98" s="2">
        <f t="shared" si="73"/>
        <v>236.29</v>
      </c>
      <c r="T98" s="2">
        <f t="shared" si="74"/>
        <v>0</v>
      </c>
      <c r="U98" s="2">
        <f t="shared" si="75"/>
        <v>24.5625</v>
      </c>
      <c r="V98" s="2">
        <f t="shared" si="76"/>
        <v>0.0375</v>
      </c>
      <c r="W98" s="2">
        <f t="shared" si="77"/>
        <v>0</v>
      </c>
      <c r="X98" s="2">
        <f t="shared" si="78"/>
        <v>248.66</v>
      </c>
      <c r="Y98" s="2">
        <f t="shared" si="79"/>
        <v>111.31</v>
      </c>
      <c r="Z98" s="2"/>
      <c r="AA98" s="2">
        <v>37323632</v>
      </c>
      <c r="AB98" s="2">
        <f t="shared" si="80"/>
        <v>64.37</v>
      </c>
      <c r="AC98" s="2">
        <f t="shared" si="81"/>
        <v>0.18</v>
      </c>
      <c r="AD98" s="2">
        <f t="shared" si="82"/>
        <v>1.18</v>
      </c>
      <c r="AE98" s="2">
        <f t="shared" si="83"/>
        <v>0.14</v>
      </c>
      <c r="AF98" s="2">
        <f t="shared" si="84"/>
        <v>63.01</v>
      </c>
      <c r="AG98" s="2">
        <f t="shared" si="85"/>
        <v>0</v>
      </c>
      <c r="AH98" s="2">
        <f t="shared" si="86"/>
        <v>6.55</v>
      </c>
      <c r="AI98" s="2">
        <f t="shared" si="87"/>
        <v>0.01</v>
      </c>
      <c r="AJ98" s="2">
        <f t="shared" si="88"/>
        <v>0</v>
      </c>
      <c r="AK98" s="2">
        <v>64.37</v>
      </c>
      <c r="AL98" s="2">
        <v>0.18</v>
      </c>
      <c r="AM98" s="2">
        <v>1.18</v>
      </c>
      <c r="AN98" s="2">
        <v>0.14</v>
      </c>
      <c r="AO98" s="2">
        <v>63.01</v>
      </c>
      <c r="AP98" s="2">
        <v>0</v>
      </c>
      <c r="AQ98" s="2">
        <v>6.55</v>
      </c>
      <c r="AR98" s="2">
        <v>0.01</v>
      </c>
      <c r="AS98" s="2">
        <v>0</v>
      </c>
      <c r="AT98" s="2">
        <v>105</v>
      </c>
      <c r="AU98" s="2">
        <v>47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3</v>
      </c>
      <c r="BE98" s="2" t="s">
        <v>3</v>
      </c>
      <c r="BF98" s="2" t="s">
        <v>3</v>
      </c>
      <c r="BG98" s="2" t="s">
        <v>3</v>
      </c>
      <c r="BH98" s="2">
        <v>0</v>
      </c>
      <c r="BI98" s="2">
        <v>1</v>
      </c>
      <c r="BJ98" s="2" t="s">
        <v>186</v>
      </c>
      <c r="BK98" s="2"/>
      <c r="BL98" s="2"/>
      <c r="BM98" s="2">
        <v>15001</v>
      </c>
      <c r="BN98" s="2">
        <v>0</v>
      </c>
      <c r="BO98" s="2" t="s">
        <v>3</v>
      </c>
      <c r="BP98" s="2">
        <v>0</v>
      </c>
      <c r="BQ98" s="2">
        <v>2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3</v>
      </c>
      <c r="BZ98" s="2">
        <v>105</v>
      </c>
      <c r="CA98" s="2">
        <v>55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3</v>
      </c>
      <c r="CO98" s="2">
        <v>0</v>
      </c>
      <c r="CP98" s="2">
        <f t="shared" si="89"/>
        <v>241.39999999999998</v>
      </c>
      <c r="CQ98" s="2">
        <f t="shared" si="90"/>
        <v>0.18</v>
      </c>
      <c r="CR98" s="2">
        <f t="shared" si="91"/>
        <v>1.18</v>
      </c>
      <c r="CS98" s="2">
        <f t="shared" si="92"/>
        <v>0.14</v>
      </c>
      <c r="CT98" s="2">
        <f t="shared" si="93"/>
        <v>63.01</v>
      </c>
      <c r="CU98" s="2">
        <f t="shared" si="94"/>
        <v>0</v>
      </c>
      <c r="CV98" s="2">
        <f t="shared" si="95"/>
        <v>6.55</v>
      </c>
      <c r="CW98" s="2">
        <f t="shared" si="96"/>
        <v>0.01</v>
      </c>
      <c r="CX98" s="2">
        <f t="shared" si="97"/>
        <v>0</v>
      </c>
      <c r="CY98" s="2">
        <f t="shared" si="98"/>
        <v>248.66099999999997</v>
      </c>
      <c r="CZ98" s="2">
        <f t="shared" si="99"/>
        <v>111.30539999999999</v>
      </c>
      <c r="DA98" s="2"/>
      <c r="DB98" s="2"/>
      <c r="DC98" s="2" t="s">
        <v>3</v>
      </c>
      <c r="DD98" s="2" t="s">
        <v>3</v>
      </c>
      <c r="DE98" s="2" t="s">
        <v>3</v>
      </c>
      <c r="DF98" s="2" t="s">
        <v>3</v>
      </c>
      <c r="DG98" s="2" t="s">
        <v>3</v>
      </c>
      <c r="DH98" s="2" t="s">
        <v>3</v>
      </c>
      <c r="DI98" s="2" t="s">
        <v>3</v>
      </c>
      <c r="DJ98" s="2" t="s">
        <v>3</v>
      </c>
      <c r="DK98" s="2" t="s">
        <v>3</v>
      </c>
      <c r="DL98" s="2" t="s">
        <v>3</v>
      </c>
      <c r="DM98" s="2" t="s">
        <v>3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1013</v>
      </c>
      <c r="DV98" s="2" t="s">
        <v>185</v>
      </c>
      <c r="DW98" s="2" t="s">
        <v>185</v>
      </c>
      <c r="DX98" s="2">
        <v>1</v>
      </c>
      <c r="DY98" s="2"/>
      <c r="DZ98" s="2"/>
      <c r="EA98" s="2"/>
      <c r="EB98" s="2"/>
      <c r="EC98" s="2"/>
      <c r="ED98" s="2"/>
      <c r="EE98" s="2">
        <v>35908573</v>
      </c>
      <c r="EF98" s="2">
        <v>2</v>
      </c>
      <c r="EG98" s="2" t="s">
        <v>49</v>
      </c>
      <c r="EH98" s="2">
        <v>0</v>
      </c>
      <c r="EI98" s="2" t="s">
        <v>3</v>
      </c>
      <c r="EJ98" s="2">
        <v>1</v>
      </c>
      <c r="EK98" s="2">
        <v>15001</v>
      </c>
      <c r="EL98" s="2" t="s">
        <v>180</v>
      </c>
      <c r="EM98" s="2" t="s">
        <v>181</v>
      </c>
      <c r="EN98" s="2"/>
      <c r="EO98" s="2" t="s">
        <v>3</v>
      </c>
      <c r="EP98" s="2"/>
      <c r="EQ98" s="2">
        <v>0</v>
      </c>
      <c r="ER98" s="2">
        <v>64.37</v>
      </c>
      <c r="ES98" s="2">
        <v>0.18</v>
      </c>
      <c r="ET98" s="2">
        <v>1.18</v>
      </c>
      <c r="EU98" s="2">
        <v>0.14</v>
      </c>
      <c r="EV98" s="2">
        <v>63.01</v>
      </c>
      <c r="EW98" s="2">
        <v>6.55</v>
      </c>
      <c r="EX98" s="2">
        <v>0.01</v>
      </c>
      <c r="EY98" s="2">
        <v>0</v>
      </c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00"/>
        <v>0</v>
      </c>
      <c r="FS98" s="2">
        <v>0</v>
      </c>
      <c r="FT98" s="2"/>
      <c r="FU98" s="2" t="s">
        <v>30</v>
      </c>
      <c r="FV98" s="2"/>
      <c r="FW98" s="2"/>
      <c r="FX98" s="2">
        <v>105</v>
      </c>
      <c r="FY98" s="2">
        <v>46.75</v>
      </c>
      <c r="FZ98" s="2"/>
      <c r="GA98" s="2" t="s">
        <v>3</v>
      </c>
      <c r="GB98" s="2"/>
      <c r="GC98" s="2"/>
      <c r="GD98" s="2">
        <v>0</v>
      </c>
      <c r="GE98" s="2"/>
      <c r="GF98" s="2">
        <v>-505478504</v>
      </c>
      <c r="GG98" s="2">
        <v>2</v>
      </c>
      <c r="GH98" s="2">
        <v>1</v>
      </c>
      <c r="GI98" s="2">
        <v>-2</v>
      </c>
      <c r="GJ98" s="2">
        <v>0</v>
      </c>
      <c r="GK98" s="2">
        <f>ROUND(R98*(R12)/100,2)</f>
        <v>0</v>
      </c>
      <c r="GL98" s="2">
        <f t="shared" si="101"/>
        <v>0</v>
      </c>
      <c r="GM98" s="2">
        <f t="shared" si="102"/>
        <v>601.37</v>
      </c>
      <c r="GN98" s="2">
        <f t="shared" si="103"/>
        <v>601.37</v>
      </c>
      <c r="GO98" s="2">
        <f t="shared" si="104"/>
        <v>0</v>
      </c>
      <c r="GP98" s="2">
        <f t="shared" si="105"/>
        <v>0</v>
      </c>
      <c r="GQ98" s="2"/>
      <c r="GR98" s="2"/>
      <c r="GS98" s="2"/>
      <c r="GT98" s="2">
        <v>0</v>
      </c>
      <c r="GU98" s="2">
        <v>1</v>
      </c>
      <c r="GV98" s="2">
        <v>0</v>
      </c>
      <c r="GW98" s="2">
        <v>0</v>
      </c>
      <c r="GX98" s="2">
        <f t="shared" si="106"/>
        <v>0</v>
      </c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06" ht="12.75">
      <c r="A99">
        <v>17</v>
      </c>
      <c r="B99">
        <v>1</v>
      </c>
      <c r="C99">
        <f>ROW(SmtRes!A302)</f>
        <v>302</v>
      </c>
      <c r="D99">
        <f>ROW(EtalonRes!A304)</f>
        <v>304</v>
      </c>
      <c r="E99" t="s">
        <v>182</v>
      </c>
      <c r="F99" t="s">
        <v>183</v>
      </c>
      <c r="G99" t="s">
        <v>184</v>
      </c>
      <c r="H99" t="s">
        <v>185</v>
      </c>
      <c r="I99">
        <v>3.75</v>
      </c>
      <c r="J99">
        <v>0</v>
      </c>
      <c r="O99">
        <f t="shared" si="69"/>
        <v>5855.23</v>
      </c>
      <c r="P99">
        <f t="shared" si="70"/>
        <v>8.38</v>
      </c>
      <c r="Q99">
        <f t="shared" si="71"/>
        <v>38.9</v>
      </c>
      <c r="R99">
        <f t="shared" si="72"/>
        <v>12.9</v>
      </c>
      <c r="S99">
        <f t="shared" si="73"/>
        <v>5807.95</v>
      </c>
      <c r="T99">
        <f t="shared" si="74"/>
        <v>0</v>
      </c>
      <c r="U99">
        <f t="shared" si="75"/>
        <v>24.5625</v>
      </c>
      <c r="V99">
        <f t="shared" si="76"/>
        <v>0.0375</v>
      </c>
      <c r="W99">
        <f t="shared" si="77"/>
        <v>0</v>
      </c>
      <c r="X99">
        <f t="shared" si="78"/>
        <v>5180.56</v>
      </c>
      <c r="Y99">
        <f t="shared" si="79"/>
        <v>2153.71</v>
      </c>
      <c r="AA99">
        <v>37323628</v>
      </c>
      <c r="AB99">
        <f t="shared" si="80"/>
        <v>64.37</v>
      </c>
      <c r="AC99">
        <f t="shared" si="81"/>
        <v>0.18</v>
      </c>
      <c r="AD99">
        <f t="shared" si="82"/>
        <v>1.18</v>
      </c>
      <c r="AE99">
        <f t="shared" si="83"/>
        <v>0.14</v>
      </c>
      <c r="AF99">
        <f t="shared" si="84"/>
        <v>63.01</v>
      </c>
      <c r="AG99">
        <f t="shared" si="85"/>
        <v>0</v>
      </c>
      <c r="AH99">
        <f t="shared" si="86"/>
        <v>6.55</v>
      </c>
      <c r="AI99">
        <f t="shared" si="87"/>
        <v>0.01</v>
      </c>
      <c r="AJ99">
        <f t="shared" si="88"/>
        <v>0</v>
      </c>
      <c r="AK99">
        <v>64.37</v>
      </c>
      <c r="AL99">
        <v>0.18</v>
      </c>
      <c r="AM99">
        <v>1.18</v>
      </c>
      <c r="AN99">
        <v>0.14</v>
      </c>
      <c r="AO99">
        <v>63.01</v>
      </c>
      <c r="AP99">
        <v>0</v>
      </c>
      <c r="AQ99">
        <v>6.55</v>
      </c>
      <c r="AR99">
        <v>0.01</v>
      </c>
      <c r="AS99">
        <v>0</v>
      </c>
      <c r="AT99">
        <v>89</v>
      </c>
      <c r="AU99">
        <v>37</v>
      </c>
      <c r="AV99">
        <v>1</v>
      </c>
      <c r="AW99">
        <v>1</v>
      </c>
      <c r="AZ99">
        <v>1</v>
      </c>
      <c r="BA99">
        <v>24.58</v>
      </c>
      <c r="BB99">
        <v>8.79</v>
      </c>
      <c r="BC99">
        <v>12.41</v>
      </c>
      <c r="BH99">
        <v>0</v>
      </c>
      <c r="BI99">
        <v>1</v>
      </c>
      <c r="BJ99" t="s">
        <v>186</v>
      </c>
      <c r="BM99">
        <v>15001</v>
      </c>
      <c r="BN99">
        <v>0</v>
      </c>
      <c r="BO99" t="s">
        <v>183</v>
      </c>
      <c r="BP99">
        <v>1</v>
      </c>
      <c r="BQ99">
        <v>2</v>
      </c>
      <c r="BR99">
        <v>0</v>
      </c>
      <c r="BS99">
        <v>24.58</v>
      </c>
      <c r="BT99">
        <v>1</v>
      </c>
      <c r="BU99">
        <v>1</v>
      </c>
      <c r="BV99">
        <v>1</v>
      </c>
      <c r="BW99">
        <v>1</v>
      </c>
      <c r="BX99">
        <v>1</v>
      </c>
      <c r="BZ99">
        <v>105</v>
      </c>
      <c r="CA99">
        <v>55</v>
      </c>
      <c r="CF99">
        <v>0</v>
      </c>
      <c r="CG99">
        <v>0</v>
      </c>
      <c r="CM99">
        <v>0</v>
      </c>
      <c r="CO99">
        <v>0</v>
      </c>
      <c r="CP99">
        <f t="shared" si="89"/>
        <v>5855.23</v>
      </c>
      <c r="CQ99">
        <f t="shared" si="90"/>
        <v>2.2338</v>
      </c>
      <c r="CR99">
        <f t="shared" si="91"/>
        <v>10.372199999999998</v>
      </c>
      <c r="CS99">
        <f t="shared" si="92"/>
        <v>3.4412000000000003</v>
      </c>
      <c r="CT99">
        <f t="shared" si="93"/>
        <v>1548.7857999999999</v>
      </c>
      <c r="CU99">
        <f t="shared" si="94"/>
        <v>0</v>
      </c>
      <c r="CV99">
        <f t="shared" si="95"/>
        <v>6.55</v>
      </c>
      <c r="CW99">
        <f t="shared" si="96"/>
        <v>0.01</v>
      </c>
      <c r="CX99">
        <f t="shared" si="97"/>
        <v>0</v>
      </c>
      <c r="CY99">
        <f t="shared" si="98"/>
        <v>5180.5565</v>
      </c>
      <c r="CZ99">
        <f t="shared" si="99"/>
        <v>2153.7145</v>
      </c>
      <c r="DN99">
        <v>0</v>
      </c>
      <c r="DO99">
        <v>0</v>
      </c>
      <c r="DP99">
        <v>1</v>
      </c>
      <c r="DQ99">
        <v>1</v>
      </c>
      <c r="DU99">
        <v>1013</v>
      </c>
      <c r="DV99" t="s">
        <v>185</v>
      </c>
      <c r="DW99" t="s">
        <v>185</v>
      </c>
      <c r="DX99">
        <v>1</v>
      </c>
      <c r="EE99">
        <v>35908573</v>
      </c>
      <c r="EF99">
        <v>2</v>
      </c>
      <c r="EG99" t="s">
        <v>49</v>
      </c>
      <c r="EH99">
        <v>0</v>
      </c>
      <c r="EJ99">
        <v>1</v>
      </c>
      <c r="EK99">
        <v>15001</v>
      </c>
      <c r="EL99" t="s">
        <v>180</v>
      </c>
      <c r="EM99" t="s">
        <v>181</v>
      </c>
      <c r="EQ99">
        <v>0</v>
      </c>
      <c r="ER99">
        <v>64.37</v>
      </c>
      <c r="ES99">
        <v>0.18</v>
      </c>
      <c r="ET99">
        <v>1.18</v>
      </c>
      <c r="EU99">
        <v>0.14</v>
      </c>
      <c r="EV99">
        <v>63.01</v>
      </c>
      <c r="EW99">
        <v>6.55</v>
      </c>
      <c r="EX99">
        <v>0.01</v>
      </c>
      <c r="EY99">
        <v>0</v>
      </c>
      <c r="FQ99">
        <v>0</v>
      </c>
      <c r="FR99">
        <f t="shared" si="100"/>
        <v>0</v>
      </c>
      <c r="FS99">
        <v>0</v>
      </c>
      <c r="FU99" t="s">
        <v>30</v>
      </c>
      <c r="FV99" t="s">
        <v>30</v>
      </c>
      <c r="FW99" t="s">
        <v>31</v>
      </c>
      <c r="FX99">
        <v>105</v>
      </c>
      <c r="FY99">
        <v>46.75</v>
      </c>
      <c r="GD99">
        <v>0</v>
      </c>
      <c r="GF99">
        <v>-505478504</v>
      </c>
      <c r="GG99">
        <v>2</v>
      </c>
      <c r="GH99">
        <v>1</v>
      </c>
      <c r="GI99">
        <v>2</v>
      </c>
      <c r="GJ99">
        <v>0</v>
      </c>
      <c r="GK99">
        <f>ROUND(R99*(S12)/100,2)</f>
        <v>0</v>
      </c>
      <c r="GL99">
        <f t="shared" si="101"/>
        <v>0</v>
      </c>
      <c r="GM99">
        <f t="shared" si="102"/>
        <v>13189.5</v>
      </c>
      <c r="GN99">
        <f t="shared" si="103"/>
        <v>13189.5</v>
      </c>
      <c r="GO99">
        <f t="shared" si="104"/>
        <v>0</v>
      </c>
      <c r="GP99">
        <f t="shared" si="105"/>
        <v>0</v>
      </c>
      <c r="GT99">
        <v>0</v>
      </c>
      <c r="GU99">
        <v>1</v>
      </c>
      <c r="GV99">
        <v>0</v>
      </c>
      <c r="GW99">
        <v>0</v>
      </c>
      <c r="GX99">
        <f t="shared" si="106"/>
        <v>0</v>
      </c>
    </row>
    <row r="100" spans="1:255" ht="12.75">
      <c r="A100" s="2">
        <v>18</v>
      </c>
      <c r="B100" s="2">
        <v>1</v>
      </c>
      <c r="C100" s="2">
        <v>296</v>
      </c>
      <c r="D100" s="2"/>
      <c r="E100" s="2" t="s">
        <v>187</v>
      </c>
      <c r="F100" s="2" t="s">
        <v>188</v>
      </c>
      <c r="G100" s="2" t="s">
        <v>189</v>
      </c>
      <c r="H100" s="2" t="s">
        <v>81</v>
      </c>
      <c r="I100" s="2">
        <f>I98*J100</f>
        <v>0.04875</v>
      </c>
      <c r="J100" s="2">
        <v>0.013000000000000001</v>
      </c>
      <c r="K100" s="2"/>
      <c r="L100" s="2"/>
      <c r="M100" s="2"/>
      <c r="N100" s="2"/>
      <c r="O100" s="2">
        <f t="shared" si="69"/>
        <v>565.26</v>
      </c>
      <c r="P100" s="2">
        <f t="shared" si="70"/>
        <v>565.26</v>
      </c>
      <c r="Q100" s="2">
        <f t="shared" si="71"/>
        <v>0</v>
      </c>
      <c r="R100" s="2">
        <f t="shared" si="72"/>
        <v>0</v>
      </c>
      <c r="S100" s="2">
        <f t="shared" si="73"/>
        <v>0</v>
      </c>
      <c r="T100" s="2">
        <f t="shared" si="74"/>
        <v>0</v>
      </c>
      <c r="U100" s="2">
        <f t="shared" si="75"/>
        <v>0</v>
      </c>
      <c r="V100" s="2">
        <f t="shared" si="76"/>
        <v>0</v>
      </c>
      <c r="W100" s="2">
        <f t="shared" si="77"/>
        <v>0.43</v>
      </c>
      <c r="X100" s="2">
        <f t="shared" si="78"/>
        <v>0</v>
      </c>
      <c r="Y100" s="2">
        <f t="shared" si="79"/>
        <v>0</v>
      </c>
      <c r="Z100" s="2"/>
      <c r="AA100" s="2">
        <v>37323632</v>
      </c>
      <c r="AB100" s="2">
        <f t="shared" si="80"/>
        <v>11594.98</v>
      </c>
      <c r="AC100" s="2">
        <f t="shared" si="81"/>
        <v>11594.98</v>
      </c>
      <c r="AD100" s="2">
        <f t="shared" si="82"/>
        <v>0</v>
      </c>
      <c r="AE100" s="2">
        <f t="shared" si="83"/>
        <v>0</v>
      </c>
      <c r="AF100" s="2">
        <f t="shared" si="84"/>
        <v>0</v>
      </c>
      <c r="AG100" s="2">
        <f t="shared" si="85"/>
        <v>0</v>
      </c>
      <c r="AH100" s="2">
        <f t="shared" si="86"/>
        <v>0</v>
      </c>
      <c r="AI100" s="2">
        <f t="shared" si="87"/>
        <v>0</v>
      </c>
      <c r="AJ100" s="2">
        <f t="shared" si="88"/>
        <v>8.91</v>
      </c>
      <c r="AK100" s="2">
        <v>11594.98</v>
      </c>
      <c r="AL100" s="2">
        <v>11594.98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8.91</v>
      </c>
      <c r="AT100" s="2">
        <v>105</v>
      </c>
      <c r="AU100" s="2">
        <v>47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3</v>
      </c>
      <c r="BE100" s="2" t="s">
        <v>3</v>
      </c>
      <c r="BF100" s="2" t="s">
        <v>3</v>
      </c>
      <c r="BG100" s="2" t="s">
        <v>3</v>
      </c>
      <c r="BH100" s="2">
        <v>3</v>
      </c>
      <c r="BI100" s="2">
        <v>1</v>
      </c>
      <c r="BJ100" s="2" t="s">
        <v>190</v>
      </c>
      <c r="BK100" s="2"/>
      <c r="BL100" s="2"/>
      <c r="BM100" s="2">
        <v>15001</v>
      </c>
      <c r="BN100" s="2">
        <v>0</v>
      </c>
      <c r="BO100" s="2" t="s">
        <v>3</v>
      </c>
      <c r="BP100" s="2">
        <v>0</v>
      </c>
      <c r="BQ100" s="2">
        <v>2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3</v>
      </c>
      <c r="BZ100" s="2">
        <v>105</v>
      </c>
      <c r="CA100" s="2">
        <v>55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3</v>
      </c>
      <c r="CO100" s="2">
        <v>0</v>
      </c>
      <c r="CP100" s="2">
        <f t="shared" si="89"/>
        <v>565.26</v>
      </c>
      <c r="CQ100" s="2">
        <f t="shared" si="90"/>
        <v>11594.98</v>
      </c>
      <c r="CR100" s="2">
        <f t="shared" si="91"/>
        <v>0</v>
      </c>
      <c r="CS100" s="2">
        <f t="shared" si="92"/>
        <v>0</v>
      </c>
      <c r="CT100" s="2">
        <f t="shared" si="93"/>
        <v>0</v>
      </c>
      <c r="CU100" s="2">
        <f t="shared" si="94"/>
        <v>0</v>
      </c>
      <c r="CV100" s="2">
        <f t="shared" si="95"/>
        <v>0</v>
      </c>
      <c r="CW100" s="2">
        <f t="shared" si="96"/>
        <v>0</v>
      </c>
      <c r="CX100" s="2">
        <f t="shared" si="97"/>
        <v>8.91</v>
      </c>
      <c r="CY100" s="2">
        <f t="shared" si="98"/>
        <v>0</v>
      </c>
      <c r="CZ100" s="2">
        <f t="shared" si="99"/>
        <v>0</v>
      </c>
      <c r="DA100" s="2"/>
      <c r="DB100" s="2"/>
      <c r="DC100" s="2" t="s">
        <v>3</v>
      </c>
      <c r="DD100" s="2" t="s">
        <v>3</v>
      </c>
      <c r="DE100" s="2" t="s">
        <v>3</v>
      </c>
      <c r="DF100" s="2" t="s">
        <v>3</v>
      </c>
      <c r="DG100" s="2" t="s">
        <v>3</v>
      </c>
      <c r="DH100" s="2" t="s">
        <v>3</v>
      </c>
      <c r="DI100" s="2" t="s">
        <v>3</v>
      </c>
      <c r="DJ100" s="2" t="s">
        <v>3</v>
      </c>
      <c r="DK100" s="2" t="s">
        <v>3</v>
      </c>
      <c r="DL100" s="2" t="s">
        <v>3</v>
      </c>
      <c r="DM100" s="2" t="s">
        <v>3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1009</v>
      </c>
      <c r="DV100" s="2" t="s">
        <v>81</v>
      </c>
      <c r="DW100" s="2" t="s">
        <v>81</v>
      </c>
      <c r="DX100" s="2">
        <v>1000</v>
      </c>
      <c r="DY100" s="2"/>
      <c r="DZ100" s="2"/>
      <c r="EA100" s="2"/>
      <c r="EB100" s="2"/>
      <c r="EC100" s="2"/>
      <c r="ED100" s="2"/>
      <c r="EE100" s="2">
        <v>35908573</v>
      </c>
      <c r="EF100" s="2">
        <v>2</v>
      </c>
      <c r="EG100" s="2" t="s">
        <v>49</v>
      </c>
      <c r="EH100" s="2">
        <v>0</v>
      </c>
      <c r="EI100" s="2" t="s">
        <v>3</v>
      </c>
      <c r="EJ100" s="2">
        <v>1</v>
      </c>
      <c r="EK100" s="2">
        <v>15001</v>
      </c>
      <c r="EL100" s="2" t="s">
        <v>180</v>
      </c>
      <c r="EM100" s="2" t="s">
        <v>181</v>
      </c>
      <c r="EN100" s="2"/>
      <c r="EO100" s="2" t="s">
        <v>3</v>
      </c>
      <c r="EP100" s="2"/>
      <c r="EQ100" s="2">
        <v>0</v>
      </c>
      <c r="ER100" s="2">
        <v>11594.98</v>
      </c>
      <c r="ES100" s="2">
        <v>11594.98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00"/>
        <v>0</v>
      </c>
      <c r="FS100" s="2">
        <v>0</v>
      </c>
      <c r="FT100" s="2"/>
      <c r="FU100" s="2" t="s">
        <v>30</v>
      </c>
      <c r="FV100" s="2"/>
      <c r="FW100" s="2"/>
      <c r="FX100" s="2">
        <v>105</v>
      </c>
      <c r="FY100" s="2">
        <v>46.75</v>
      </c>
      <c r="FZ100" s="2"/>
      <c r="GA100" s="2" t="s">
        <v>3</v>
      </c>
      <c r="GB100" s="2"/>
      <c r="GC100" s="2"/>
      <c r="GD100" s="2">
        <v>0</v>
      </c>
      <c r="GE100" s="2"/>
      <c r="GF100" s="2">
        <v>786289184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ROUND(R100*(R12)/100,2)</f>
        <v>0</v>
      </c>
      <c r="GL100" s="2">
        <f t="shared" si="101"/>
        <v>0</v>
      </c>
      <c r="GM100" s="2">
        <f t="shared" si="102"/>
        <v>565.26</v>
      </c>
      <c r="GN100" s="2">
        <f t="shared" si="103"/>
        <v>565.26</v>
      </c>
      <c r="GO100" s="2">
        <f t="shared" si="104"/>
        <v>0</v>
      </c>
      <c r="GP100" s="2">
        <f t="shared" si="105"/>
        <v>0</v>
      </c>
      <c r="GQ100" s="2"/>
      <c r="GR100" s="2"/>
      <c r="GS100" s="2"/>
      <c r="GT100" s="2">
        <v>0</v>
      </c>
      <c r="GU100" s="2">
        <v>1</v>
      </c>
      <c r="GV100" s="2">
        <v>0</v>
      </c>
      <c r="GW100" s="2">
        <v>0</v>
      </c>
      <c r="GX100" s="2">
        <f t="shared" si="106"/>
        <v>0</v>
      </c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06" ht="12.75">
      <c r="A101">
        <v>18</v>
      </c>
      <c r="B101">
        <v>1</v>
      </c>
      <c r="C101">
        <v>302</v>
      </c>
      <c r="E101" t="s">
        <v>187</v>
      </c>
      <c r="F101" t="s">
        <v>188</v>
      </c>
      <c r="G101" t="s">
        <v>189</v>
      </c>
      <c r="H101" t="s">
        <v>81</v>
      </c>
      <c r="I101">
        <f>I99*J101</f>
        <v>0.04875</v>
      </c>
      <c r="J101">
        <v>0.013000000000000001</v>
      </c>
      <c r="O101">
        <f t="shared" si="69"/>
        <v>3041.07</v>
      </c>
      <c r="P101">
        <f t="shared" si="70"/>
        <v>3041.07</v>
      </c>
      <c r="Q101">
        <f t="shared" si="71"/>
        <v>0</v>
      </c>
      <c r="R101">
        <f t="shared" si="72"/>
        <v>0</v>
      </c>
      <c r="S101">
        <f t="shared" si="73"/>
        <v>0</v>
      </c>
      <c r="T101">
        <f t="shared" si="74"/>
        <v>0</v>
      </c>
      <c r="U101">
        <f t="shared" si="75"/>
        <v>0</v>
      </c>
      <c r="V101">
        <f t="shared" si="76"/>
        <v>0</v>
      </c>
      <c r="W101">
        <f t="shared" si="77"/>
        <v>0.43</v>
      </c>
      <c r="X101">
        <f t="shared" si="78"/>
        <v>0</v>
      </c>
      <c r="Y101">
        <f t="shared" si="79"/>
        <v>0</v>
      </c>
      <c r="AA101">
        <v>37323628</v>
      </c>
      <c r="AB101">
        <f t="shared" si="80"/>
        <v>11594.98</v>
      </c>
      <c r="AC101">
        <f t="shared" si="81"/>
        <v>11594.98</v>
      </c>
      <c r="AD101">
        <f t="shared" si="82"/>
        <v>0</v>
      </c>
      <c r="AE101">
        <f t="shared" si="83"/>
        <v>0</v>
      </c>
      <c r="AF101">
        <f t="shared" si="84"/>
        <v>0</v>
      </c>
      <c r="AG101">
        <f t="shared" si="85"/>
        <v>0</v>
      </c>
      <c r="AH101">
        <f t="shared" si="86"/>
        <v>0</v>
      </c>
      <c r="AI101">
        <f t="shared" si="87"/>
        <v>0</v>
      </c>
      <c r="AJ101">
        <f t="shared" si="88"/>
        <v>8.91</v>
      </c>
      <c r="AK101">
        <v>11594.98</v>
      </c>
      <c r="AL101">
        <v>11594.98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8.91</v>
      </c>
      <c r="AT101">
        <v>89</v>
      </c>
      <c r="AU101">
        <v>37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5.38</v>
      </c>
      <c r="BH101">
        <v>3</v>
      </c>
      <c r="BI101">
        <v>1</v>
      </c>
      <c r="BJ101" t="s">
        <v>190</v>
      </c>
      <c r="BM101">
        <v>15001</v>
      </c>
      <c r="BN101">
        <v>0</v>
      </c>
      <c r="BO101" t="s">
        <v>188</v>
      </c>
      <c r="BP101">
        <v>1</v>
      </c>
      <c r="BQ101">
        <v>2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Z101">
        <v>105</v>
      </c>
      <c r="CA101">
        <v>55</v>
      </c>
      <c r="CF101">
        <v>0</v>
      </c>
      <c r="CG101">
        <v>0</v>
      </c>
      <c r="CM101">
        <v>0</v>
      </c>
      <c r="CO101">
        <v>0</v>
      </c>
      <c r="CP101">
        <f t="shared" si="89"/>
        <v>3041.07</v>
      </c>
      <c r="CQ101">
        <f t="shared" si="90"/>
        <v>62380.992399999996</v>
      </c>
      <c r="CR101">
        <f t="shared" si="91"/>
        <v>0</v>
      </c>
      <c r="CS101">
        <f t="shared" si="92"/>
        <v>0</v>
      </c>
      <c r="CT101">
        <f t="shared" si="93"/>
        <v>0</v>
      </c>
      <c r="CU101">
        <f t="shared" si="94"/>
        <v>0</v>
      </c>
      <c r="CV101">
        <f t="shared" si="95"/>
        <v>0</v>
      </c>
      <c r="CW101">
        <f t="shared" si="96"/>
        <v>0</v>
      </c>
      <c r="CX101">
        <f t="shared" si="97"/>
        <v>8.91</v>
      </c>
      <c r="CY101">
        <f t="shared" si="98"/>
        <v>0</v>
      </c>
      <c r="CZ101">
        <f t="shared" si="99"/>
        <v>0</v>
      </c>
      <c r="DN101">
        <v>0</v>
      </c>
      <c r="DO101">
        <v>0</v>
      </c>
      <c r="DP101">
        <v>1</v>
      </c>
      <c r="DQ101">
        <v>1</v>
      </c>
      <c r="DU101">
        <v>1009</v>
      </c>
      <c r="DV101" t="s">
        <v>81</v>
      </c>
      <c r="DW101" t="s">
        <v>81</v>
      </c>
      <c r="DX101">
        <v>1000</v>
      </c>
      <c r="EE101">
        <v>35908573</v>
      </c>
      <c r="EF101">
        <v>2</v>
      </c>
      <c r="EG101" t="s">
        <v>49</v>
      </c>
      <c r="EH101">
        <v>0</v>
      </c>
      <c r="EJ101">
        <v>1</v>
      </c>
      <c r="EK101">
        <v>15001</v>
      </c>
      <c r="EL101" t="s">
        <v>180</v>
      </c>
      <c r="EM101" t="s">
        <v>181</v>
      </c>
      <c r="EQ101">
        <v>0</v>
      </c>
      <c r="ER101">
        <v>11594.98</v>
      </c>
      <c r="ES101">
        <v>11594.98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00"/>
        <v>0</v>
      </c>
      <c r="FS101">
        <v>0</v>
      </c>
      <c r="FU101" t="s">
        <v>30</v>
      </c>
      <c r="FV101" t="s">
        <v>30</v>
      </c>
      <c r="FW101" t="s">
        <v>31</v>
      </c>
      <c r="FX101">
        <v>105</v>
      </c>
      <c r="FY101">
        <v>46.75</v>
      </c>
      <c r="GD101">
        <v>0</v>
      </c>
      <c r="GF101">
        <v>786289184</v>
      </c>
      <c r="GG101">
        <v>2</v>
      </c>
      <c r="GH101">
        <v>1</v>
      </c>
      <c r="GI101">
        <v>2</v>
      </c>
      <c r="GJ101">
        <v>0</v>
      </c>
      <c r="GK101">
        <f>ROUND(R101*(S12)/100,2)</f>
        <v>0</v>
      </c>
      <c r="GL101">
        <f t="shared" si="101"/>
        <v>0</v>
      </c>
      <c r="GM101">
        <f t="shared" si="102"/>
        <v>3041.07</v>
      </c>
      <c r="GN101">
        <f t="shared" si="103"/>
        <v>3041.07</v>
      </c>
      <c r="GO101">
        <f t="shared" si="104"/>
        <v>0</v>
      </c>
      <c r="GP101">
        <f t="shared" si="105"/>
        <v>0</v>
      </c>
      <c r="GT101">
        <v>0</v>
      </c>
      <c r="GU101">
        <v>1</v>
      </c>
      <c r="GV101">
        <v>0</v>
      </c>
      <c r="GW101">
        <v>0</v>
      </c>
      <c r="GX101">
        <f t="shared" si="106"/>
        <v>0</v>
      </c>
    </row>
    <row r="102" spans="1:255" ht="12.75">
      <c r="A102" s="2">
        <v>17</v>
      </c>
      <c r="B102" s="2">
        <v>1</v>
      </c>
      <c r="C102" s="2">
        <f>ROW(SmtRes!A314)</f>
        <v>314</v>
      </c>
      <c r="D102" s="2">
        <f>ROW(EtalonRes!A315)</f>
        <v>315</v>
      </c>
      <c r="E102" s="2" t="s">
        <v>191</v>
      </c>
      <c r="F102" s="2" t="s">
        <v>192</v>
      </c>
      <c r="G102" s="2" t="s">
        <v>193</v>
      </c>
      <c r="H102" s="2" t="s">
        <v>194</v>
      </c>
      <c r="I102" s="2">
        <v>3.75</v>
      </c>
      <c r="J102" s="2">
        <v>0</v>
      </c>
      <c r="K102" s="2"/>
      <c r="L102" s="2"/>
      <c r="M102" s="2"/>
      <c r="N102" s="2"/>
      <c r="O102" s="2">
        <f t="shared" si="69"/>
        <v>5475.16</v>
      </c>
      <c r="P102" s="2">
        <f t="shared" si="70"/>
        <v>3703.05</v>
      </c>
      <c r="Q102" s="2">
        <f t="shared" si="71"/>
        <v>37.13</v>
      </c>
      <c r="R102" s="2">
        <f t="shared" si="72"/>
        <v>0.53</v>
      </c>
      <c r="S102" s="2">
        <f t="shared" si="73"/>
        <v>1734.98</v>
      </c>
      <c r="T102" s="2">
        <f t="shared" si="74"/>
        <v>0</v>
      </c>
      <c r="U102" s="2">
        <f t="shared" si="75"/>
        <v>191.2875</v>
      </c>
      <c r="V102" s="2">
        <f t="shared" si="76"/>
        <v>0.0375</v>
      </c>
      <c r="W102" s="2">
        <f t="shared" si="77"/>
        <v>0</v>
      </c>
      <c r="X102" s="2">
        <f t="shared" si="78"/>
        <v>1822.29</v>
      </c>
      <c r="Y102" s="2">
        <f t="shared" si="79"/>
        <v>815.69</v>
      </c>
      <c r="Z102" s="2"/>
      <c r="AA102" s="2">
        <v>37323632</v>
      </c>
      <c r="AB102" s="2">
        <f t="shared" si="80"/>
        <v>1460.04</v>
      </c>
      <c r="AC102" s="2">
        <f t="shared" si="81"/>
        <v>987.48</v>
      </c>
      <c r="AD102" s="2">
        <f t="shared" si="82"/>
        <v>9.9</v>
      </c>
      <c r="AE102" s="2">
        <f t="shared" si="83"/>
        <v>0.14</v>
      </c>
      <c r="AF102" s="2">
        <f t="shared" si="84"/>
        <v>462.66</v>
      </c>
      <c r="AG102" s="2">
        <f t="shared" si="85"/>
        <v>0</v>
      </c>
      <c r="AH102" s="2">
        <f t="shared" si="86"/>
        <v>51.01</v>
      </c>
      <c r="AI102" s="2">
        <f t="shared" si="87"/>
        <v>0.01</v>
      </c>
      <c r="AJ102" s="2">
        <f t="shared" si="88"/>
        <v>0</v>
      </c>
      <c r="AK102" s="2">
        <v>1460.04</v>
      </c>
      <c r="AL102" s="2">
        <v>987.48</v>
      </c>
      <c r="AM102" s="2">
        <v>9.9</v>
      </c>
      <c r="AN102" s="2">
        <v>0.14</v>
      </c>
      <c r="AO102" s="2">
        <v>462.66</v>
      </c>
      <c r="AP102" s="2">
        <v>0</v>
      </c>
      <c r="AQ102" s="2">
        <v>51.01</v>
      </c>
      <c r="AR102" s="2">
        <v>0.01</v>
      </c>
      <c r="AS102" s="2">
        <v>0</v>
      </c>
      <c r="AT102" s="2">
        <v>105</v>
      </c>
      <c r="AU102" s="2">
        <v>47</v>
      </c>
      <c r="AV102" s="2">
        <v>1</v>
      </c>
      <c r="AW102" s="2">
        <v>1</v>
      </c>
      <c r="AX102" s="2"/>
      <c r="AY102" s="2"/>
      <c r="AZ102" s="2">
        <v>1</v>
      </c>
      <c r="BA102" s="2">
        <v>1</v>
      </c>
      <c r="BB102" s="2">
        <v>1</v>
      </c>
      <c r="BC102" s="2">
        <v>1</v>
      </c>
      <c r="BD102" s="2" t="s">
        <v>3</v>
      </c>
      <c r="BE102" s="2" t="s">
        <v>3</v>
      </c>
      <c r="BF102" s="2" t="s">
        <v>3</v>
      </c>
      <c r="BG102" s="2" t="s">
        <v>3</v>
      </c>
      <c r="BH102" s="2">
        <v>0</v>
      </c>
      <c r="BI102" s="2">
        <v>1</v>
      </c>
      <c r="BJ102" s="2" t="s">
        <v>195</v>
      </c>
      <c r="BK102" s="2"/>
      <c r="BL102" s="2"/>
      <c r="BM102" s="2">
        <v>15001</v>
      </c>
      <c r="BN102" s="2">
        <v>0</v>
      </c>
      <c r="BO102" s="2" t="s">
        <v>3</v>
      </c>
      <c r="BP102" s="2">
        <v>0</v>
      </c>
      <c r="BQ102" s="2">
        <v>2</v>
      </c>
      <c r="BR102" s="2">
        <v>0</v>
      </c>
      <c r="BS102" s="2">
        <v>1</v>
      </c>
      <c r="BT102" s="2">
        <v>1</v>
      </c>
      <c r="BU102" s="2">
        <v>1</v>
      </c>
      <c r="BV102" s="2">
        <v>1</v>
      </c>
      <c r="BW102" s="2">
        <v>1</v>
      </c>
      <c r="BX102" s="2">
        <v>1</v>
      </c>
      <c r="BY102" s="2" t="s">
        <v>3</v>
      </c>
      <c r="BZ102" s="2">
        <v>105</v>
      </c>
      <c r="CA102" s="2">
        <v>55</v>
      </c>
      <c r="CB102" s="2"/>
      <c r="CC102" s="2"/>
      <c r="CD102" s="2"/>
      <c r="CE102" s="2"/>
      <c r="CF102" s="2">
        <v>0</v>
      </c>
      <c r="CG102" s="2">
        <v>0</v>
      </c>
      <c r="CH102" s="2"/>
      <c r="CI102" s="2"/>
      <c r="CJ102" s="2"/>
      <c r="CK102" s="2"/>
      <c r="CL102" s="2"/>
      <c r="CM102" s="2">
        <v>0</v>
      </c>
      <c r="CN102" s="2" t="s">
        <v>3</v>
      </c>
      <c r="CO102" s="2">
        <v>0</v>
      </c>
      <c r="CP102" s="2">
        <f t="shared" si="89"/>
        <v>5475.16</v>
      </c>
      <c r="CQ102" s="2">
        <f t="shared" si="90"/>
        <v>987.48</v>
      </c>
      <c r="CR102" s="2">
        <f t="shared" si="91"/>
        <v>9.9</v>
      </c>
      <c r="CS102" s="2">
        <f t="shared" si="92"/>
        <v>0.14</v>
      </c>
      <c r="CT102" s="2">
        <f t="shared" si="93"/>
        <v>462.66</v>
      </c>
      <c r="CU102" s="2">
        <f t="shared" si="94"/>
        <v>0</v>
      </c>
      <c r="CV102" s="2">
        <f t="shared" si="95"/>
        <v>51.01</v>
      </c>
      <c r="CW102" s="2">
        <f t="shared" si="96"/>
        <v>0.01</v>
      </c>
      <c r="CX102" s="2">
        <f t="shared" si="97"/>
        <v>0</v>
      </c>
      <c r="CY102" s="2">
        <f t="shared" si="98"/>
        <v>1822.2855</v>
      </c>
      <c r="CZ102" s="2">
        <f t="shared" si="99"/>
        <v>815.6897</v>
      </c>
      <c r="DA102" s="2"/>
      <c r="DB102" s="2"/>
      <c r="DC102" s="2" t="s">
        <v>3</v>
      </c>
      <c r="DD102" s="2" t="s">
        <v>3</v>
      </c>
      <c r="DE102" s="2" t="s">
        <v>3</v>
      </c>
      <c r="DF102" s="2" t="s">
        <v>3</v>
      </c>
      <c r="DG102" s="2" t="s">
        <v>3</v>
      </c>
      <c r="DH102" s="2" t="s">
        <v>3</v>
      </c>
      <c r="DI102" s="2" t="s">
        <v>3</v>
      </c>
      <c r="DJ102" s="2" t="s">
        <v>3</v>
      </c>
      <c r="DK102" s="2" t="s">
        <v>3</v>
      </c>
      <c r="DL102" s="2" t="s">
        <v>3</v>
      </c>
      <c r="DM102" s="2" t="s">
        <v>3</v>
      </c>
      <c r="DN102" s="2">
        <v>0</v>
      </c>
      <c r="DO102" s="2">
        <v>0</v>
      </c>
      <c r="DP102" s="2">
        <v>1</v>
      </c>
      <c r="DQ102" s="2">
        <v>1</v>
      </c>
      <c r="DR102" s="2"/>
      <c r="DS102" s="2"/>
      <c r="DT102" s="2"/>
      <c r="DU102" s="2">
        <v>1005</v>
      </c>
      <c r="DV102" s="2" t="s">
        <v>194</v>
      </c>
      <c r="DW102" s="2" t="s">
        <v>194</v>
      </c>
      <c r="DX102" s="2">
        <v>100</v>
      </c>
      <c r="DY102" s="2"/>
      <c r="DZ102" s="2"/>
      <c r="EA102" s="2"/>
      <c r="EB102" s="2"/>
      <c r="EC102" s="2"/>
      <c r="ED102" s="2"/>
      <c r="EE102" s="2">
        <v>35908573</v>
      </c>
      <c r="EF102" s="2">
        <v>2</v>
      </c>
      <c r="EG102" s="2" t="s">
        <v>49</v>
      </c>
      <c r="EH102" s="2">
        <v>0</v>
      </c>
      <c r="EI102" s="2" t="s">
        <v>3</v>
      </c>
      <c r="EJ102" s="2">
        <v>1</v>
      </c>
      <c r="EK102" s="2">
        <v>15001</v>
      </c>
      <c r="EL102" s="2" t="s">
        <v>180</v>
      </c>
      <c r="EM102" s="2" t="s">
        <v>181</v>
      </c>
      <c r="EN102" s="2"/>
      <c r="EO102" s="2" t="s">
        <v>3</v>
      </c>
      <c r="EP102" s="2"/>
      <c r="EQ102" s="2">
        <v>0</v>
      </c>
      <c r="ER102" s="2">
        <v>1460.04</v>
      </c>
      <c r="ES102" s="2">
        <v>987.48</v>
      </c>
      <c r="ET102" s="2">
        <v>9.9</v>
      </c>
      <c r="EU102" s="2">
        <v>0.14</v>
      </c>
      <c r="EV102" s="2">
        <v>462.66</v>
      </c>
      <c r="EW102" s="2">
        <v>51.01</v>
      </c>
      <c r="EX102" s="2">
        <v>0.01</v>
      </c>
      <c r="EY102" s="2">
        <v>0</v>
      </c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>
        <v>0</v>
      </c>
      <c r="FR102" s="2">
        <f t="shared" si="100"/>
        <v>0</v>
      </c>
      <c r="FS102" s="2">
        <v>0</v>
      </c>
      <c r="FT102" s="2"/>
      <c r="FU102" s="2" t="s">
        <v>30</v>
      </c>
      <c r="FV102" s="2"/>
      <c r="FW102" s="2"/>
      <c r="FX102" s="2">
        <v>105</v>
      </c>
      <c r="FY102" s="2">
        <v>46.75</v>
      </c>
      <c r="FZ102" s="2"/>
      <c r="GA102" s="2" t="s">
        <v>3</v>
      </c>
      <c r="GB102" s="2"/>
      <c r="GC102" s="2"/>
      <c r="GD102" s="2">
        <v>0</v>
      </c>
      <c r="GE102" s="2"/>
      <c r="GF102" s="2">
        <v>-1901005457</v>
      </c>
      <c r="GG102" s="2">
        <v>2</v>
      </c>
      <c r="GH102" s="2">
        <v>1</v>
      </c>
      <c r="GI102" s="2">
        <v>-2</v>
      </c>
      <c r="GJ102" s="2">
        <v>0</v>
      </c>
      <c r="GK102" s="2">
        <f>ROUND(R102*(R12)/100,2)</f>
        <v>0</v>
      </c>
      <c r="GL102" s="2">
        <f t="shared" si="101"/>
        <v>0</v>
      </c>
      <c r="GM102" s="2">
        <f t="shared" si="102"/>
        <v>8113.139999999999</v>
      </c>
      <c r="GN102" s="2">
        <f t="shared" si="103"/>
        <v>8113.14</v>
      </c>
      <c r="GO102" s="2">
        <f t="shared" si="104"/>
        <v>0</v>
      </c>
      <c r="GP102" s="2">
        <f t="shared" si="105"/>
        <v>0</v>
      </c>
      <c r="GQ102" s="2"/>
      <c r="GR102" s="2"/>
      <c r="GS102" s="2"/>
      <c r="GT102" s="2">
        <v>0</v>
      </c>
      <c r="GU102" s="2">
        <v>1</v>
      </c>
      <c r="GV102" s="2">
        <v>0</v>
      </c>
      <c r="GW102" s="2">
        <v>0</v>
      </c>
      <c r="GX102" s="2">
        <f t="shared" si="106"/>
        <v>0</v>
      </c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06" ht="12.75">
      <c r="A103">
        <v>17</v>
      </c>
      <c r="B103">
        <v>1</v>
      </c>
      <c r="C103">
        <f>ROW(SmtRes!A326)</f>
        <v>326</v>
      </c>
      <c r="D103">
        <f>ROW(EtalonRes!A326)</f>
        <v>326</v>
      </c>
      <c r="E103" t="s">
        <v>191</v>
      </c>
      <c r="F103" t="s">
        <v>192</v>
      </c>
      <c r="G103" t="s">
        <v>193</v>
      </c>
      <c r="H103" t="s">
        <v>194</v>
      </c>
      <c r="I103">
        <v>3.75</v>
      </c>
      <c r="J103">
        <v>0</v>
      </c>
      <c r="O103">
        <f t="shared" si="69"/>
        <v>62816.19</v>
      </c>
      <c r="P103">
        <f t="shared" si="70"/>
        <v>19885.38</v>
      </c>
      <c r="Q103">
        <f t="shared" si="71"/>
        <v>285.12</v>
      </c>
      <c r="R103">
        <f t="shared" si="72"/>
        <v>12.9</v>
      </c>
      <c r="S103">
        <f t="shared" si="73"/>
        <v>42645.69</v>
      </c>
      <c r="T103">
        <f t="shared" si="74"/>
        <v>0</v>
      </c>
      <c r="U103">
        <f t="shared" si="75"/>
        <v>191.2875</v>
      </c>
      <c r="V103">
        <f t="shared" si="76"/>
        <v>0.0375</v>
      </c>
      <c r="W103">
        <f t="shared" si="77"/>
        <v>0</v>
      </c>
      <c r="X103">
        <f t="shared" si="78"/>
        <v>37966.15</v>
      </c>
      <c r="Y103">
        <f t="shared" si="79"/>
        <v>15783.68</v>
      </c>
      <c r="AA103">
        <v>37323628</v>
      </c>
      <c r="AB103">
        <f t="shared" si="80"/>
        <v>1460.04</v>
      </c>
      <c r="AC103">
        <f t="shared" si="81"/>
        <v>987.48</v>
      </c>
      <c r="AD103">
        <f t="shared" si="82"/>
        <v>9.9</v>
      </c>
      <c r="AE103">
        <f t="shared" si="83"/>
        <v>0.14</v>
      </c>
      <c r="AF103">
        <f t="shared" si="84"/>
        <v>462.66</v>
      </c>
      <c r="AG103">
        <f t="shared" si="85"/>
        <v>0</v>
      </c>
      <c r="AH103">
        <f t="shared" si="86"/>
        <v>51.01</v>
      </c>
      <c r="AI103">
        <f t="shared" si="87"/>
        <v>0.01</v>
      </c>
      <c r="AJ103">
        <f t="shared" si="88"/>
        <v>0</v>
      </c>
      <c r="AK103">
        <v>1460.04</v>
      </c>
      <c r="AL103">
        <v>987.48</v>
      </c>
      <c r="AM103">
        <v>9.9</v>
      </c>
      <c r="AN103">
        <v>0.14</v>
      </c>
      <c r="AO103">
        <v>462.66</v>
      </c>
      <c r="AP103">
        <v>0</v>
      </c>
      <c r="AQ103">
        <v>51.01</v>
      </c>
      <c r="AR103">
        <v>0.01</v>
      </c>
      <c r="AS103">
        <v>0</v>
      </c>
      <c r="AT103">
        <v>89</v>
      </c>
      <c r="AU103">
        <v>37</v>
      </c>
      <c r="AV103">
        <v>1</v>
      </c>
      <c r="AW103">
        <v>1</v>
      </c>
      <c r="AZ103">
        <v>1</v>
      </c>
      <c r="BA103">
        <v>24.58</v>
      </c>
      <c r="BB103">
        <v>7.68</v>
      </c>
      <c r="BC103">
        <v>5.37</v>
      </c>
      <c r="BH103">
        <v>0</v>
      </c>
      <c r="BI103">
        <v>1</v>
      </c>
      <c r="BJ103" t="s">
        <v>195</v>
      </c>
      <c r="BM103">
        <v>15001</v>
      </c>
      <c r="BN103">
        <v>0</v>
      </c>
      <c r="BO103" t="s">
        <v>192</v>
      </c>
      <c r="BP103">
        <v>1</v>
      </c>
      <c r="BQ103">
        <v>2</v>
      </c>
      <c r="BR103">
        <v>0</v>
      </c>
      <c r="BS103">
        <v>24.58</v>
      </c>
      <c r="BT103">
        <v>1</v>
      </c>
      <c r="BU103">
        <v>1</v>
      </c>
      <c r="BV103">
        <v>1</v>
      </c>
      <c r="BW103">
        <v>1</v>
      </c>
      <c r="BX103">
        <v>1</v>
      </c>
      <c r="BZ103">
        <v>105</v>
      </c>
      <c r="CA103">
        <v>55</v>
      </c>
      <c r="CF103">
        <v>0</v>
      </c>
      <c r="CG103">
        <v>0</v>
      </c>
      <c r="CM103">
        <v>0</v>
      </c>
      <c r="CO103">
        <v>0</v>
      </c>
      <c r="CP103">
        <f t="shared" si="89"/>
        <v>62816.19</v>
      </c>
      <c r="CQ103">
        <f t="shared" si="90"/>
        <v>5302.7676</v>
      </c>
      <c r="CR103">
        <f t="shared" si="91"/>
        <v>76.032</v>
      </c>
      <c r="CS103">
        <f t="shared" si="92"/>
        <v>3.4412000000000003</v>
      </c>
      <c r="CT103">
        <f t="shared" si="93"/>
        <v>11372.1828</v>
      </c>
      <c r="CU103">
        <f t="shared" si="94"/>
        <v>0</v>
      </c>
      <c r="CV103">
        <f t="shared" si="95"/>
        <v>51.01</v>
      </c>
      <c r="CW103">
        <f t="shared" si="96"/>
        <v>0.01</v>
      </c>
      <c r="CX103">
        <f t="shared" si="97"/>
        <v>0</v>
      </c>
      <c r="CY103">
        <f t="shared" si="98"/>
        <v>37966.1451</v>
      </c>
      <c r="CZ103">
        <f t="shared" si="99"/>
        <v>15783.678300000001</v>
      </c>
      <c r="DN103">
        <v>0</v>
      </c>
      <c r="DO103">
        <v>0</v>
      </c>
      <c r="DP103">
        <v>1</v>
      </c>
      <c r="DQ103">
        <v>1</v>
      </c>
      <c r="DU103">
        <v>1005</v>
      </c>
      <c r="DV103" t="s">
        <v>194</v>
      </c>
      <c r="DW103" t="s">
        <v>194</v>
      </c>
      <c r="DX103">
        <v>100</v>
      </c>
      <c r="EE103">
        <v>35908573</v>
      </c>
      <c r="EF103">
        <v>2</v>
      </c>
      <c r="EG103" t="s">
        <v>49</v>
      </c>
      <c r="EH103">
        <v>0</v>
      </c>
      <c r="EJ103">
        <v>1</v>
      </c>
      <c r="EK103">
        <v>15001</v>
      </c>
      <c r="EL103" t="s">
        <v>180</v>
      </c>
      <c r="EM103" t="s">
        <v>181</v>
      </c>
      <c r="EQ103">
        <v>0</v>
      </c>
      <c r="ER103">
        <v>1460.04</v>
      </c>
      <c r="ES103">
        <v>987.48</v>
      </c>
      <c r="ET103">
        <v>9.9</v>
      </c>
      <c r="EU103">
        <v>0.14</v>
      </c>
      <c r="EV103">
        <v>462.66</v>
      </c>
      <c r="EW103">
        <v>51.01</v>
      </c>
      <c r="EX103">
        <v>0.01</v>
      </c>
      <c r="EY103">
        <v>0</v>
      </c>
      <c r="FQ103">
        <v>0</v>
      </c>
      <c r="FR103">
        <f t="shared" si="100"/>
        <v>0</v>
      </c>
      <c r="FS103">
        <v>0</v>
      </c>
      <c r="FU103" t="s">
        <v>30</v>
      </c>
      <c r="FV103" t="s">
        <v>30</v>
      </c>
      <c r="FW103" t="s">
        <v>31</v>
      </c>
      <c r="FX103">
        <v>105</v>
      </c>
      <c r="FY103">
        <v>46.75</v>
      </c>
      <c r="GD103">
        <v>0</v>
      </c>
      <c r="GF103">
        <v>-1901005457</v>
      </c>
      <c r="GG103">
        <v>2</v>
      </c>
      <c r="GH103">
        <v>1</v>
      </c>
      <c r="GI103">
        <v>2</v>
      </c>
      <c r="GJ103">
        <v>0</v>
      </c>
      <c r="GK103">
        <f>ROUND(R103*(S12)/100,2)</f>
        <v>0</v>
      </c>
      <c r="GL103">
        <f t="shared" si="101"/>
        <v>0</v>
      </c>
      <c r="GM103">
        <f t="shared" si="102"/>
        <v>116566.01999999999</v>
      </c>
      <c r="GN103">
        <f t="shared" si="103"/>
        <v>116566.02</v>
      </c>
      <c r="GO103">
        <f t="shared" si="104"/>
        <v>0</v>
      </c>
      <c r="GP103">
        <f t="shared" si="105"/>
        <v>0</v>
      </c>
      <c r="GT103">
        <v>0</v>
      </c>
      <c r="GU103">
        <v>1</v>
      </c>
      <c r="GV103">
        <v>0</v>
      </c>
      <c r="GW103">
        <v>0</v>
      </c>
      <c r="GX103">
        <f t="shared" si="106"/>
        <v>0</v>
      </c>
    </row>
    <row r="104" spans="1:255" ht="12.75">
      <c r="A104" s="2">
        <v>18</v>
      </c>
      <c r="B104" s="2">
        <v>1</v>
      </c>
      <c r="C104" s="2">
        <v>313</v>
      </c>
      <c r="D104" s="2"/>
      <c r="E104" s="2" t="s">
        <v>196</v>
      </c>
      <c r="F104" s="2" t="s">
        <v>197</v>
      </c>
      <c r="G104" s="2" t="s">
        <v>198</v>
      </c>
      <c r="H104" s="2" t="s">
        <v>81</v>
      </c>
      <c r="I104" s="2">
        <f>I102*J104</f>
        <v>0.375</v>
      </c>
      <c r="J104" s="2">
        <v>0.1</v>
      </c>
      <c r="K104" s="2"/>
      <c r="L104" s="2"/>
      <c r="M104" s="2"/>
      <c r="N104" s="2"/>
      <c r="O104" s="2">
        <f t="shared" si="69"/>
        <v>2574.38</v>
      </c>
      <c r="P104" s="2">
        <f t="shared" si="70"/>
        <v>2574.38</v>
      </c>
      <c r="Q104" s="2">
        <f t="shared" si="71"/>
        <v>0</v>
      </c>
      <c r="R104" s="2">
        <f t="shared" si="72"/>
        <v>0</v>
      </c>
      <c r="S104" s="2">
        <f t="shared" si="73"/>
        <v>0</v>
      </c>
      <c r="T104" s="2">
        <f t="shared" si="74"/>
        <v>0</v>
      </c>
      <c r="U104" s="2">
        <f t="shared" si="75"/>
        <v>0</v>
      </c>
      <c r="V104" s="2">
        <f t="shared" si="76"/>
        <v>0</v>
      </c>
      <c r="W104" s="2">
        <f t="shared" si="77"/>
        <v>10.59</v>
      </c>
      <c r="X104" s="2">
        <f t="shared" si="78"/>
        <v>0</v>
      </c>
      <c r="Y104" s="2">
        <f t="shared" si="79"/>
        <v>0</v>
      </c>
      <c r="Z104" s="2"/>
      <c r="AA104" s="2">
        <v>37323632</v>
      </c>
      <c r="AB104" s="2">
        <f t="shared" si="80"/>
        <v>6865</v>
      </c>
      <c r="AC104" s="2">
        <f t="shared" si="81"/>
        <v>6865</v>
      </c>
      <c r="AD104" s="2">
        <f t="shared" si="82"/>
        <v>0</v>
      </c>
      <c r="AE104" s="2">
        <f t="shared" si="83"/>
        <v>0</v>
      </c>
      <c r="AF104" s="2">
        <f t="shared" si="84"/>
        <v>0</v>
      </c>
      <c r="AG104" s="2">
        <f t="shared" si="85"/>
        <v>0</v>
      </c>
      <c r="AH104" s="2">
        <f t="shared" si="86"/>
        <v>0</v>
      </c>
      <c r="AI104" s="2">
        <f t="shared" si="87"/>
        <v>0</v>
      </c>
      <c r="AJ104" s="2">
        <f t="shared" si="88"/>
        <v>28.25</v>
      </c>
      <c r="AK104" s="2">
        <v>6865</v>
      </c>
      <c r="AL104" s="2">
        <v>6865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28.25</v>
      </c>
      <c r="AT104" s="2">
        <v>105</v>
      </c>
      <c r="AU104" s="2">
        <v>47</v>
      </c>
      <c r="AV104" s="2">
        <v>1</v>
      </c>
      <c r="AW104" s="2">
        <v>1</v>
      </c>
      <c r="AX104" s="2"/>
      <c r="AY104" s="2"/>
      <c r="AZ104" s="2">
        <v>1</v>
      </c>
      <c r="BA104" s="2">
        <v>1</v>
      </c>
      <c r="BB104" s="2">
        <v>1</v>
      </c>
      <c r="BC104" s="2">
        <v>1</v>
      </c>
      <c r="BD104" s="2" t="s">
        <v>3</v>
      </c>
      <c r="BE104" s="2" t="s">
        <v>3</v>
      </c>
      <c r="BF104" s="2" t="s">
        <v>3</v>
      </c>
      <c r="BG104" s="2" t="s">
        <v>3</v>
      </c>
      <c r="BH104" s="2">
        <v>3</v>
      </c>
      <c r="BI104" s="2">
        <v>1</v>
      </c>
      <c r="BJ104" s="2" t="s">
        <v>199</v>
      </c>
      <c r="BK104" s="2"/>
      <c r="BL104" s="2"/>
      <c r="BM104" s="2">
        <v>15001</v>
      </c>
      <c r="BN104" s="2">
        <v>0</v>
      </c>
      <c r="BO104" s="2" t="s">
        <v>3</v>
      </c>
      <c r="BP104" s="2">
        <v>0</v>
      </c>
      <c r="BQ104" s="2">
        <v>2</v>
      </c>
      <c r="BR104" s="2">
        <v>0</v>
      </c>
      <c r="BS104" s="2">
        <v>1</v>
      </c>
      <c r="BT104" s="2">
        <v>1</v>
      </c>
      <c r="BU104" s="2">
        <v>1</v>
      </c>
      <c r="BV104" s="2">
        <v>1</v>
      </c>
      <c r="BW104" s="2">
        <v>1</v>
      </c>
      <c r="BX104" s="2">
        <v>1</v>
      </c>
      <c r="BY104" s="2" t="s">
        <v>3</v>
      </c>
      <c r="BZ104" s="2">
        <v>105</v>
      </c>
      <c r="CA104" s="2">
        <v>55</v>
      </c>
      <c r="CB104" s="2"/>
      <c r="CC104" s="2"/>
      <c r="CD104" s="2"/>
      <c r="CE104" s="2"/>
      <c r="CF104" s="2">
        <v>0</v>
      </c>
      <c r="CG104" s="2">
        <v>0</v>
      </c>
      <c r="CH104" s="2"/>
      <c r="CI104" s="2"/>
      <c r="CJ104" s="2"/>
      <c r="CK104" s="2"/>
      <c r="CL104" s="2"/>
      <c r="CM104" s="2">
        <v>0</v>
      </c>
      <c r="CN104" s="2" t="s">
        <v>3</v>
      </c>
      <c r="CO104" s="2">
        <v>0</v>
      </c>
      <c r="CP104" s="2">
        <f t="shared" si="89"/>
        <v>2574.38</v>
      </c>
      <c r="CQ104" s="2">
        <f t="shared" si="90"/>
        <v>6865</v>
      </c>
      <c r="CR104" s="2">
        <f t="shared" si="91"/>
        <v>0</v>
      </c>
      <c r="CS104" s="2">
        <f t="shared" si="92"/>
        <v>0</v>
      </c>
      <c r="CT104" s="2">
        <f t="shared" si="93"/>
        <v>0</v>
      </c>
      <c r="CU104" s="2">
        <f t="shared" si="94"/>
        <v>0</v>
      </c>
      <c r="CV104" s="2">
        <f t="shared" si="95"/>
        <v>0</v>
      </c>
      <c r="CW104" s="2">
        <f t="shared" si="96"/>
        <v>0</v>
      </c>
      <c r="CX104" s="2">
        <f t="shared" si="97"/>
        <v>28.25</v>
      </c>
      <c r="CY104" s="2">
        <f t="shared" si="98"/>
        <v>0</v>
      </c>
      <c r="CZ104" s="2">
        <f t="shared" si="99"/>
        <v>0</v>
      </c>
      <c r="DA104" s="2"/>
      <c r="DB104" s="2"/>
      <c r="DC104" s="2" t="s">
        <v>3</v>
      </c>
      <c r="DD104" s="2" t="s">
        <v>3</v>
      </c>
      <c r="DE104" s="2" t="s">
        <v>3</v>
      </c>
      <c r="DF104" s="2" t="s">
        <v>3</v>
      </c>
      <c r="DG104" s="2" t="s">
        <v>3</v>
      </c>
      <c r="DH104" s="2" t="s">
        <v>3</v>
      </c>
      <c r="DI104" s="2" t="s">
        <v>3</v>
      </c>
      <c r="DJ104" s="2" t="s">
        <v>3</v>
      </c>
      <c r="DK104" s="2" t="s">
        <v>3</v>
      </c>
      <c r="DL104" s="2" t="s">
        <v>3</v>
      </c>
      <c r="DM104" s="2" t="s">
        <v>3</v>
      </c>
      <c r="DN104" s="2">
        <v>0</v>
      </c>
      <c r="DO104" s="2">
        <v>0</v>
      </c>
      <c r="DP104" s="2">
        <v>1</v>
      </c>
      <c r="DQ104" s="2">
        <v>1</v>
      </c>
      <c r="DR104" s="2"/>
      <c r="DS104" s="2"/>
      <c r="DT104" s="2"/>
      <c r="DU104" s="2">
        <v>1009</v>
      </c>
      <c r="DV104" s="2" t="s">
        <v>81</v>
      </c>
      <c r="DW104" s="2" t="s">
        <v>81</v>
      </c>
      <c r="DX104" s="2">
        <v>1000</v>
      </c>
      <c r="DY104" s="2"/>
      <c r="DZ104" s="2"/>
      <c r="EA104" s="2"/>
      <c r="EB104" s="2"/>
      <c r="EC104" s="2"/>
      <c r="ED104" s="2"/>
      <c r="EE104" s="2">
        <v>35908573</v>
      </c>
      <c r="EF104" s="2">
        <v>2</v>
      </c>
      <c r="EG104" s="2" t="s">
        <v>49</v>
      </c>
      <c r="EH104" s="2">
        <v>0</v>
      </c>
      <c r="EI104" s="2" t="s">
        <v>3</v>
      </c>
      <c r="EJ104" s="2">
        <v>1</v>
      </c>
      <c r="EK104" s="2">
        <v>15001</v>
      </c>
      <c r="EL104" s="2" t="s">
        <v>180</v>
      </c>
      <c r="EM104" s="2" t="s">
        <v>181</v>
      </c>
      <c r="EN104" s="2"/>
      <c r="EO104" s="2" t="s">
        <v>3</v>
      </c>
      <c r="EP104" s="2"/>
      <c r="EQ104" s="2">
        <v>0</v>
      </c>
      <c r="ER104" s="2">
        <v>6865</v>
      </c>
      <c r="ES104" s="2">
        <v>6865</v>
      </c>
      <c r="ET104" s="2">
        <v>0</v>
      </c>
      <c r="EU104" s="2">
        <v>0</v>
      </c>
      <c r="EV104" s="2">
        <v>0</v>
      </c>
      <c r="EW104" s="2">
        <v>0</v>
      </c>
      <c r="EX104" s="2">
        <v>0</v>
      </c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>
        <v>0</v>
      </c>
      <c r="FR104" s="2">
        <f t="shared" si="100"/>
        <v>0</v>
      </c>
      <c r="FS104" s="2">
        <v>0</v>
      </c>
      <c r="FT104" s="2"/>
      <c r="FU104" s="2" t="s">
        <v>30</v>
      </c>
      <c r="FV104" s="2"/>
      <c r="FW104" s="2"/>
      <c r="FX104" s="2">
        <v>105</v>
      </c>
      <c r="FY104" s="2">
        <v>46.75</v>
      </c>
      <c r="FZ104" s="2"/>
      <c r="GA104" s="2" t="s">
        <v>3</v>
      </c>
      <c r="GB104" s="2"/>
      <c r="GC104" s="2"/>
      <c r="GD104" s="2">
        <v>0</v>
      </c>
      <c r="GE104" s="2"/>
      <c r="GF104" s="2">
        <v>-1884216943</v>
      </c>
      <c r="GG104" s="2">
        <v>2</v>
      </c>
      <c r="GH104" s="2">
        <v>1</v>
      </c>
      <c r="GI104" s="2">
        <v>-2</v>
      </c>
      <c r="GJ104" s="2">
        <v>0</v>
      </c>
      <c r="GK104" s="2">
        <f>ROUND(R104*(R12)/100,2)</f>
        <v>0</v>
      </c>
      <c r="GL104" s="2">
        <f t="shared" si="101"/>
        <v>0</v>
      </c>
      <c r="GM104" s="2">
        <f t="shared" si="102"/>
        <v>2574.38</v>
      </c>
      <c r="GN104" s="2">
        <f t="shared" si="103"/>
        <v>2574.38</v>
      </c>
      <c r="GO104" s="2">
        <f t="shared" si="104"/>
        <v>0</v>
      </c>
      <c r="GP104" s="2">
        <f t="shared" si="105"/>
        <v>0</v>
      </c>
      <c r="GQ104" s="2"/>
      <c r="GR104" s="2"/>
      <c r="GS104" s="2"/>
      <c r="GT104" s="2">
        <v>0</v>
      </c>
      <c r="GU104" s="2">
        <v>1</v>
      </c>
      <c r="GV104" s="2">
        <v>0</v>
      </c>
      <c r="GW104" s="2">
        <v>0</v>
      </c>
      <c r="GX104" s="2">
        <f t="shared" si="106"/>
        <v>0</v>
      </c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06" ht="12.75">
      <c r="A105">
        <v>18</v>
      </c>
      <c r="B105">
        <v>1</v>
      </c>
      <c r="C105">
        <v>325</v>
      </c>
      <c r="E105" t="s">
        <v>196</v>
      </c>
      <c r="F105" t="s">
        <v>197</v>
      </c>
      <c r="G105" t="s">
        <v>198</v>
      </c>
      <c r="H105" t="s">
        <v>81</v>
      </c>
      <c r="I105">
        <f>I103*J105</f>
        <v>0.375</v>
      </c>
      <c r="J105">
        <v>0.1</v>
      </c>
      <c r="O105">
        <f t="shared" si="69"/>
        <v>18973.14</v>
      </c>
      <c r="P105">
        <f t="shared" si="70"/>
        <v>18973.14</v>
      </c>
      <c r="Q105">
        <f t="shared" si="71"/>
        <v>0</v>
      </c>
      <c r="R105">
        <f t="shared" si="72"/>
        <v>0</v>
      </c>
      <c r="S105">
        <f t="shared" si="73"/>
        <v>0</v>
      </c>
      <c r="T105">
        <f t="shared" si="74"/>
        <v>0</v>
      </c>
      <c r="U105">
        <f t="shared" si="75"/>
        <v>0</v>
      </c>
      <c r="V105">
        <f t="shared" si="76"/>
        <v>0</v>
      </c>
      <c r="W105">
        <f t="shared" si="77"/>
        <v>10.59</v>
      </c>
      <c r="X105">
        <f t="shared" si="78"/>
        <v>0</v>
      </c>
      <c r="Y105">
        <f t="shared" si="79"/>
        <v>0</v>
      </c>
      <c r="AA105">
        <v>37323628</v>
      </c>
      <c r="AB105">
        <f t="shared" si="80"/>
        <v>6865</v>
      </c>
      <c r="AC105">
        <f t="shared" si="81"/>
        <v>6865</v>
      </c>
      <c r="AD105">
        <f t="shared" si="82"/>
        <v>0</v>
      </c>
      <c r="AE105">
        <f t="shared" si="83"/>
        <v>0</v>
      </c>
      <c r="AF105">
        <f t="shared" si="84"/>
        <v>0</v>
      </c>
      <c r="AG105">
        <f t="shared" si="85"/>
        <v>0</v>
      </c>
      <c r="AH105">
        <f t="shared" si="86"/>
        <v>0</v>
      </c>
      <c r="AI105">
        <f t="shared" si="87"/>
        <v>0</v>
      </c>
      <c r="AJ105">
        <f t="shared" si="88"/>
        <v>28.25</v>
      </c>
      <c r="AK105">
        <v>6865</v>
      </c>
      <c r="AL105">
        <v>6865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28.25</v>
      </c>
      <c r="AT105">
        <v>89</v>
      </c>
      <c r="AU105">
        <v>37</v>
      </c>
      <c r="AV105">
        <v>1</v>
      </c>
      <c r="AW105">
        <v>1</v>
      </c>
      <c r="AZ105">
        <v>1</v>
      </c>
      <c r="BA105">
        <v>1</v>
      </c>
      <c r="BB105">
        <v>1</v>
      </c>
      <c r="BC105">
        <v>7.37</v>
      </c>
      <c r="BH105">
        <v>3</v>
      </c>
      <c r="BI105">
        <v>1</v>
      </c>
      <c r="BJ105" t="s">
        <v>199</v>
      </c>
      <c r="BM105">
        <v>15001</v>
      </c>
      <c r="BN105">
        <v>0</v>
      </c>
      <c r="BO105" t="s">
        <v>197</v>
      </c>
      <c r="BP105">
        <v>1</v>
      </c>
      <c r="BQ105">
        <v>2</v>
      </c>
      <c r="BR105">
        <v>0</v>
      </c>
      <c r="BS105">
        <v>1</v>
      </c>
      <c r="BT105">
        <v>1</v>
      </c>
      <c r="BU105">
        <v>1</v>
      </c>
      <c r="BV105">
        <v>1</v>
      </c>
      <c r="BW105">
        <v>1</v>
      </c>
      <c r="BX105">
        <v>1</v>
      </c>
      <c r="BZ105">
        <v>105</v>
      </c>
      <c r="CA105">
        <v>55</v>
      </c>
      <c r="CF105">
        <v>0</v>
      </c>
      <c r="CG105">
        <v>0</v>
      </c>
      <c r="CM105">
        <v>0</v>
      </c>
      <c r="CO105">
        <v>0</v>
      </c>
      <c r="CP105">
        <f t="shared" si="89"/>
        <v>18973.14</v>
      </c>
      <c r="CQ105">
        <f t="shared" si="90"/>
        <v>50595.05</v>
      </c>
      <c r="CR105">
        <f t="shared" si="91"/>
        <v>0</v>
      </c>
      <c r="CS105">
        <f t="shared" si="92"/>
        <v>0</v>
      </c>
      <c r="CT105">
        <f t="shared" si="93"/>
        <v>0</v>
      </c>
      <c r="CU105">
        <f t="shared" si="94"/>
        <v>0</v>
      </c>
      <c r="CV105">
        <f t="shared" si="95"/>
        <v>0</v>
      </c>
      <c r="CW105">
        <f t="shared" si="96"/>
        <v>0</v>
      </c>
      <c r="CX105">
        <f t="shared" si="97"/>
        <v>28.25</v>
      </c>
      <c r="CY105">
        <f t="shared" si="98"/>
        <v>0</v>
      </c>
      <c r="CZ105">
        <f t="shared" si="99"/>
        <v>0</v>
      </c>
      <c r="DN105">
        <v>0</v>
      </c>
      <c r="DO105">
        <v>0</v>
      </c>
      <c r="DP105">
        <v>1</v>
      </c>
      <c r="DQ105">
        <v>1</v>
      </c>
      <c r="DU105">
        <v>1009</v>
      </c>
      <c r="DV105" t="s">
        <v>81</v>
      </c>
      <c r="DW105" t="s">
        <v>81</v>
      </c>
      <c r="DX105">
        <v>1000</v>
      </c>
      <c r="EE105">
        <v>35908573</v>
      </c>
      <c r="EF105">
        <v>2</v>
      </c>
      <c r="EG105" t="s">
        <v>49</v>
      </c>
      <c r="EH105">
        <v>0</v>
      </c>
      <c r="EJ105">
        <v>1</v>
      </c>
      <c r="EK105">
        <v>15001</v>
      </c>
      <c r="EL105" t="s">
        <v>180</v>
      </c>
      <c r="EM105" t="s">
        <v>181</v>
      </c>
      <c r="EQ105">
        <v>0</v>
      </c>
      <c r="ER105">
        <v>6865</v>
      </c>
      <c r="ES105">
        <v>6865</v>
      </c>
      <c r="ET105">
        <v>0</v>
      </c>
      <c r="EU105">
        <v>0</v>
      </c>
      <c r="EV105">
        <v>0</v>
      </c>
      <c r="EW105">
        <v>0</v>
      </c>
      <c r="EX105">
        <v>0</v>
      </c>
      <c r="FQ105">
        <v>0</v>
      </c>
      <c r="FR105">
        <f t="shared" si="100"/>
        <v>0</v>
      </c>
      <c r="FS105">
        <v>0</v>
      </c>
      <c r="FU105" t="s">
        <v>30</v>
      </c>
      <c r="FV105" t="s">
        <v>30</v>
      </c>
      <c r="FW105" t="s">
        <v>31</v>
      </c>
      <c r="FX105">
        <v>105</v>
      </c>
      <c r="FY105">
        <v>46.75</v>
      </c>
      <c r="GD105">
        <v>0</v>
      </c>
      <c r="GF105">
        <v>-1884216943</v>
      </c>
      <c r="GG105">
        <v>2</v>
      </c>
      <c r="GH105">
        <v>1</v>
      </c>
      <c r="GI105">
        <v>2</v>
      </c>
      <c r="GJ105">
        <v>0</v>
      </c>
      <c r="GK105">
        <f>ROUND(R105*(S12)/100,2)</f>
        <v>0</v>
      </c>
      <c r="GL105">
        <f t="shared" si="101"/>
        <v>0</v>
      </c>
      <c r="GM105">
        <f t="shared" si="102"/>
        <v>18973.14</v>
      </c>
      <c r="GN105">
        <f t="shared" si="103"/>
        <v>18973.14</v>
      </c>
      <c r="GO105">
        <f t="shared" si="104"/>
        <v>0</v>
      </c>
      <c r="GP105">
        <f t="shared" si="105"/>
        <v>0</v>
      </c>
      <c r="GT105">
        <v>0</v>
      </c>
      <c r="GU105">
        <v>1</v>
      </c>
      <c r="GV105">
        <v>0</v>
      </c>
      <c r="GW105">
        <v>0</v>
      </c>
      <c r="GX105">
        <f t="shared" si="106"/>
        <v>0</v>
      </c>
    </row>
    <row r="107" spans="1:118" ht="12.75">
      <c r="A107" s="3">
        <v>51</v>
      </c>
      <c r="B107" s="3">
        <f>B90</f>
        <v>1</v>
      </c>
      <c r="C107" s="3">
        <f>A90</f>
        <v>4</v>
      </c>
      <c r="D107" s="3">
        <f>ROW(A90)</f>
        <v>90</v>
      </c>
      <c r="E107" s="3"/>
      <c r="F107" s="3" t="str">
        <f>IF(F90&lt;&gt;"",F90,"")</f>
        <v>Новый раздел</v>
      </c>
      <c r="G107" s="3" t="str">
        <f>IF(G90&lt;&gt;"",G90,"")</f>
        <v>Цоколь</v>
      </c>
      <c r="H107" s="3"/>
      <c r="I107" s="3"/>
      <c r="J107" s="3"/>
      <c r="K107" s="3"/>
      <c r="L107" s="3"/>
      <c r="M107" s="3"/>
      <c r="N107" s="3"/>
      <c r="O107" s="3">
        <f aca="true" t="shared" si="107" ref="O107:T107">ROUND(AB107,2)</f>
        <v>32077.97</v>
      </c>
      <c r="P107" s="3">
        <f t="shared" si="107"/>
        <v>24724.46</v>
      </c>
      <c r="Q107" s="3">
        <f t="shared" si="107"/>
        <v>241.21</v>
      </c>
      <c r="R107" s="3">
        <f t="shared" si="107"/>
        <v>72.16</v>
      </c>
      <c r="S107" s="3">
        <f t="shared" si="107"/>
        <v>7112.3</v>
      </c>
      <c r="T107" s="3">
        <f t="shared" si="107"/>
        <v>0</v>
      </c>
      <c r="U107" s="3">
        <f>AH107</f>
        <v>788.7375</v>
      </c>
      <c r="V107" s="3">
        <f>AI107</f>
        <v>5.474999999999999</v>
      </c>
      <c r="W107" s="3">
        <f>ROUND(AJ107,2)</f>
        <v>11.02</v>
      </c>
      <c r="X107" s="3">
        <f>ROUND(AK107,2)</f>
        <v>7577.06</v>
      </c>
      <c r="Y107" s="3">
        <f>ROUND(AL107,2)</f>
        <v>3463.48</v>
      </c>
      <c r="Z107" s="3"/>
      <c r="AA107" s="3"/>
      <c r="AB107" s="3">
        <f>ROUND(SUMIF(AA94:AA105,"=37323632",O94:O105),2)</f>
        <v>32077.97</v>
      </c>
      <c r="AC107" s="3">
        <f>ROUND(SUMIF(AA94:AA105,"=37323632",P94:P105),2)</f>
        <v>24724.46</v>
      </c>
      <c r="AD107" s="3">
        <f>ROUND(SUMIF(AA94:AA105,"=37323632",Q94:Q105),2)</f>
        <v>241.21</v>
      </c>
      <c r="AE107" s="3">
        <f>ROUND(SUMIF(AA94:AA105,"=37323632",R94:R105),2)</f>
        <v>72.16</v>
      </c>
      <c r="AF107" s="3">
        <f>ROUND(SUMIF(AA94:AA105,"=37323632",S94:S105),2)</f>
        <v>7112.3</v>
      </c>
      <c r="AG107" s="3">
        <f>ROUND(SUMIF(AA94:AA105,"=37323632",T94:T105),2)</f>
        <v>0</v>
      </c>
      <c r="AH107" s="3">
        <f>SUMIF(AA94:AA105,"=37323632",U94:U105)</f>
        <v>788.7375</v>
      </c>
      <c r="AI107" s="3">
        <f>SUMIF(AA94:AA105,"=37323632",V94:V105)</f>
        <v>5.474999999999999</v>
      </c>
      <c r="AJ107" s="3">
        <f>ROUND(SUMIF(AA94:AA105,"=37323632",W94:W105),2)</f>
        <v>11.02</v>
      </c>
      <c r="AK107" s="3">
        <f>ROUND(SUMIF(AA94:AA105,"=37323632",X94:X105),2)</f>
        <v>7577.06</v>
      </c>
      <c r="AL107" s="3">
        <f>ROUND(SUMIF(AA94:AA105,"=37323632",Y94:Y105),2)</f>
        <v>3463.48</v>
      </c>
      <c r="AM107" s="3"/>
      <c r="AN107" s="3"/>
      <c r="AO107" s="3">
        <f aca="true" t="shared" si="108" ref="AO107:AZ107">ROUND(BB107,2)</f>
        <v>0</v>
      </c>
      <c r="AP107" s="3">
        <f t="shared" si="108"/>
        <v>0</v>
      </c>
      <c r="AQ107" s="3">
        <f t="shared" si="108"/>
        <v>0</v>
      </c>
      <c r="AR107" s="3">
        <f t="shared" si="108"/>
        <v>43118.51</v>
      </c>
      <c r="AS107" s="3">
        <f t="shared" si="108"/>
        <v>43118.51</v>
      </c>
      <c r="AT107" s="3">
        <f t="shared" si="108"/>
        <v>0</v>
      </c>
      <c r="AU107" s="3">
        <f t="shared" si="108"/>
        <v>0</v>
      </c>
      <c r="AV107" s="3">
        <f t="shared" si="108"/>
        <v>24724.46</v>
      </c>
      <c r="AW107" s="3">
        <f t="shared" si="108"/>
        <v>24724.46</v>
      </c>
      <c r="AX107" s="3">
        <f t="shared" si="108"/>
        <v>0</v>
      </c>
      <c r="AY107" s="3">
        <f t="shared" si="108"/>
        <v>24724.46</v>
      </c>
      <c r="AZ107" s="3">
        <f t="shared" si="108"/>
        <v>0</v>
      </c>
      <c r="BA107" s="3"/>
      <c r="BB107" s="3">
        <f>ROUND(SUMIF(AA94:AA105,"=37323632",FQ94:FQ105),2)</f>
        <v>0</v>
      </c>
      <c r="BC107" s="3">
        <f>ROUND(SUMIF(AA94:AA105,"=37323632",FR94:FR105),2)</f>
        <v>0</v>
      </c>
      <c r="BD107" s="3">
        <f>ROUND(SUMIF(AA94:AA105,"=37323632",GL94:GL105),2)</f>
        <v>0</v>
      </c>
      <c r="BE107" s="3">
        <f>ROUND(SUMIF(AA94:AA105,"=37323632",GM94:GM105),2)</f>
        <v>43118.51</v>
      </c>
      <c r="BF107" s="3">
        <f>ROUND(SUMIF(AA94:AA105,"=37323632",GN94:GN105),2)</f>
        <v>43118.51</v>
      </c>
      <c r="BG107" s="3">
        <f>ROUND(SUMIF(AA94:AA105,"=37323632",GO94:GO105),2)</f>
        <v>0</v>
      </c>
      <c r="BH107" s="3">
        <f>ROUND(SUMIF(AA94:AA105,"=37323632",GP94:GP105),2)</f>
        <v>0</v>
      </c>
      <c r="BI107" s="3">
        <f>AC107-BB107</f>
        <v>24724.46</v>
      </c>
      <c r="BJ107" s="3">
        <f>AC107-BC107</f>
        <v>24724.46</v>
      </c>
      <c r="BK107" s="3">
        <f>BB107-BD107</f>
        <v>0</v>
      </c>
      <c r="BL107" s="3">
        <f>AC107-BB107-BC107+BD107</f>
        <v>24724.46</v>
      </c>
      <c r="BM107" s="3">
        <f>BC107-BD107</f>
        <v>0</v>
      </c>
      <c r="BN107" s="3"/>
      <c r="BO107" s="4">
        <f aca="true" t="shared" si="109" ref="BO107:BT107">ROUND(CB107,2)</f>
        <v>315273.6</v>
      </c>
      <c r="BP107" s="4">
        <f t="shared" si="109"/>
        <v>137929.41</v>
      </c>
      <c r="BQ107" s="4">
        <f t="shared" si="109"/>
        <v>2524.16</v>
      </c>
      <c r="BR107" s="4">
        <f t="shared" si="109"/>
        <v>1773.44</v>
      </c>
      <c r="BS107" s="4">
        <f t="shared" si="109"/>
        <v>174820.03</v>
      </c>
      <c r="BT107" s="4">
        <f t="shared" si="109"/>
        <v>0</v>
      </c>
      <c r="BU107" s="4">
        <f>CH107</f>
        <v>788.7375</v>
      </c>
      <c r="BV107" s="4">
        <f>CI107</f>
        <v>5.474999999999999</v>
      </c>
      <c r="BW107" s="4">
        <f>ROUND(CJ107,2)</f>
        <v>11.02</v>
      </c>
      <c r="BX107" s="4">
        <f>ROUND(CK107,2)</f>
        <v>157988.55</v>
      </c>
      <c r="BY107" s="4">
        <f>ROUND(CL107,2)</f>
        <v>67144.37</v>
      </c>
      <c r="BZ107" s="4"/>
      <c r="CA107" s="4"/>
      <c r="CB107" s="4">
        <f>ROUND(SUMIF(AA94:AA105,"=37323628",O94:O105),2)</f>
        <v>315273.6</v>
      </c>
      <c r="CC107" s="4">
        <f>ROUND(SUMIF(AA94:AA105,"=37323628",P94:P105),2)</f>
        <v>137929.41</v>
      </c>
      <c r="CD107" s="4">
        <f>ROUND(SUMIF(AA94:AA105,"=37323628",Q94:Q105),2)</f>
        <v>2524.16</v>
      </c>
      <c r="CE107" s="4">
        <f>ROUND(SUMIF(AA94:AA105,"=37323628",R94:R105),2)</f>
        <v>1773.44</v>
      </c>
      <c r="CF107" s="4">
        <f>ROUND(SUMIF(AA94:AA105,"=37323628",S94:S105),2)</f>
        <v>174820.03</v>
      </c>
      <c r="CG107" s="4">
        <f>ROUND(SUMIF(AA94:AA105,"=37323628",T94:T105),2)</f>
        <v>0</v>
      </c>
      <c r="CH107" s="4">
        <f>SUMIF(AA94:AA105,"=37323628",U94:U105)</f>
        <v>788.7375</v>
      </c>
      <c r="CI107" s="4">
        <f>SUMIF(AA94:AA105,"=37323628",V94:V105)</f>
        <v>5.474999999999999</v>
      </c>
      <c r="CJ107" s="4">
        <f>ROUND(SUMIF(AA94:AA105,"=37323628",W94:W105),2)</f>
        <v>11.02</v>
      </c>
      <c r="CK107" s="4">
        <f>ROUND(SUMIF(AA94:AA105,"=37323628",X94:X105),2)</f>
        <v>157988.55</v>
      </c>
      <c r="CL107" s="4">
        <f>ROUND(SUMIF(AA94:AA105,"=37323628",Y94:Y105),2)</f>
        <v>67144.37</v>
      </c>
      <c r="CM107" s="4"/>
      <c r="CN107" s="4"/>
      <c r="CO107" s="4">
        <f aca="true" t="shared" si="110" ref="CO107:CZ107">ROUND(DB107,2)</f>
        <v>0</v>
      </c>
      <c r="CP107" s="4">
        <f t="shared" si="110"/>
        <v>0</v>
      </c>
      <c r="CQ107" s="4">
        <f t="shared" si="110"/>
        <v>0</v>
      </c>
      <c r="CR107" s="4">
        <f t="shared" si="110"/>
        <v>540406.52</v>
      </c>
      <c r="CS107" s="4">
        <f t="shared" si="110"/>
        <v>540406.52</v>
      </c>
      <c r="CT107" s="4">
        <f t="shared" si="110"/>
        <v>0</v>
      </c>
      <c r="CU107" s="4">
        <f t="shared" si="110"/>
        <v>0</v>
      </c>
      <c r="CV107" s="4">
        <f t="shared" si="110"/>
        <v>137929.41</v>
      </c>
      <c r="CW107" s="4">
        <f t="shared" si="110"/>
        <v>137929.41</v>
      </c>
      <c r="CX107" s="4">
        <f t="shared" si="110"/>
        <v>0</v>
      </c>
      <c r="CY107" s="4">
        <f t="shared" si="110"/>
        <v>137929.41</v>
      </c>
      <c r="CZ107" s="4">
        <f t="shared" si="110"/>
        <v>0</v>
      </c>
      <c r="DA107" s="4"/>
      <c r="DB107" s="4">
        <f>ROUND(SUMIF(AA94:AA105,"=37323628",FQ94:FQ105),2)</f>
        <v>0</v>
      </c>
      <c r="DC107" s="4">
        <f>ROUND(SUMIF(AA94:AA105,"=37323628",FR94:FR105),2)</f>
        <v>0</v>
      </c>
      <c r="DD107" s="4">
        <f>ROUND(SUMIF(AA94:AA105,"=37323628",GL94:GL105),2)</f>
        <v>0</v>
      </c>
      <c r="DE107" s="4">
        <f>ROUND(SUMIF(AA94:AA105,"=37323628",GM94:GM105),2)</f>
        <v>540406.52</v>
      </c>
      <c r="DF107" s="4">
        <f>ROUND(SUMIF(AA94:AA105,"=37323628",GN94:GN105),2)</f>
        <v>540406.52</v>
      </c>
      <c r="DG107" s="4">
        <f>ROUND(SUMIF(AA94:AA105,"=37323628",GO94:GO105),2)</f>
        <v>0</v>
      </c>
      <c r="DH107" s="4">
        <f>ROUND(SUMIF(AA94:AA105,"=37323628",GP94:GP105),2)</f>
        <v>0</v>
      </c>
      <c r="DI107" s="4">
        <f>CC107-DB107</f>
        <v>137929.41</v>
      </c>
      <c r="DJ107" s="4">
        <f>CC107-DC107</f>
        <v>137929.41</v>
      </c>
      <c r="DK107" s="4">
        <f>DB107-DD107</f>
        <v>0</v>
      </c>
      <c r="DL107" s="4">
        <f>CC107-DB107-DC107+DD107</f>
        <v>137929.41</v>
      </c>
      <c r="DM107" s="4">
        <f>DC107-DD107</f>
        <v>0</v>
      </c>
      <c r="DN107" s="4">
        <v>0</v>
      </c>
    </row>
    <row r="109" spans="1:16" ht="12.75">
      <c r="A109" s="5">
        <v>50</v>
      </c>
      <c r="B109" s="5">
        <v>0</v>
      </c>
      <c r="C109" s="5">
        <v>0</v>
      </c>
      <c r="D109" s="5">
        <v>1</v>
      </c>
      <c r="E109" s="5">
        <v>201</v>
      </c>
      <c r="F109" s="5">
        <f>ROUND(Source!O107,O109)</f>
        <v>32077.97</v>
      </c>
      <c r="G109" s="5" t="s">
        <v>119</v>
      </c>
      <c r="H109" s="5" t="s">
        <v>120</v>
      </c>
      <c r="I109" s="5"/>
      <c r="J109" s="5"/>
      <c r="K109" s="5">
        <v>201</v>
      </c>
      <c r="L109" s="5">
        <v>1</v>
      </c>
      <c r="M109" s="5">
        <v>3</v>
      </c>
      <c r="N109" s="5" t="s">
        <v>3</v>
      </c>
      <c r="O109" s="5">
        <v>2</v>
      </c>
      <c r="P109" s="5">
        <f>ROUND(Source!BO107,O109)</f>
        <v>315273.6</v>
      </c>
    </row>
    <row r="110" spans="1:16" ht="12.75">
      <c r="A110" s="5">
        <v>50</v>
      </c>
      <c r="B110" s="5">
        <v>0</v>
      </c>
      <c r="C110" s="5">
        <v>0</v>
      </c>
      <c r="D110" s="5">
        <v>1</v>
      </c>
      <c r="E110" s="5">
        <v>202</v>
      </c>
      <c r="F110" s="5">
        <f>ROUND(Source!P107,O110)</f>
        <v>24724.46</v>
      </c>
      <c r="G110" s="5" t="s">
        <v>121</v>
      </c>
      <c r="H110" s="5" t="s">
        <v>122</v>
      </c>
      <c r="I110" s="5"/>
      <c r="J110" s="5"/>
      <c r="K110" s="5">
        <v>202</v>
      </c>
      <c r="L110" s="5">
        <v>2</v>
      </c>
      <c r="M110" s="5">
        <v>3</v>
      </c>
      <c r="N110" s="5" t="s">
        <v>3</v>
      </c>
      <c r="O110" s="5">
        <v>2</v>
      </c>
      <c r="P110" s="5">
        <f>ROUND(Source!BP107,O110)</f>
        <v>137929.41</v>
      </c>
    </row>
    <row r="111" spans="1:16" ht="12.75">
      <c r="A111" s="5">
        <v>50</v>
      </c>
      <c r="B111" s="5">
        <v>0</v>
      </c>
      <c r="C111" s="5">
        <v>0</v>
      </c>
      <c r="D111" s="5">
        <v>1</v>
      </c>
      <c r="E111" s="5">
        <v>222</v>
      </c>
      <c r="F111" s="5">
        <f>ROUND(Source!AO107,O111)</f>
        <v>0</v>
      </c>
      <c r="G111" s="5" t="s">
        <v>123</v>
      </c>
      <c r="H111" s="5" t="s">
        <v>124</v>
      </c>
      <c r="I111" s="5"/>
      <c r="J111" s="5"/>
      <c r="K111" s="5">
        <v>222</v>
      </c>
      <c r="L111" s="5">
        <v>3</v>
      </c>
      <c r="M111" s="5">
        <v>3</v>
      </c>
      <c r="N111" s="5" t="s">
        <v>3</v>
      </c>
      <c r="O111" s="5">
        <v>2</v>
      </c>
      <c r="P111" s="5">
        <f>ROUND(Source!CO107,O111)</f>
        <v>0</v>
      </c>
    </row>
    <row r="112" spans="1:16" ht="12.75">
      <c r="A112" s="5">
        <v>50</v>
      </c>
      <c r="B112" s="5">
        <v>0</v>
      </c>
      <c r="C112" s="5">
        <v>0</v>
      </c>
      <c r="D112" s="5">
        <v>1</v>
      </c>
      <c r="E112" s="5">
        <v>225</v>
      </c>
      <c r="F112" s="5">
        <f>ROUND(Source!AV107,O112)</f>
        <v>24724.46</v>
      </c>
      <c r="G112" s="5" t="s">
        <v>125</v>
      </c>
      <c r="H112" s="5" t="s">
        <v>126</v>
      </c>
      <c r="I112" s="5"/>
      <c r="J112" s="5"/>
      <c r="K112" s="5">
        <v>225</v>
      </c>
      <c r="L112" s="5">
        <v>4</v>
      </c>
      <c r="M112" s="5">
        <v>3</v>
      </c>
      <c r="N112" s="5" t="s">
        <v>3</v>
      </c>
      <c r="O112" s="5">
        <v>2</v>
      </c>
      <c r="P112" s="5">
        <f>ROUND(Source!CV107,O112)</f>
        <v>137929.41</v>
      </c>
    </row>
    <row r="113" spans="1:16" ht="12.75">
      <c r="A113" s="5">
        <v>50</v>
      </c>
      <c r="B113" s="5">
        <v>1</v>
      </c>
      <c r="C113" s="5">
        <v>0</v>
      </c>
      <c r="D113" s="5">
        <v>1</v>
      </c>
      <c r="E113" s="5">
        <v>226</v>
      </c>
      <c r="F113" s="5">
        <f>ROUND(Source!AW107,O113)</f>
        <v>24724.46</v>
      </c>
      <c r="G113" s="5" t="s">
        <v>127</v>
      </c>
      <c r="H113" s="5" t="s">
        <v>128</v>
      </c>
      <c r="I113" s="5"/>
      <c r="J113" s="5"/>
      <c r="K113" s="5">
        <v>226</v>
      </c>
      <c r="L113" s="5">
        <v>5</v>
      </c>
      <c r="M113" s="5">
        <v>0</v>
      </c>
      <c r="N113" s="5" t="s">
        <v>3</v>
      </c>
      <c r="O113" s="5">
        <v>2</v>
      </c>
      <c r="P113" s="5">
        <f>ROUND(Source!CW107,O113)</f>
        <v>137929.41</v>
      </c>
    </row>
    <row r="114" spans="1:16" ht="12.75">
      <c r="A114" s="5">
        <v>50</v>
      </c>
      <c r="B114" s="5">
        <v>0</v>
      </c>
      <c r="C114" s="5">
        <v>0</v>
      </c>
      <c r="D114" s="5">
        <v>1</v>
      </c>
      <c r="E114" s="5">
        <v>227</v>
      </c>
      <c r="F114" s="5">
        <f>ROUND(Source!AX107,O114)</f>
        <v>0</v>
      </c>
      <c r="G114" s="5" t="s">
        <v>129</v>
      </c>
      <c r="H114" s="5" t="s">
        <v>130</v>
      </c>
      <c r="I114" s="5"/>
      <c r="J114" s="5"/>
      <c r="K114" s="5">
        <v>227</v>
      </c>
      <c r="L114" s="5">
        <v>6</v>
      </c>
      <c r="M114" s="5">
        <v>3</v>
      </c>
      <c r="N114" s="5" t="s">
        <v>3</v>
      </c>
      <c r="O114" s="5">
        <v>2</v>
      </c>
      <c r="P114" s="5">
        <f>ROUND(Source!CX107,O114)</f>
        <v>0</v>
      </c>
    </row>
    <row r="115" spans="1:16" ht="12.75">
      <c r="A115" s="5">
        <v>50</v>
      </c>
      <c r="B115" s="5">
        <v>0</v>
      </c>
      <c r="C115" s="5">
        <v>0</v>
      </c>
      <c r="D115" s="5">
        <v>1</v>
      </c>
      <c r="E115" s="5">
        <v>228</v>
      </c>
      <c r="F115" s="5">
        <f>ROUND(Source!AY107,O115)</f>
        <v>24724.46</v>
      </c>
      <c r="G115" s="5" t="s">
        <v>131</v>
      </c>
      <c r="H115" s="5" t="s">
        <v>132</v>
      </c>
      <c r="I115" s="5"/>
      <c r="J115" s="5"/>
      <c r="K115" s="5">
        <v>228</v>
      </c>
      <c r="L115" s="5">
        <v>7</v>
      </c>
      <c r="M115" s="5">
        <v>3</v>
      </c>
      <c r="N115" s="5" t="s">
        <v>3</v>
      </c>
      <c r="O115" s="5">
        <v>2</v>
      </c>
      <c r="P115" s="5">
        <f>ROUND(Source!CY107,O115)</f>
        <v>137929.41</v>
      </c>
    </row>
    <row r="116" spans="1:16" ht="12.75">
      <c r="A116" s="5">
        <v>50</v>
      </c>
      <c r="B116" s="5">
        <v>0</v>
      </c>
      <c r="C116" s="5">
        <v>0</v>
      </c>
      <c r="D116" s="5">
        <v>1</v>
      </c>
      <c r="E116" s="5">
        <v>216</v>
      </c>
      <c r="F116" s="5">
        <f>ROUND(Source!AP107,O116)</f>
        <v>0</v>
      </c>
      <c r="G116" s="5" t="s">
        <v>133</v>
      </c>
      <c r="H116" s="5" t="s">
        <v>134</v>
      </c>
      <c r="I116" s="5"/>
      <c r="J116" s="5"/>
      <c r="K116" s="5">
        <v>216</v>
      </c>
      <c r="L116" s="5">
        <v>8</v>
      </c>
      <c r="M116" s="5">
        <v>3</v>
      </c>
      <c r="N116" s="5" t="s">
        <v>3</v>
      </c>
      <c r="O116" s="5">
        <v>2</v>
      </c>
      <c r="P116" s="5">
        <f>ROUND(Source!CP107,O116)</f>
        <v>0</v>
      </c>
    </row>
    <row r="117" spans="1:16" ht="12.75">
      <c r="A117" s="5">
        <v>50</v>
      </c>
      <c r="B117" s="5">
        <v>0</v>
      </c>
      <c r="C117" s="5">
        <v>0</v>
      </c>
      <c r="D117" s="5">
        <v>1</v>
      </c>
      <c r="E117" s="5">
        <v>223</v>
      </c>
      <c r="F117" s="5">
        <f>ROUND(Source!AQ107,O117)</f>
        <v>0</v>
      </c>
      <c r="G117" s="5" t="s">
        <v>135</v>
      </c>
      <c r="H117" s="5" t="s">
        <v>136</v>
      </c>
      <c r="I117" s="5"/>
      <c r="J117" s="5"/>
      <c r="K117" s="5">
        <v>223</v>
      </c>
      <c r="L117" s="5">
        <v>9</v>
      </c>
      <c r="M117" s="5">
        <v>3</v>
      </c>
      <c r="N117" s="5" t="s">
        <v>3</v>
      </c>
      <c r="O117" s="5">
        <v>2</v>
      </c>
      <c r="P117" s="5">
        <f>ROUND(Source!CQ107,O117)</f>
        <v>0</v>
      </c>
    </row>
    <row r="118" spans="1:16" ht="12.75">
      <c r="A118" s="5">
        <v>50</v>
      </c>
      <c r="B118" s="5">
        <v>0</v>
      </c>
      <c r="C118" s="5">
        <v>0</v>
      </c>
      <c r="D118" s="5">
        <v>1</v>
      </c>
      <c r="E118" s="5">
        <v>229</v>
      </c>
      <c r="F118" s="5">
        <f>ROUND(Source!AZ107,O118)</f>
        <v>0</v>
      </c>
      <c r="G118" s="5" t="s">
        <v>137</v>
      </c>
      <c r="H118" s="5" t="s">
        <v>138</v>
      </c>
      <c r="I118" s="5"/>
      <c r="J118" s="5"/>
      <c r="K118" s="5">
        <v>229</v>
      </c>
      <c r="L118" s="5">
        <v>10</v>
      </c>
      <c r="M118" s="5">
        <v>3</v>
      </c>
      <c r="N118" s="5" t="s">
        <v>3</v>
      </c>
      <c r="O118" s="5">
        <v>2</v>
      </c>
      <c r="P118" s="5">
        <f>ROUND(Source!CZ107,O118)</f>
        <v>0</v>
      </c>
    </row>
    <row r="119" spans="1:16" ht="12.75">
      <c r="A119" s="5">
        <v>50</v>
      </c>
      <c r="B119" s="5">
        <v>0</v>
      </c>
      <c r="C119" s="5">
        <v>0</v>
      </c>
      <c r="D119" s="5">
        <v>1</v>
      </c>
      <c r="E119" s="5">
        <v>203</v>
      </c>
      <c r="F119" s="5">
        <f>ROUND(Source!Q107,O119)</f>
        <v>241.21</v>
      </c>
      <c r="G119" s="5" t="s">
        <v>139</v>
      </c>
      <c r="H119" s="5" t="s">
        <v>140</v>
      </c>
      <c r="I119" s="5"/>
      <c r="J119" s="5"/>
      <c r="K119" s="5">
        <v>203</v>
      </c>
      <c r="L119" s="5">
        <v>11</v>
      </c>
      <c r="M119" s="5">
        <v>3</v>
      </c>
      <c r="N119" s="5" t="s">
        <v>3</v>
      </c>
      <c r="O119" s="5">
        <v>2</v>
      </c>
      <c r="P119" s="5">
        <f>ROUND(Source!BQ107,O119)</f>
        <v>2524.16</v>
      </c>
    </row>
    <row r="120" spans="1:16" ht="12.75">
      <c r="A120" s="5">
        <v>50</v>
      </c>
      <c r="B120" s="5">
        <v>0</v>
      </c>
      <c r="C120" s="5">
        <v>0</v>
      </c>
      <c r="D120" s="5">
        <v>1</v>
      </c>
      <c r="E120" s="5">
        <v>204</v>
      </c>
      <c r="F120" s="5">
        <f>ROUND(Source!R107,O120)</f>
        <v>72.16</v>
      </c>
      <c r="G120" s="5" t="s">
        <v>141</v>
      </c>
      <c r="H120" s="5" t="s">
        <v>142</v>
      </c>
      <c r="I120" s="5"/>
      <c r="J120" s="5"/>
      <c r="K120" s="5">
        <v>204</v>
      </c>
      <c r="L120" s="5">
        <v>12</v>
      </c>
      <c r="M120" s="5">
        <v>3</v>
      </c>
      <c r="N120" s="5" t="s">
        <v>3</v>
      </c>
      <c r="O120" s="5">
        <v>2</v>
      </c>
      <c r="P120" s="5">
        <f>ROUND(Source!BR107,O120)</f>
        <v>1773.44</v>
      </c>
    </row>
    <row r="121" spans="1:16" ht="12.75">
      <c r="A121" s="5">
        <v>50</v>
      </c>
      <c r="B121" s="5">
        <v>0</v>
      </c>
      <c r="C121" s="5">
        <v>0</v>
      </c>
      <c r="D121" s="5">
        <v>1</v>
      </c>
      <c r="E121" s="5">
        <v>205</v>
      </c>
      <c r="F121" s="5">
        <f>ROUND(Source!S107,O121)</f>
        <v>7112.3</v>
      </c>
      <c r="G121" s="5" t="s">
        <v>143</v>
      </c>
      <c r="H121" s="5" t="s">
        <v>144</v>
      </c>
      <c r="I121" s="5"/>
      <c r="J121" s="5"/>
      <c r="K121" s="5">
        <v>205</v>
      </c>
      <c r="L121" s="5">
        <v>13</v>
      </c>
      <c r="M121" s="5">
        <v>3</v>
      </c>
      <c r="N121" s="5" t="s">
        <v>3</v>
      </c>
      <c r="O121" s="5">
        <v>2</v>
      </c>
      <c r="P121" s="5">
        <f>ROUND(Source!BS107,O121)</f>
        <v>174820.03</v>
      </c>
    </row>
    <row r="122" spans="1:16" ht="12.75">
      <c r="A122" s="5">
        <v>50</v>
      </c>
      <c r="B122" s="5">
        <v>0</v>
      </c>
      <c r="C122" s="5">
        <v>0</v>
      </c>
      <c r="D122" s="5">
        <v>1</v>
      </c>
      <c r="E122" s="5">
        <v>214</v>
      </c>
      <c r="F122" s="5">
        <f>ROUND(Source!AS107,O122)</f>
        <v>43118.51</v>
      </c>
      <c r="G122" s="5" t="s">
        <v>145</v>
      </c>
      <c r="H122" s="5" t="s">
        <v>146</v>
      </c>
      <c r="I122" s="5"/>
      <c r="J122" s="5"/>
      <c r="K122" s="5">
        <v>214</v>
      </c>
      <c r="L122" s="5">
        <v>14</v>
      </c>
      <c r="M122" s="5">
        <v>3</v>
      </c>
      <c r="N122" s="5" t="s">
        <v>3</v>
      </c>
      <c r="O122" s="5">
        <v>2</v>
      </c>
      <c r="P122" s="5">
        <f>ROUND(Source!CS107,O122)</f>
        <v>540406.52</v>
      </c>
    </row>
    <row r="123" spans="1:16" ht="12.75">
      <c r="A123" s="5">
        <v>50</v>
      </c>
      <c r="B123" s="5">
        <v>0</v>
      </c>
      <c r="C123" s="5">
        <v>0</v>
      </c>
      <c r="D123" s="5">
        <v>1</v>
      </c>
      <c r="E123" s="5">
        <v>215</v>
      </c>
      <c r="F123" s="5">
        <f>ROUND(Source!AT107,O123)</f>
        <v>0</v>
      </c>
      <c r="G123" s="5" t="s">
        <v>147</v>
      </c>
      <c r="H123" s="5" t="s">
        <v>148</v>
      </c>
      <c r="I123" s="5"/>
      <c r="J123" s="5"/>
      <c r="K123" s="5">
        <v>215</v>
      </c>
      <c r="L123" s="5">
        <v>15</v>
      </c>
      <c r="M123" s="5">
        <v>3</v>
      </c>
      <c r="N123" s="5" t="s">
        <v>3</v>
      </c>
      <c r="O123" s="5">
        <v>2</v>
      </c>
      <c r="P123" s="5">
        <f>ROUND(Source!CT107,O123)</f>
        <v>0</v>
      </c>
    </row>
    <row r="124" spans="1:16" ht="12.75">
      <c r="A124" s="5">
        <v>50</v>
      </c>
      <c r="B124" s="5">
        <v>0</v>
      </c>
      <c r="C124" s="5">
        <v>0</v>
      </c>
      <c r="D124" s="5">
        <v>1</v>
      </c>
      <c r="E124" s="5">
        <v>217</v>
      </c>
      <c r="F124" s="5">
        <f>ROUND(Source!AU107,O124)</f>
        <v>0</v>
      </c>
      <c r="G124" s="5" t="s">
        <v>149</v>
      </c>
      <c r="H124" s="5" t="s">
        <v>150</v>
      </c>
      <c r="I124" s="5"/>
      <c r="J124" s="5"/>
      <c r="K124" s="5">
        <v>217</v>
      </c>
      <c r="L124" s="5">
        <v>16</v>
      </c>
      <c r="M124" s="5">
        <v>3</v>
      </c>
      <c r="N124" s="5" t="s">
        <v>3</v>
      </c>
      <c r="O124" s="5">
        <v>2</v>
      </c>
      <c r="P124" s="5">
        <f>ROUND(Source!CU107,O124)</f>
        <v>0</v>
      </c>
    </row>
    <row r="125" spans="1:16" ht="12.75">
      <c r="A125" s="5">
        <v>50</v>
      </c>
      <c r="B125" s="5">
        <v>0</v>
      </c>
      <c r="C125" s="5">
        <v>0</v>
      </c>
      <c r="D125" s="5">
        <v>1</v>
      </c>
      <c r="E125" s="5">
        <v>206</v>
      </c>
      <c r="F125" s="5">
        <f>ROUND(Source!T107,O125)</f>
        <v>0</v>
      </c>
      <c r="G125" s="5" t="s">
        <v>151</v>
      </c>
      <c r="H125" s="5" t="s">
        <v>152</v>
      </c>
      <c r="I125" s="5"/>
      <c r="J125" s="5"/>
      <c r="K125" s="5">
        <v>206</v>
      </c>
      <c r="L125" s="5">
        <v>17</v>
      </c>
      <c r="M125" s="5">
        <v>3</v>
      </c>
      <c r="N125" s="5" t="s">
        <v>3</v>
      </c>
      <c r="O125" s="5">
        <v>2</v>
      </c>
      <c r="P125" s="5">
        <f>ROUND(Source!BT107,O125)</f>
        <v>0</v>
      </c>
    </row>
    <row r="126" spans="1:16" ht="12.75">
      <c r="A126" s="5">
        <v>50</v>
      </c>
      <c r="B126" s="5">
        <v>0</v>
      </c>
      <c r="C126" s="5">
        <v>0</v>
      </c>
      <c r="D126" s="5">
        <v>1</v>
      </c>
      <c r="E126" s="5">
        <v>207</v>
      </c>
      <c r="F126" s="5">
        <f>Source!U107</f>
        <v>788.7375</v>
      </c>
      <c r="G126" s="5" t="s">
        <v>153</v>
      </c>
      <c r="H126" s="5" t="s">
        <v>154</v>
      </c>
      <c r="I126" s="5"/>
      <c r="J126" s="5"/>
      <c r="K126" s="5">
        <v>207</v>
      </c>
      <c r="L126" s="5">
        <v>18</v>
      </c>
      <c r="M126" s="5">
        <v>3</v>
      </c>
      <c r="N126" s="5" t="s">
        <v>3</v>
      </c>
      <c r="O126" s="5">
        <v>-1</v>
      </c>
      <c r="P126" s="5">
        <f>Source!BU107</f>
        <v>788.7375</v>
      </c>
    </row>
    <row r="127" spans="1:16" ht="12.75">
      <c r="A127" s="5">
        <v>50</v>
      </c>
      <c r="B127" s="5">
        <v>0</v>
      </c>
      <c r="C127" s="5">
        <v>0</v>
      </c>
      <c r="D127" s="5">
        <v>1</v>
      </c>
      <c r="E127" s="5">
        <v>208</v>
      </c>
      <c r="F127" s="5">
        <f>Source!V107</f>
        <v>5.474999999999999</v>
      </c>
      <c r="G127" s="5" t="s">
        <v>155</v>
      </c>
      <c r="H127" s="5" t="s">
        <v>156</v>
      </c>
      <c r="I127" s="5"/>
      <c r="J127" s="5"/>
      <c r="K127" s="5">
        <v>208</v>
      </c>
      <c r="L127" s="5">
        <v>19</v>
      </c>
      <c r="M127" s="5">
        <v>3</v>
      </c>
      <c r="N127" s="5" t="s">
        <v>3</v>
      </c>
      <c r="O127" s="5">
        <v>-1</v>
      </c>
      <c r="P127" s="5">
        <f>Source!BV107</f>
        <v>5.474999999999999</v>
      </c>
    </row>
    <row r="128" spans="1:16" ht="12.75">
      <c r="A128" s="5">
        <v>50</v>
      </c>
      <c r="B128" s="5">
        <v>0</v>
      </c>
      <c r="C128" s="5">
        <v>0</v>
      </c>
      <c r="D128" s="5">
        <v>1</v>
      </c>
      <c r="E128" s="5">
        <v>209</v>
      </c>
      <c r="F128" s="5">
        <f>ROUND(Source!W107,O128)</f>
        <v>11.02</v>
      </c>
      <c r="G128" s="5" t="s">
        <v>157</v>
      </c>
      <c r="H128" s="5" t="s">
        <v>158</v>
      </c>
      <c r="I128" s="5"/>
      <c r="J128" s="5"/>
      <c r="K128" s="5">
        <v>209</v>
      </c>
      <c r="L128" s="5">
        <v>20</v>
      </c>
      <c r="M128" s="5">
        <v>3</v>
      </c>
      <c r="N128" s="5" t="s">
        <v>3</v>
      </c>
      <c r="O128" s="5">
        <v>2</v>
      </c>
      <c r="P128" s="5">
        <f>ROUND(Source!BW107,O128)</f>
        <v>11.02</v>
      </c>
    </row>
    <row r="129" spans="1:16" ht="12.75">
      <c r="A129" s="5">
        <v>50</v>
      </c>
      <c r="B129" s="5">
        <v>0</v>
      </c>
      <c r="C129" s="5">
        <v>0</v>
      </c>
      <c r="D129" s="5">
        <v>1</v>
      </c>
      <c r="E129" s="5">
        <v>210</v>
      </c>
      <c r="F129" s="5">
        <f>ROUND(Source!X107,O129)</f>
        <v>7577.06</v>
      </c>
      <c r="G129" s="5" t="s">
        <v>159</v>
      </c>
      <c r="H129" s="5" t="s">
        <v>160</v>
      </c>
      <c r="I129" s="5"/>
      <c r="J129" s="5"/>
      <c r="K129" s="5">
        <v>210</v>
      </c>
      <c r="L129" s="5">
        <v>21</v>
      </c>
      <c r="M129" s="5">
        <v>3</v>
      </c>
      <c r="N129" s="5" t="s">
        <v>3</v>
      </c>
      <c r="O129" s="5">
        <v>2</v>
      </c>
      <c r="P129" s="5">
        <f>ROUND(Source!BX107,O129)</f>
        <v>157988.55</v>
      </c>
    </row>
    <row r="130" spans="1:16" ht="12.75">
      <c r="A130" s="5">
        <v>50</v>
      </c>
      <c r="B130" s="5">
        <v>0</v>
      </c>
      <c r="C130" s="5">
        <v>0</v>
      </c>
      <c r="D130" s="5">
        <v>1</v>
      </c>
      <c r="E130" s="5">
        <v>211</v>
      </c>
      <c r="F130" s="5">
        <f>ROUND(Source!Y107,O130)</f>
        <v>3463.48</v>
      </c>
      <c r="G130" s="5" t="s">
        <v>161</v>
      </c>
      <c r="H130" s="5" t="s">
        <v>162</v>
      </c>
      <c r="I130" s="5"/>
      <c r="J130" s="5"/>
      <c r="K130" s="5">
        <v>211</v>
      </c>
      <c r="L130" s="5">
        <v>22</v>
      </c>
      <c r="M130" s="5">
        <v>3</v>
      </c>
      <c r="N130" s="5" t="s">
        <v>3</v>
      </c>
      <c r="O130" s="5">
        <v>2</v>
      </c>
      <c r="P130" s="5">
        <f>ROUND(Source!BY107,O130)</f>
        <v>67144.37</v>
      </c>
    </row>
    <row r="131" spans="1:16" ht="12.75">
      <c r="A131" s="5">
        <v>50</v>
      </c>
      <c r="B131" s="5">
        <v>0</v>
      </c>
      <c r="C131" s="5">
        <v>0</v>
      </c>
      <c r="D131" s="5">
        <v>1</v>
      </c>
      <c r="E131" s="5">
        <v>224</v>
      </c>
      <c r="F131" s="5">
        <f>ROUND(Source!AR107,O131)</f>
        <v>43118.51</v>
      </c>
      <c r="G131" s="5" t="s">
        <v>163</v>
      </c>
      <c r="H131" s="5" t="s">
        <v>164</v>
      </c>
      <c r="I131" s="5"/>
      <c r="J131" s="5"/>
      <c r="K131" s="5">
        <v>224</v>
      </c>
      <c r="L131" s="5">
        <v>23</v>
      </c>
      <c r="M131" s="5">
        <v>3</v>
      </c>
      <c r="N131" s="5" t="s">
        <v>3</v>
      </c>
      <c r="O131" s="5">
        <v>2</v>
      </c>
      <c r="P131" s="5">
        <f>ROUND(Source!CR107,O131)</f>
        <v>540406.52</v>
      </c>
    </row>
    <row r="132" spans="1:16" ht="12.75">
      <c r="A132" s="5">
        <v>50</v>
      </c>
      <c r="B132" s="5">
        <v>1</v>
      </c>
      <c r="C132" s="5">
        <v>0</v>
      </c>
      <c r="D132" s="5">
        <v>2</v>
      </c>
      <c r="E132" s="5">
        <v>0</v>
      </c>
      <c r="F132" s="5">
        <f>ROUND(F131,O132)</f>
        <v>43118.51</v>
      </c>
      <c r="G132" s="5" t="s">
        <v>165</v>
      </c>
      <c r="H132" s="5" t="s">
        <v>166</v>
      </c>
      <c r="I132" s="5"/>
      <c r="J132" s="5"/>
      <c r="K132" s="5">
        <v>212</v>
      </c>
      <c r="L132" s="5">
        <v>24</v>
      </c>
      <c r="M132" s="5">
        <v>0</v>
      </c>
      <c r="N132" s="5" t="s">
        <v>3</v>
      </c>
      <c r="O132" s="5">
        <v>2</v>
      </c>
      <c r="P132" s="5">
        <f>ROUND(P131,O132)</f>
        <v>540406.52</v>
      </c>
    </row>
    <row r="134" spans="1:88" ht="12.75">
      <c r="A134" s="1">
        <v>4</v>
      </c>
      <c r="B134" s="1">
        <v>1</v>
      </c>
      <c r="C134" s="1"/>
      <c r="D134" s="1">
        <f>ROW(A143)</f>
        <v>143</v>
      </c>
      <c r="E134" s="1"/>
      <c r="F134" s="1" t="s">
        <v>20</v>
      </c>
      <c r="G134" s="1" t="s">
        <v>200</v>
      </c>
      <c r="H134" s="1" t="s">
        <v>3</v>
      </c>
      <c r="I134" s="1">
        <v>0</v>
      </c>
      <c r="J134" s="1"/>
      <c r="K134" s="1">
        <v>-1</v>
      </c>
      <c r="L134" s="1"/>
      <c r="M134" s="1"/>
      <c r="N134" s="1"/>
      <c r="O134" s="1"/>
      <c r="P134" s="1"/>
      <c r="Q134" s="1"/>
      <c r="R134" s="1"/>
      <c r="S134" s="1"/>
      <c r="T134" s="1"/>
      <c r="U134" s="1" t="s">
        <v>3</v>
      </c>
      <c r="V134" s="1">
        <v>0</v>
      </c>
      <c r="W134" s="1"/>
      <c r="X134" s="1"/>
      <c r="Y134" s="1"/>
      <c r="Z134" s="1"/>
      <c r="AA134" s="1"/>
      <c r="AB134" s="1" t="s">
        <v>3</v>
      </c>
      <c r="AC134" s="1" t="s">
        <v>3</v>
      </c>
      <c r="AD134" s="1" t="s">
        <v>3</v>
      </c>
      <c r="AE134" s="1" t="s">
        <v>3</v>
      </c>
      <c r="AF134" s="1" t="s">
        <v>3</v>
      </c>
      <c r="AG134" s="1" t="s">
        <v>3</v>
      </c>
      <c r="AH134" s="1"/>
      <c r="AI134" s="1"/>
      <c r="AJ134" s="1"/>
      <c r="AK134" s="1"/>
      <c r="AL134" s="1"/>
      <c r="AM134" s="1"/>
      <c r="AN134" s="1"/>
      <c r="AO134" s="1"/>
      <c r="AP134" s="1" t="s">
        <v>3</v>
      </c>
      <c r="AQ134" s="1" t="s">
        <v>3</v>
      </c>
      <c r="AR134" s="1" t="s">
        <v>3</v>
      </c>
      <c r="AS134" s="1"/>
      <c r="AT134" s="1"/>
      <c r="AU134" s="1"/>
      <c r="AV134" s="1"/>
      <c r="AW134" s="1"/>
      <c r="AX134" s="1"/>
      <c r="AY134" s="1"/>
      <c r="AZ134" s="1" t="s">
        <v>3</v>
      </c>
      <c r="BA134" s="1"/>
      <c r="BB134" s="1" t="s">
        <v>3</v>
      </c>
      <c r="BC134" s="1" t="s">
        <v>3</v>
      </c>
      <c r="BD134" s="1" t="s">
        <v>3</v>
      </c>
      <c r="BE134" s="1" t="s">
        <v>3</v>
      </c>
      <c r="BF134" s="1" t="s">
        <v>3</v>
      </c>
      <c r="BG134" s="1" t="s">
        <v>3</v>
      </c>
      <c r="BH134" s="1" t="s">
        <v>3</v>
      </c>
      <c r="BI134" s="1" t="s">
        <v>3</v>
      </c>
      <c r="BJ134" s="1" t="s">
        <v>3</v>
      </c>
      <c r="BK134" s="1" t="s">
        <v>3</v>
      </c>
      <c r="BL134" s="1" t="s">
        <v>3</v>
      </c>
      <c r="BM134" s="1" t="s">
        <v>3</v>
      </c>
      <c r="BN134" s="1" t="s">
        <v>3</v>
      </c>
      <c r="BO134" s="1" t="s">
        <v>3</v>
      </c>
      <c r="BP134" s="1" t="s">
        <v>3</v>
      </c>
      <c r="BQ134" s="1"/>
      <c r="BR134" s="1"/>
      <c r="BS134" s="1"/>
      <c r="BT134" s="1"/>
      <c r="BU134" s="1"/>
      <c r="BV134" s="1"/>
      <c r="BW134" s="1"/>
      <c r="BX134" s="1">
        <v>0</v>
      </c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>
        <v>0</v>
      </c>
    </row>
    <row r="136" spans="1:118" ht="12.75">
      <c r="A136" s="3">
        <v>52</v>
      </c>
      <c r="B136" s="3">
        <f aca="true" t="shared" si="111" ref="B136:G136">B143</f>
        <v>1</v>
      </c>
      <c r="C136" s="3">
        <f t="shared" si="111"/>
        <v>4</v>
      </c>
      <c r="D136" s="3">
        <f t="shared" si="111"/>
        <v>134</v>
      </c>
      <c r="E136" s="3">
        <f t="shared" si="111"/>
        <v>0</v>
      </c>
      <c r="F136" s="3" t="str">
        <f t="shared" si="111"/>
        <v>Новый раздел</v>
      </c>
      <c r="G136" s="3" t="str">
        <f t="shared" si="111"/>
        <v>Удаление деревьев</v>
      </c>
      <c r="H136" s="3"/>
      <c r="I136" s="3"/>
      <c r="J136" s="3"/>
      <c r="K136" s="3"/>
      <c r="L136" s="3"/>
      <c r="M136" s="3"/>
      <c r="N136" s="3"/>
      <c r="O136" s="3">
        <f aca="true" t="shared" si="112" ref="O136:AT136">O143</f>
        <v>4604.8</v>
      </c>
      <c r="P136" s="3">
        <f t="shared" si="112"/>
        <v>2877</v>
      </c>
      <c r="Q136" s="3">
        <f t="shared" si="112"/>
        <v>413.28</v>
      </c>
      <c r="R136" s="3">
        <f t="shared" si="112"/>
        <v>0</v>
      </c>
      <c r="S136" s="3">
        <f t="shared" si="112"/>
        <v>1314.52</v>
      </c>
      <c r="T136" s="3">
        <f t="shared" si="112"/>
        <v>0</v>
      </c>
      <c r="U136" s="3">
        <f t="shared" si="112"/>
        <v>162.50600000000003</v>
      </c>
      <c r="V136" s="3">
        <f t="shared" si="112"/>
        <v>0</v>
      </c>
      <c r="W136" s="3">
        <f t="shared" si="112"/>
        <v>0</v>
      </c>
      <c r="X136" s="3">
        <f t="shared" si="112"/>
        <v>1367.1</v>
      </c>
      <c r="Y136" s="3">
        <f t="shared" si="112"/>
        <v>788.71</v>
      </c>
      <c r="Z136" s="3">
        <f t="shared" si="112"/>
        <v>0</v>
      </c>
      <c r="AA136" s="3">
        <f t="shared" si="112"/>
        <v>0</v>
      </c>
      <c r="AB136" s="3">
        <f t="shared" si="112"/>
        <v>4604.8</v>
      </c>
      <c r="AC136" s="3">
        <f t="shared" si="112"/>
        <v>2877</v>
      </c>
      <c r="AD136" s="3">
        <f t="shared" si="112"/>
        <v>413.28</v>
      </c>
      <c r="AE136" s="3">
        <f t="shared" si="112"/>
        <v>0</v>
      </c>
      <c r="AF136" s="3">
        <f t="shared" si="112"/>
        <v>1314.52</v>
      </c>
      <c r="AG136" s="3">
        <f t="shared" si="112"/>
        <v>0</v>
      </c>
      <c r="AH136" s="3">
        <f t="shared" si="112"/>
        <v>162.50600000000003</v>
      </c>
      <c r="AI136" s="3">
        <f t="shared" si="112"/>
        <v>0</v>
      </c>
      <c r="AJ136" s="3">
        <f t="shared" si="112"/>
        <v>0</v>
      </c>
      <c r="AK136" s="3">
        <f t="shared" si="112"/>
        <v>1367.1</v>
      </c>
      <c r="AL136" s="3">
        <f t="shared" si="112"/>
        <v>788.71</v>
      </c>
      <c r="AM136" s="3">
        <f t="shared" si="112"/>
        <v>0</v>
      </c>
      <c r="AN136" s="3">
        <f t="shared" si="112"/>
        <v>0</v>
      </c>
      <c r="AO136" s="3">
        <f t="shared" si="112"/>
        <v>0</v>
      </c>
      <c r="AP136" s="3">
        <f t="shared" si="112"/>
        <v>0</v>
      </c>
      <c r="AQ136" s="3">
        <f t="shared" si="112"/>
        <v>0</v>
      </c>
      <c r="AR136" s="3">
        <f t="shared" si="112"/>
        <v>6760.61</v>
      </c>
      <c r="AS136" s="3">
        <f t="shared" si="112"/>
        <v>6760.61</v>
      </c>
      <c r="AT136" s="3">
        <f t="shared" si="112"/>
        <v>0</v>
      </c>
      <c r="AU136" s="3">
        <f aca="true" t="shared" si="113" ref="AU136:BZ136">AU143</f>
        <v>0</v>
      </c>
      <c r="AV136" s="3">
        <f t="shared" si="113"/>
        <v>2877</v>
      </c>
      <c r="AW136" s="3">
        <f t="shared" si="113"/>
        <v>2877</v>
      </c>
      <c r="AX136" s="3">
        <f t="shared" si="113"/>
        <v>0</v>
      </c>
      <c r="AY136" s="3">
        <f t="shared" si="113"/>
        <v>2877</v>
      </c>
      <c r="AZ136" s="3">
        <f t="shared" si="113"/>
        <v>0</v>
      </c>
      <c r="BA136" s="3">
        <f t="shared" si="113"/>
        <v>0</v>
      </c>
      <c r="BB136" s="3">
        <f t="shared" si="113"/>
        <v>0</v>
      </c>
      <c r="BC136" s="3">
        <f t="shared" si="113"/>
        <v>0</v>
      </c>
      <c r="BD136" s="3">
        <f t="shared" si="113"/>
        <v>0</v>
      </c>
      <c r="BE136" s="3">
        <f t="shared" si="113"/>
        <v>6760.61</v>
      </c>
      <c r="BF136" s="3">
        <f t="shared" si="113"/>
        <v>6760.61</v>
      </c>
      <c r="BG136" s="3">
        <f t="shared" si="113"/>
        <v>0</v>
      </c>
      <c r="BH136" s="3">
        <f t="shared" si="113"/>
        <v>0</v>
      </c>
      <c r="BI136" s="3">
        <f t="shared" si="113"/>
        <v>2877</v>
      </c>
      <c r="BJ136" s="3">
        <f t="shared" si="113"/>
        <v>2877</v>
      </c>
      <c r="BK136" s="3">
        <f t="shared" si="113"/>
        <v>0</v>
      </c>
      <c r="BL136" s="3">
        <f t="shared" si="113"/>
        <v>2877</v>
      </c>
      <c r="BM136" s="3">
        <f t="shared" si="113"/>
        <v>0</v>
      </c>
      <c r="BN136" s="3">
        <f t="shared" si="113"/>
        <v>0</v>
      </c>
      <c r="BO136" s="4">
        <f t="shared" si="113"/>
        <v>50483.76</v>
      </c>
      <c r="BP136" s="4">
        <f t="shared" si="113"/>
        <v>16024.89</v>
      </c>
      <c r="BQ136" s="4">
        <f t="shared" si="113"/>
        <v>2147.92</v>
      </c>
      <c r="BR136" s="4">
        <f t="shared" si="113"/>
        <v>0</v>
      </c>
      <c r="BS136" s="4">
        <f t="shared" si="113"/>
        <v>32310.95</v>
      </c>
      <c r="BT136" s="4">
        <f t="shared" si="113"/>
        <v>0</v>
      </c>
      <c r="BU136" s="4">
        <f t="shared" si="113"/>
        <v>162.50600000000003</v>
      </c>
      <c r="BV136" s="4">
        <f t="shared" si="113"/>
        <v>0</v>
      </c>
      <c r="BW136" s="4">
        <f t="shared" si="113"/>
        <v>0</v>
      </c>
      <c r="BX136" s="4">
        <f t="shared" si="113"/>
        <v>28433.64</v>
      </c>
      <c r="BY136" s="4">
        <f t="shared" si="113"/>
        <v>15509.25</v>
      </c>
      <c r="BZ136" s="4">
        <f t="shared" si="113"/>
        <v>0</v>
      </c>
      <c r="CA136" s="4">
        <f aca="true" t="shared" si="114" ref="CA136:DF136">CA143</f>
        <v>0</v>
      </c>
      <c r="CB136" s="4">
        <f t="shared" si="114"/>
        <v>50483.76</v>
      </c>
      <c r="CC136" s="4">
        <f t="shared" si="114"/>
        <v>16024.89</v>
      </c>
      <c r="CD136" s="4">
        <f t="shared" si="114"/>
        <v>2147.92</v>
      </c>
      <c r="CE136" s="4">
        <f t="shared" si="114"/>
        <v>0</v>
      </c>
      <c r="CF136" s="4">
        <f t="shared" si="114"/>
        <v>32310.95</v>
      </c>
      <c r="CG136" s="4">
        <f t="shared" si="114"/>
        <v>0</v>
      </c>
      <c r="CH136" s="4">
        <f t="shared" si="114"/>
        <v>162.50600000000003</v>
      </c>
      <c r="CI136" s="4">
        <f t="shared" si="114"/>
        <v>0</v>
      </c>
      <c r="CJ136" s="4">
        <f t="shared" si="114"/>
        <v>0</v>
      </c>
      <c r="CK136" s="4">
        <f t="shared" si="114"/>
        <v>28433.64</v>
      </c>
      <c r="CL136" s="4">
        <f t="shared" si="114"/>
        <v>15509.25</v>
      </c>
      <c r="CM136" s="4">
        <f t="shared" si="114"/>
        <v>0</v>
      </c>
      <c r="CN136" s="4">
        <f t="shared" si="114"/>
        <v>0</v>
      </c>
      <c r="CO136" s="4">
        <f t="shared" si="114"/>
        <v>0</v>
      </c>
      <c r="CP136" s="4">
        <f t="shared" si="114"/>
        <v>0</v>
      </c>
      <c r="CQ136" s="4">
        <f t="shared" si="114"/>
        <v>0</v>
      </c>
      <c r="CR136" s="4">
        <f t="shared" si="114"/>
        <v>94426.65</v>
      </c>
      <c r="CS136" s="4">
        <f t="shared" si="114"/>
        <v>94426.65</v>
      </c>
      <c r="CT136" s="4">
        <f t="shared" si="114"/>
        <v>0</v>
      </c>
      <c r="CU136" s="4">
        <f t="shared" si="114"/>
        <v>0</v>
      </c>
      <c r="CV136" s="4">
        <f t="shared" si="114"/>
        <v>16024.89</v>
      </c>
      <c r="CW136" s="4">
        <f t="shared" si="114"/>
        <v>16024.89</v>
      </c>
      <c r="CX136" s="4">
        <f t="shared" si="114"/>
        <v>0</v>
      </c>
      <c r="CY136" s="4">
        <f t="shared" si="114"/>
        <v>16024.89</v>
      </c>
      <c r="CZ136" s="4">
        <f t="shared" si="114"/>
        <v>0</v>
      </c>
      <c r="DA136" s="4">
        <f t="shared" si="114"/>
        <v>0</v>
      </c>
      <c r="DB136" s="4">
        <f t="shared" si="114"/>
        <v>0</v>
      </c>
      <c r="DC136" s="4">
        <f t="shared" si="114"/>
        <v>0</v>
      </c>
      <c r="DD136" s="4">
        <f t="shared" si="114"/>
        <v>0</v>
      </c>
      <c r="DE136" s="4">
        <f t="shared" si="114"/>
        <v>94426.65</v>
      </c>
      <c r="DF136" s="4">
        <f t="shared" si="114"/>
        <v>94426.65</v>
      </c>
      <c r="DG136" s="4">
        <f aca="true" t="shared" si="115" ref="DG136:DN136">DG143</f>
        <v>0</v>
      </c>
      <c r="DH136" s="4">
        <f t="shared" si="115"/>
        <v>0</v>
      </c>
      <c r="DI136" s="4">
        <f t="shared" si="115"/>
        <v>16024.89</v>
      </c>
      <c r="DJ136" s="4">
        <f t="shared" si="115"/>
        <v>16024.89</v>
      </c>
      <c r="DK136" s="4">
        <f t="shared" si="115"/>
        <v>0</v>
      </c>
      <c r="DL136" s="4">
        <f t="shared" si="115"/>
        <v>16024.89</v>
      </c>
      <c r="DM136" s="4">
        <f t="shared" si="115"/>
        <v>0</v>
      </c>
      <c r="DN136" s="4">
        <f t="shared" si="115"/>
        <v>0</v>
      </c>
    </row>
    <row r="138" spans="1:255" ht="12.75">
      <c r="A138" s="2">
        <v>17</v>
      </c>
      <c r="B138" s="2">
        <v>1</v>
      </c>
      <c r="C138" s="2">
        <f>ROW(SmtRes!A329)</f>
        <v>329</v>
      </c>
      <c r="D138" s="2">
        <f>ROW(EtalonRes!A329)</f>
        <v>329</v>
      </c>
      <c r="E138" s="2" t="s">
        <v>201</v>
      </c>
      <c r="F138" s="2" t="s">
        <v>202</v>
      </c>
      <c r="G138" s="2" t="s">
        <v>203</v>
      </c>
      <c r="H138" s="2" t="s">
        <v>204</v>
      </c>
      <c r="I138" s="2">
        <v>20</v>
      </c>
      <c r="J138" s="2">
        <v>0</v>
      </c>
      <c r="K138" s="2"/>
      <c r="L138" s="2"/>
      <c r="M138" s="2"/>
      <c r="N138" s="2"/>
      <c r="O138" s="2">
        <f>ROUND(CP138+GX138,2)</f>
        <v>3502.2</v>
      </c>
      <c r="P138" s="2">
        <f>ROUND(CQ138*I138,2)</f>
        <v>2877</v>
      </c>
      <c r="Q138" s="2">
        <f>ROUND(CR138*I138,2)</f>
        <v>52.4</v>
      </c>
      <c r="R138" s="2">
        <f>ROUND(CS138*I138,2)</f>
        <v>0</v>
      </c>
      <c r="S138" s="2">
        <f>ROUND(CT138*I138,2)</f>
        <v>572.8</v>
      </c>
      <c r="T138" s="2">
        <f>ROUND(CU138*I138,2)</f>
        <v>0</v>
      </c>
      <c r="U138" s="2">
        <f>CV138*I138</f>
        <v>74</v>
      </c>
      <c r="V138" s="2">
        <f>CW138*I138</f>
        <v>0</v>
      </c>
      <c r="W138" s="2">
        <f>ROUND(CX138*I138,2)</f>
        <v>0</v>
      </c>
      <c r="X138" s="2">
        <f aca="true" t="shared" si="116" ref="X138:Y141">ROUND(CY138,2)</f>
        <v>595.71</v>
      </c>
      <c r="Y138" s="2">
        <f t="shared" si="116"/>
        <v>343.68</v>
      </c>
      <c r="Z138" s="2"/>
      <c r="AA138" s="2">
        <v>37323632</v>
      </c>
      <c r="AB138" s="2">
        <f>ROUND((AC138+AD138+AF138)+GT138,6)</f>
        <v>175.11</v>
      </c>
      <c r="AC138" s="2">
        <f>ROUND((ES138),6)</f>
        <v>143.85</v>
      </c>
      <c r="AD138" s="2">
        <f>ROUND((((ET138)-(EU138))+AE138),6)</f>
        <v>2.62</v>
      </c>
      <c r="AE138" s="2">
        <f aca="true" t="shared" si="117" ref="AE138:AF141">ROUND((EU138),6)</f>
        <v>0</v>
      </c>
      <c r="AF138" s="2">
        <f t="shared" si="117"/>
        <v>28.64</v>
      </c>
      <c r="AG138" s="2">
        <f>ROUND((AP138),6)</f>
        <v>0</v>
      </c>
      <c r="AH138" s="2">
        <f aca="true" t="shared" si="118" ref="AH138:AI141">(EW138)</f>
        <v>3.7</v>
      </c>
      <c r="AI138" s="2">
        <f t="shared" si="118"/>
        <v>0</v>
      </c>
      <c r="AJ138" s="2">
        <f>ROUND((AS138),6)</f>
        <v>0</v>
      </c>
      <c r="AK138" s="2">
        <v>175.11</v>
      </c>
      <c r="AL138" s="2">
        <v>143.85</v>
      </c>
      <c r="AM138" s="2">
        <v>2.62</v>
      </c>
      <c r="AN138" s="2">
        <v>0</v>
      </c>
      <c r="AO138" s="2">
        <v>28.64</v>
      </c>
      <c r="AP138" s="2">
        <v>0</v>
      </c>
      <c r="AQ138" s="2">
        <v>3.7</v>
      </c>
      <c r="AR138" s="2">
        <v>0</v>
      </c>
      <c r="AS138" s="2">
        <v>0</v>
      </c>
      <c r="AT138" s="2">
        <v>104</v>
      </c>
      <c r="AU138" s="2">
        <v>60</v>
      </c>
      <c r="AV138" s="2">
        <v>1</v>
      </c>
      <c r="AW138" s="2">
        <v>1</v>
      </c>
      <c r="AX138" s="2"/>
      <c r="AY138" s="2"/>
      <c r="AZ138" s="2">
        <v>1</v>
      </c>
      <c r="BA138" s="2">
        <v>1</v>
      </c>
      <c r="BB138" s="2">
        <v>1</v>
      </c>
      <c r="BC138" s="2">
        <v>1</v>
      </c>
      <c r="BD138" s="2" t="s">
        <v>3</v>
      </c>
      <c r="BE138" s="2" t="s">
        <v>3</v>
      </c>
      <c r="BF138" s="2" t="s">
        <v>3</v>
      </c>
      <c r="BG138" s="2" t="s">
        <v>3</v>
      </c>
      <c r="BH138" s="2">
        <v>0</v>
      </c>
      <c r="BI138" s="2">
        <v>1</v>
      </c>
      <c r="BJ138" s="2" t="s">
        <v>205</v>
      </c>
      <c r="BK138" s="2"/>
      <c r="BL138" s="2"/>
      <c r="BM138" s="2">
        <v>68001</v>
      </c>
      <c r="BN138" s="2">
        <v>0</v>
      </c>
      <c r="BO138" s="2" t="s">
        <v>3</v>
      </c>
      <c r="BP138" s="2">
        <v>0</v>
      </c>
      <c r="BQ138" s="2">
        <v>6</v>
      </c>
      <c r="BR138" s="2">
        <v>0</v>
      </c>
      <c r="BS138" s="2">
        <v>1</v>
      </c>
      <c r="BT138" s="2">
        <v>1</v>
      </c>
      <c r="BU138" s="2">
        <v>1</v>
      </c>
      <c r="BV138" s="2">
        <v>1</v>
      </c>
      <c r="BW138" s="2">
        <v>1</v>
      </c>
      <c r="BX138" s="2">
        <v>1</v>
      </c>
      <c r="BY138" s="2" t="s">
        <v>3</v>
      </c>
      <c r="BZ138" s="2">
        <v>104</v>
      </c>
      <c r="CA138" s="2">
        <v>60</v>
      </c>
      <c r="CB138" s="2"/>
      <c r="CC138" s="2"/>
      <c r="CD138" s="2"/>
      <c r="CE138" s="2"/>
      <c r="CF138" s="2">
        <v>0</v>
      </c>
      <c r="CG138" s="2">
        <v>0</v>
      </c>
      <c r="CH138" s="2"/>
      <c r="CI138" s="2"/>
      <c r="CJ138" s="2"/>
      <c r="CK138" s="2"/>
      <c r="CL138" s="2"/>
      <c r="CM138" s="2">
        <v>0</v>
      </c>
      <c r="CN138" s="2" t="s">
        <v>3</v>
      </c>
      <c r="CO138" s="2">
        <v>0</v>
      </c>
      <c r="CP138" s="2">
        <f>(P138+Q138+S138)</f>
        <v>3502.2</v>
      </c>
      <c r="CQ138" s="2">
        <f>AC138*BC138</f>
        <v>143.85</v>
      </c>
      <c r="CR138" s="2">
        <f>AD138*BB138</f>
        <v>2.62</v>
      </c>
      <c r="CS138" s="2">
        <f>AE138*BS138</f>
        <v>0</v>
      </c>
      <c r="CT138" s="2">
        <f>AF138*BA138</f>
        <v>28.64</v>
      </c>
      <c r="CU138" s="2">
        <f aca="true" t="shared" si="119" ref="CU138:CX141">AG138</f>
        <v>0</v>
      </c>
      <c r="CV138" s="2">
        <f t="shared" si="119"/>
        <v>3.7</v>
      </c>
      <c r="CW138" s="2">
        <f t="shared" si="119"/>
        <v>0</v>
      </c>
      <c r="CX138" s="2">
        <f t="shared" si="119"/>
        <v>0</v>
      </c>
      <c r="CY138" s="2">
        <f>(((S138+R138)*AT138)/100)</f>
        <v>595.712</v>
      </c>
      <c r="CZ138" s="2">
        <f>(((S138+R138)*AU138)/100)</f>
        <v>343.68</v>
      </c>
      <c r="DA138" s="2"/>
      <c r="DB138" s="2"/>
      <c r="DC138" s="2" t="s">
        <v>3</v>
      </c>
      <c r="DD138" s="2" t="s">
        <v>3</v>
      </c>
      <c r="DE138" s="2" t="s">
        <v>3</v>
      </c>
      <c r="DF138" s="2" t="s">
        <v>3</v>
      </c>
      <c r="DG138" s="2" t="s">
        <v>3</v>
      </c>
      <c r="DH138" s="2" t="s">
        <v>3</v>
      </c>
      <c r="DI138" s="2" t="s">
        <v>3</v>
      </c>
      <c r="DJ138" s="2" t="s">
        <v>3</v>
      </c>
      <c r="DK138" s="2" t="s">
        <v>3</v>
      </c>
      <c r="DL138" s="2" t="s">
        <v>3</v>
      </c>
      <c r="DM138" s="2" t="s">
        <v>3</v>
      </c>
      <c r="DN138" s="2">
        <v>0</v>
      </c>
      <c r="DO138" s="2">
        <v>0</v>
      </c>
      <c r="DP138" s="2">
        <v>1</v>
      </c>
      <c r="DQ138" s="2">
        <v>1</v>
      </c>
      <c r="DR138" s="2"/>
      <c r="DS138" s="2"/>
      <c r="DT138" s="2"/>
      <c r="DU138" s="2">
        <v>1013</v>
      </c>
      <c r="DV138" s="2" t="s">
        <v>204</v>
      </c>
      <c r="DW138" s="2" t="s">
        <v>204</v>
      </c>
      <c r="DX138" s="2">
        <v>1</v>
      </c>
      <c r="DY138" s="2"/>
      <c r="DZ138" s="2"/>
      <c r="EA138" s="2"/>
      <c r="EB138" s="2"/>
      <c r="EC138" s="2"/>
      <c r="ED138" s="2"/>
      <c r="EE138" s="2">
        <v>35908674</v>
      </c>
      <c r="EF138" s="2">
        <v>6</v>
      </c>
      <c r="EG138" s="2" t="s">
        <v>27</v>
      </c>
      <c r="EH138" s="2">
        <v>0</v>
      </c>
      <c r="EI138" s="2" t="s">
        <v>3</v>
      </c>
      <c r="EJ138" s="2">
        <v>1</v>
      </c>
      <c r="EK138" s="2">
        <v>68001</v>
      </c>
      <c r="EL138" s="2" t="s">
        <v>28</v>
      </c>
      <c r="EM138" s="2" t="s">
        <v>29</v>
      </c>
      <c r="EN138" s="2"/>
      <c r="EO138" s="2" t="s">
        <v>3</v>
      </c>
      <c r="EP138" s="2"/>
      <c r="EQ138" s="2">
        <v>0</v>
      </c>
      <c r="ER138" s="2">
        <v>175.11</v>
      </c>
      <c r="ES138" s="2">
        <v>143.85</v>
      </c>
      <c r="ET138" s="2">
        <v>2.62</v>
      </c>
      <c r="EU138" s="2">
        <v>0</v>
      </c>
      <c r="EV138" s="2">
        <v>28.64</v>
      </c>
      <c r="EW138" s="2">
        <v>3.7</v>
      </c>
      <c r="EX138" s="2">
        <v>0</v>
      </c>
      <c r="EY138" s="2">
        <v>0</v>
      </c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>
        <v>0</v>
      </c>
      <c r="FR138" s="2">
        <f>ROUND(IF(AND(BH138=3,BI138=3),P138,0),2)</f>
        <v>0</v>
      </c>
      <c r="FS138" s="2">
        <v>0</v>
      </c>
      <c r="FT138" s="2"/>
      <c r="FU138" s="2"/>
      <c r="FV138" s="2"/>
      <c r="FW138" s="2"/>
      <c r="FX138" s="2">
        <v>104</v>
      </c>
      <c r="FY138" s="2">
        <v>60</v>
      </c>
      <c r="FZ138" s="2"/>
      <c r="GA138" s="2" t="s">
        <v>3</v>
      </c>
      <c r="GB138" s="2"/>
      <c r="GC138" s="2"/>
      <c r="GD138" s="2">
        <v>0</v>
      </c>
      <c r="GE138" s="2"/>
      <c r="GF138" s="2">
        <v>-1207646890</v>
      </c>
      <c r="GG138" s="2">
        <v>2</v>
      </c>
      <c r="GH138" s="2">
        <v>1</v>
      </c>
      <c r="GI138" s="2">
        <v>-2</v>
      </c>
      <c r="GJ138" s="2">
        <v>0</v>
      </c>
      <c r="GK138" s="2">
        <f>ROUND(R138*(R12)/100,2)</f>
        <v>0</v>
      </c>
      <c r="GL138" s="2">
        <f>ROUND(IF(AND(BH138=3,BI138=3,FS138&lt;&gt;0),P138,0),2)</f>
        <v>0</v>
      </c>
      <c r="GM138" s="2">
        <f>O138+X138+Y138+GK138</f>
        <v>4441.59</v>
      </c>
      <c r="GN138" s="2">
        <f>ROUND(IF(OR(BI138=0,BI138=1),O138+X138+Y138+GK138-GX138,0),2)</f>
        <v>4441.59</v>
      </c>
      <c r="GO138" s="2">
        <f>ROUND(IF(BI138=2,O138+X138+Y138+GK138-GX138,0),2)</f>
        <v>0</v>
      </c>
      <c r="GP138" s="2">
        <f>ROUND(IF(BI138=4,O138+X138+Y138+GK138,GX138),2)</f>
        <v>0</v>
      </c>
      <c r="GQ138" s="2"/>
      <c r="GR138" s="2"/>
      <c r="GS138" s="2"/>
      <c r="GT138" s="2">
        <v>0</v>
      </c>
      <c r="GU138" s="2">
        <v>1</v>
      </c>
      <c r="GV138" s="2">
        <v>0</v>
      </c>
      <c r="GW138" s="2">
        <v>0</v>
      </c>
      <c r="GX138" s="2">
        <f>ROUND(GT138*GU138*I138,2)</f>
        <v>0</v>
      </c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</row>
    <row r="139" spans="1:206" ht="12.75">
      <c r="A139">
        <v>17</v>
      </c>
      <c r="B139">
        <v>1</v>
      </c>
      <c r="C139">
        <f>ROW(SmtRes!A332)</f>
        <v>332</v>
      </c>
      <c r="D139">
        <f>ROW(EtalonRes!A332)</f>
        <v>332</v>
      </c>
      <c r="E139" t="s">
        <v>201</v>
      </c>
      <c r="F139" t="s">
        <v>202</v>
      </c>
      <c r="G139" t="s">
        <v>203</v>
      </c>
      <c r="H139" t="s">
        <v>204</v>
      </c>
      <c r="I139">
        <v>20</v>
      </c>
      <c r="J139">
        <v>0</v>
      </c>
      <c r="O139">
        <f>ROUND(CP139+GX139,2)</f>
        <v>30498.36</v>
      </c>
      <c r="P139">
        <f>ROUND(CQ139*I139,2)</f>
        <v>16024.89</v>
      </c>
      <c r="Q139">
        <f>ROUND(CR139*I139,2)</f>
        <v>394.05</v>
      </c>
      <c r="R139">
        <f>ROUND(CS139*I139,2)</f>
        <v>0</v>
      </c>
      <c r="S139">
        <f>ROUND(CT139*I139,2)</f>
        <v>14079.42</v>
      </c>
      <c r="T139">
        <f>ROUND(CU139*I139,2)</f>
        <v>0</v>
      </c>
      <c r="U139">
        <f>CV139*I139</f>
        <v>74</v>
      </c>
      <c r="V139">
        <f>CW139*I139</f>
        <v>0</v>
      </c>
      <c r="W139">
        <f>ROUND(CX139*I139,2)</f>
        <v>0</v>
      </c>
      <c r="X139">
        <f t="shared" si="116"/>
        <v>12389.89</v>
      </c>
      <c r="Y139">
        <f t="shared" si="116"/>
        <v>6758.12</v>
      </c>
      <c r="AA139">
        <v>37323628</v>
      </c>
      <c r="AB139">
        <f>ROUND((AC139+AD139+AF139)+GT139,6)</f>
        <v>175.11</v>
      </c>
      <c r="AC139">
        <f>ROUND((ES139),6)</f>
        <v>143.85</v>
      </c>
      <c r="AD139">
        <f>ROUND((((ET139)-(EU139))+AE139),6)</f>
        <v>2.62</v>
      </c>
      <c r="AE139">
        <f t="shared" si="117"/>
        <v>0</v>
      </c>
      <c r="AF139">
        <f t="shared" si="117"/>
        <v>28.64</v>
      </c>
      <c r="AG139">
        <f>ROUND((AP139),6)</f>
        <v>0</v>
      </c>
      <c r="AH139">
        <f t="shared" si="118"/>
        <v>3.7</v>
      </c>
      <c r="AI139">
        <f t="shared" si="118"/>
        <v>0</v>
      </c>
      <c r="AJ139">
        <f>ROUND((AS139),6)</f>
        <v>0</v>
      </c>
      <c r="AK139">
        <v>175.11</v>
      </c>
      <c r="AL139">
        <v>143.85</v>
      </c>
      <c r="AM139">
        <v>2.62</v>
      </c>
      <c r="AN139">
        <v>0</v>
      </c>
      <c r="AO139">
        <v>28.64</v>
      </c>
      <c r="AP139">
        <v>0</v>
      </c>
      <c r="AQ139">
        <v>3.7</v>
      </c>
      <c r="AR139">
        <v>0</v>
      </c>
      <c r="AS139">
        <v>0</v>
      </c>
      <c r="AT139">
        <v>88</v>
      </c>
      <c r="AU139">
        <v>48</v>
      </c>
      <c r="AV139">
        <v>1</v>
      </c>
      <c r="AW139">
        <v>1</v>
      </c>
      <c r="AZ139">
        <v>1</v>
      </c>
      <c r="BA139">
        <v>24.58</v>
      </c>
      <c r="BB139">
        <v>7.52</v>
      </c>
      <c r="BC139">
        <v>5.57</v>
      </c>
      <c r="BH139">
        <v>0</v>
      </c>
      <c r="BI139">
        <v>1</v>
      </c>
      <c r="BJ139" t="s">
        <v>205</v>
      </c>
      <c r="BM139">
        <v>68001</v>
      </c>
      <c r="BN139">
        <v>0</v>
      </c>
      <c r="BO139" t="s">
        <v>202</v>
      </c>
      <c r="BP139">
        <v>1</v>
      </c>
      <c r="BQ139">
        <v>6</v>
      </c>
      <c r="BR139">
        <v>0</v>
      </c>
      <c r="BS139">
        <v>24.58</v>
      </c>
      <c r="BT139">
        <v>1</v>
      </c>
      <c r="BU139">
        <v>1</v>
      </c>
      <c r="BV139">
        <v>1</v>
      </c>
      <c r="BW139">
        <v>1</v>
      </c>
      <c r="BX139">
        <v>1</v>
      </c>
      <c r="BZ139">
        <v>104</v>
      </c>
      <c r="CA139">
        <v>60</v>
      </c>
      <c r="CF139">
        <v>0</v>
      </c>
      <c r="CG139">
        <v>0</v>
      </c>
      <c r="CM139">
        <v>0</v>
      </c>
      <c r="CO139">
        <v>0</v>
      </c>
      <c r="CP139">
        <f>(P139+Q139+S139)</f>
        <v>30498.36</v>
      </c>
      <c r="CQ139">
        <f>AC139*BC139</f>
        <v>801.2445</v>
      </c>
      <c r="CR139">
        <f>AD139*BB139</f>
        <v>19.7024</v>
      </c>
      <c r="CS139">
        <f>AE139*BS139</f>
        <v>0</v>
      </c>
      <c r="CT139">
        <f>AF139*BA139</f>
        <v>703.9712</v>
      </c>
      <c r="CU139">
        <f t="shared" si="119"/>
        <v>0</v>
      </c>
      <c r="CV139">
        <f t="shared" si="119"/>
        <v>3.7</v>
      </c>
      <c r="CW139">
        <f t="shared" si="119"/>
        <v>0</v>
      </c>
      <c r="CX139">
        <f t="shared" si="119"/>
        <v>0</v>
      </c>
      <c r="CY139">
        <f>(((S139+R139)*AT139)/100)</f>
        <v>12389.8896</v>
      </c>
      <c r="CZ139">
        <f>(((S139+R139)*AU139)/100)</f>
        <v>6758.1216</v>
      </c>
      <c r="DN139">
        <v>0</v>
      </c>
      <c r="DO139">
        <v>0</v>
      </c>
      <c r="DP139">
        <v>1</v>
      </c>
      <c r="DQ139">
        <v>1</v>
      </c>
      <c r="DU139">
        <v>1013</v>
      </c>
      <c r="DV139" t="s">
        <v>204</v>
      </c>
      <c r="DW139" t="s">
        <v>204</v>
      </c>
      <c r="DX139">
        <v>1</v>
      </c>
      <c r="EE139">
        <v>35908674</v>
      </c>
      <c r="EF139">
        <v>6</v>
      </c>
      <c r="EG139" t="s">
        <v>27</v>
      </c>
      <c r="EH139">
        <v>0</v>
      </c>
      <c r="EJ139">
        <v>1</v>
      </c>
      <c r="EK139">
        <v>68001</v>
      </c>
      <c r="EL139" t="s">
        <v>28</v>
      </c>
      <c r="EM139" t="s">
        <v>29</v>
      </c>
      <c r="EQ139">
        <v>0</v>
      </c>
      <c r="ER139">
        <v>175.11</v>
      </c>
      <c r="ES139">
        <v>143.85</v>
      </c>
      <c r="ET139">
        <v>2.62</v>
      </c>
      <c r="EU139">
        <v>0</v>
      </c>
      <c r="EV139">
        <v>28.64</v>
      </c>
      <c r="EW139">
        <v>3.7</v>
      </c>
      <c r="EX139">
        <v>0</v>
      </c>
      <c r="EY139">
        <v>0</v>
      </c>
      <c r="FQ139">
        <v>0</v>
      </c>
      <c r="FR139">
        <f>ROUND(IF(AND(BH139=3,BI139=3),P139,0),2)</f>
        <v>0</v>
      </c>
      <c r="FS139">
        <v>0</v>
      </c>
      <c r="FV139" t="s">
        <v>30</v>
      </c>
      <c r="FW139" t="s">
        <v>31</v>
      </c>
      <c r="FX139">
        <v>104</v>
      </c>
      <c r="FY139">
        <v>60</v>
      </c>
      <c r="GD139">
        <v>0</v>
      </c>
      <c r="GF139">
        <v>-1207646890</v>
      </c>
      <c r="GG139">
        <v>2</v>
      </c>
      <c r="GH139">
        <v>1</v>
      </c>
      <c r="GI139">
        <v>2</v>
      </c>
      <c r="GJ139">
        <v>0</v>
      </c>
      <c r="GK139">
        <f>ROUND(R139*(S12)/100,2)</f>
        <v>0</v>
      </c>
      <c r="GL139">
        <f>ROUND(IF(AND(BH139=3,BI139=3,FS139&lt;&gt;0),P139,0),2)</f>
        <v>0</v>
      </c>
      <c r="GM139">
        <f>O139+X139+Y139+GK139</f>
        <v>49646.37</v>
      </c>
      <c r="GN139">
        <f>ROUND(IF(OR(BI139=0,BI139=1),O139+X139+Y139+GK139-GX139,0),2)</f>
        <v>49646.37</v>
      </c>
      <c r="GO139">
        <f>ROUND(IF(BI139=2,O139+X139+Y139+GK139-GX139,0),2)</f>
        <v>0</v>
      </c>
      <c r="GP139">
        <f>ROUND(IF(BI139=4,O139+X139+Y139+GK139,GX139),2)</f>
        <v>0</v>
      </c>
      <c r="GT139">
        <v>0</v>
      </c>
      <c r="GU139">
        <v>1</v>
      </c>
      <c r="GV139">
        <v>0</v>
      </c>
      <c r="GW139">
        <v>0</v>
      </c>
      <c r="GX139">
        <f>ROUND(GT139*GU139*I139,2)</f>
        <v>0</v>
      </c>
    </row>
    <row r="140" spans="1:255" ht="12.75">
      <c r="A140" s="2">
        <v>17</v>
      </c>
      <c r="B140" s="2">
        <v>1</v>
      </c>
      <c r="C140" s="2">
        <f>ROW(SmtRes!A334)</f>
        <v>334</v>
      </c>
      <c r="D140" s="2">
        <f>ROW(EtalonRes!A334)</f>
        <v>334</v>
      </c>
      <c r="E140" s="2" t="s">
        <v>206</v>
      </c>
      <c r="F140" s="2" t="s">
        <v>207</v>
      </c>
      <c r="G140" s="2" t="s">
        <v>208</v>
      </c>
      <c r="H140" s="2" t="s">
        <v>209</v>
      </c>
      <c r="I140" s="2">
        <v>29.8</v>
      </c>
      <c r="J140" s="2">
        <v>0</v>
      </c>
      <c r="K140" s="2"/>
      <c r="L140" s="2"/>
      <c r="M140" s="2"/>
      <c r="N140" s="2"/>
      <c r="O140" s="2">
        <f>ROUND(CP140+GX140,2)</f>
        <v>1102.6</v>
      </c>
      <c r="P140" s="2">
        <f>ROUND(CQ140*I140,2)</f>
        <v>0</v>
      </c>
      <c r="Q140" s="2">
        <f>ROUND(CR140*I140,2)</f>
        <v>360.88</v>
      </c>
      <c r="R140" s="2">
        <f>ROUND(CS140*I140,2)</f>
        <v>0</v>
      </c>
      <c r="S140" s="2">
        <f>ROUND(CT140*I140,2)</f>
        <v>741.72</v>
      </c>
      <c r="T140" s="2">
        <f>ROUND(CU140*I140,2)</f>
        <v>0</v>
      </c>
      <c r="U140" s="2">
        <f>CV140*I140</f>
        <v>88.50600000000001</v>
      </c>
      <c r="V140" s="2">
        <f>CW140*I140</f>
        <v>0</v>
      </c>
      <c r="W140" s="2">
        <f>ROUND(CX140*I140,2)</f>
        <v>0</v>
      </c>
      <c r="X140" s="2">
        <f t="shared" si="116"/>
        <v>771.39</v>
      </c>
      <c r="Y140" s="2">
        <f t="shared" si="116"/>
        <v>445.03</v>
      </c>
      <c r="Z140" s="2"/>
      <c r="AA140" s="2">
        <v>37323632</v>
      </c>
      <c r="AB140" s="2">
        <f>ROUND((AC140+AD140+AF140)+GT140,6)</f>
        <v>37</v>
      </c>
      <c r="AC140" s="2">
        <f>ROUND((ES140),6)</f>
        <v>0</v>
      </c>
      <c r="AD140" s="2">
        <f>ROUND((((ET140)-(EU140))+AE140),6)</f>
        <v>12.11</v>
      </c>
      <c r="AE140" s="2">
        <f t="shared" si="117"/>
        <v>0</v>
      </c>
      <c r="AF140" s="2">
        <f t="shared" si="117"/>
        <v>24.89</v>
      </c>
      <c r="AG140" s="2">
        <f>ROUND((AP140),6)</f>
        <v>0</v>
      </c>
      <c r="AH140" s="2">
        <f t="shared" si="118"/>
        <v>2.97</v>
      </c>
      <c r="AI140" s="2">
        <f t="shared" si="118"/>
        <v>0</v>
      </c>
      <c r="AJ140" s="2">
        <f>ROUND((AS140),6)</f>
        <v>0</v>
      </c>
      <c r="AK140" s="2">
        <v>37</v>
      </c>
      <c r="AL140" s="2">
        <v>0</v>
      </c>
      <c r="AM140" s="2">
        <v>12.11</v>
      </c>
      <c r="AN140" s="2">
        <v>0</v>
      </c>
      <c r="AO140" s="2">
        <v>24.89</v>
      </c>
      <c r="AP140" s="2">
        <v>0</v>
      </c>
      <c r="AQ140" s="2">
        <v>2.97</v>
      </c>
      <c r="AR140" s="2">
        <v>0</v>
      </c>
      <c r="AS140" s="2">
        <v>0</v>
      </c>
      <c r="AT140" s="2">
        <v>104</v>
      </c>
      <c r="AU140" s="2">
        <v>60</v>
      </c>
      <c r="AV140" s="2">
        <v>1</v>
      </c>
      <c r="AW140" s="2">
        <v>1</v>
      </c>
      <c r="AX140" s="2"/>
      <c r="AY140" s="2"/>
      <c r="AZ140" s="2">
        <v>1</v>
      </c>
      <c r="BA140" s="2">
        <v>1</v>
      </c>
      <c r="BB140" s="2">
        <v>1</v>
      </c>
      <c r="BC140" s="2">
        <v>1</v>
      </c>
      <c r="BD140" s="2" t="s">
        <v>3</v>
      </c>
      <c r="BE140" s="2" t="s">
        <v>3</v>
      </c>
      <c r="BF140" s="2" t="s">
        <v>3</v>
      </c>
      <c r="BG140" s="2" t="s">
        <v>3</v>
      </c>
      <c r="BH140" s="2">
        <v>0</v>
      </c>
      <c r="BI140" s="2">
        <v>1</v>
      </c>
      <c r="BJ140" s="2" t="s">
        <v>210</v>
      </c>
      <c r="BK140" s="2"/>
      <c r="BL140" s="2"/>
      <c r="BM140" s="2">
        <v>68001</v>
      </c>
      <c r="BN140" s="2">
        <v>0</v>
      </c>
      <c r="BO140" s="2" t="s">
        <v>3</v>
      </c>
      <c r="BP140" s="2">
        <v>0</v>
      </c>
      <c r="BQ140" s="2">
        <v>6</v>
      </c>
      <c r="BR140" s="2">
        <v>0</v>
      </c>
      <c r="BS140" s="2">
        <v>1</v>
      </c>
      <c r="BT140" s="2">
        <v>1</v>
      </c>
      <c r="BU140" s="2">
        <v>1</v>
      </c>
      <c r="BV140" s="2">
        <v>1</v>
      </c>
      <c r="BW140" s="2">
        <v>1</v>
      </c>
      <c r="BX140" s="2">
        <v>1</v>
      </c>
      <c r="BY140" s="2" t="s">
        <v>3</v>
      </c>
      <c r="BZ140" s="2">
        <v>104</v>
      </c>
      <c r="CA140" s="2">
        <v>60</v>
      </c>
      <c r="CB140" s="2"/>
      <c r="CC140" s="2"/>
      <c r="CD140" s="2"/>
      <c r="CE140" s="2"/>
      <c r="CF140" s="2">
        <v>0</v>
      </c>
      <c r="CG140" s="2">
        <v>0</v>
      </c>
      <c r="CH140" s="2"/>
      <c r="CI140" s="2"/>
      <c r="CJ140" s="2"/>
      <c r="CK140" s="2"/>
      <c r="CL140" s="2"/>
      <c r="CM140" s="2">
        <v>0</v>
      </c>
      <c r="CN140" s="2" t="s">
        <v>3</v>
      </c>
      <c r="CO140" s="2">
        <v>0</v>
      </c>
      <c r="CP140" s="2">
        <f>(P140+Q140+S140)</f>
        <v>1102.6</v>
      </c>
      <c r="CQ140" s="2">
        <f>AC140*BC140</f>
        <v>0</v>
      </c>
      <c r="CR140" s="2">
        <f>AD140*BB140</f>
        <v>12.11</v>
      </c>
      <c r="CS140" s="2">
        <f>AE140*BS140</f>
        <v>0</v>
      </c>
      <c r="CT140" s="2">
        <f>AF140*BA140</f>
        <v>24.89</v>
      </c>
      <c r="CU140" s="2">
        <f t="shared" si="119"/>
        <v>0</v>
      </c>
      <c r="CV140" s="2">
        <f t="shared" si="119"/>
        <v>2.97</v>
      </c>
      <c r="CW140" s="2">
        <f t="shared" si="119"/>
        <v>0</v>
      </c>
      <c r="CX140" s="2">
        <f t="shared" si="119"/>
        <v>0</v>
      </c>
      <c r="CY140" s="2">
        <f>(((S140+R140)*AT140)/100)</f>
        <v>771.3888000000001</v>
      </c>
      <c r="CZ140" s="2">
        <f>(((S140+R140)*AU140)/100)</f>
        <v>445.03200000000004</v>
      </c>
      <c r="DA140" s="2"/>
      <c r="DB140" s="2"/>
      <c r="DC140" s="2" t="s">
        <v>3</v>
      </c>
      <c r="DD140" s="2" t="s">
        <v>3</v>
      </c>
      <c r="DE140" s="2" t="s">
        <v>3</v>
      </c>
      <c r="DF140" s="2" t="s">
        <v>3</v>
      </c>
      <c r="DG140" s="2" t="s">
        <v>3</v>
      </c>
      <c r="DH140" s="2" t="s">
        <v>3</v>
      </c>
      <c r="DI140" s="2" t="s">
        <v>3</v>
      </c>
      <c r="DJ140" s="2" t="s">
        <v>3</v>
      </c>
      <c r="DK140" s="2" t="s">
        <v>3</v>
      </c>
      <c r="DL140" s="2" t="s">
        <v>3</v>
      </c>
      <c r="DM140" s="2" t="s">
        <v>3</v>
      </c>
      <c r="DN140" s="2">
        <v>0</v>
      </c>
      <c r="DO140" s="2">
        <v>0</v>
      </c>
      <c r="DP140" s="2">
        <v>1</v>
      </c>
      <c r="DQ140" s="2">
        <v>1</v>
      </c>
      <c r="DR140" s="2"/>
      <c r="DS140" s="2"/>
      <c r="DT140" s="2"/>
      <c r="DU140" s="2">
        <v>1013</v>
      </c>
      <c r="DV140" s="2" t="s">
        <v>209</v>
      </c>
      <c r="DW140" s="2" t="s">
        <v>209</v>
      </c>
      <c r="DX140" s="2">
        <v>1</v>
      </c>
      <c r="DY140" s="2"/>
      <c r="DZ140" s="2"/>
      <c r="EA140" s="2"/>
      <c r="EB140" s="2"/>
      <c r="EC140" s="2"/>
      <c r="ED140" s="2"/>
      <c r="EE140" s="2">
        <v>35908674</v>
      </c>
      <c r="EF140" s="2">
        <v>6</v>
      </c>
      <c r="EG140" s="2" t="s">
        <v>27</v>
      </c>
      <c r="EH140" s="2">
        <v>0</v>
      </c>
      <c r="EI140" s="2" t="s">
        <v>3</v>
      </c>
      <c r="EJ140" s="2">
        <v>1</v>
      </c>
      <c r="EK140" s="2">
        <v>68001</v>
      </c>
      <c r="EL140" s="2" t="s">
        <v>28</v>
      </c>
      <c r="EM140" s="2" t="s">
        <v>29</v>
      </c>
      <c r="EN140" s="2"/>
      <c r="EO140" s="2" t="s">
        <v>3</v>
      </c>
      <c r="EP140" s="2"/>
      <c r="EQ140" s="2">
        <v>0</v>
      </c>
      <c r="ER140" s="2">
        <v>37</v>
      </c>
      <c r="ES140" s="2">
        <v>0</v>
      </c>
      <c r="ET140" s="2">
        <v>12.11</v>
      </c>
      <c r="EU140" s="2">
        <v>0</v>
      </c>
      <c r="EV140" s="2">
        <v>24.89</v>
      </c>
      <c r="EW140" s="2">
        <v>2.97</v>
      </c>
      <c r="EX140" s="2">
        <v>0</v>
      </c>
      <c r="EY140" s="2">
        <v>0</v>
      </c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>
        <v>0</v>
      </c>
      <c r="FR140" s="2">
        <f>ROUND(IF(AND(BH140=3,BI140=3),P140,0),2)</f>
        <v>0</v>
      </c>
      <c r="FS140" s="2">
        <v>0</v>
      </c>
      <c r="FT140" s="2"/>
      <c r="FU140" s="2"/>
      <c r="FV140" s="2"/>
      <c r="FW140" s="2"/>
      <c r="FX140" s="2">
        <v>104</v>
      </c>
      <c r="FY140" s="2">
        <v>60</v>
      </c>
      <c r="FZ140" s="2"/>
      <c r="GA140" s="2" t="s">
        <v>3</v>
      </c>
      <c r="GB140" s="2"/>
      <c r="GC140" s="2"/>
      <c r="GD140" s="2">
        <v>0</v>
      </c>
      <c r="GE140" s="2"/>
      <c r="GF140" s="2">
        <v>2021049188</v>
      </c>
      <c r="GG140" s="2">
        <v>2</v>
      </c>
      <c r="GH140" s="2">
        <v>1</v>
      </c>
      <c r="GI140" s="2">
        <v>-2</v>
      </c>
      <c r="GJ140" s="2">
        <v>0</v>
      </c>
      <c r="GK140" s="2">
        <f>ROUND(R140*(R12)/100,2)</f>
        <v>0</v>
      </c>
      <c r="GL140" s="2">
        <f>ROUND(IF(AND(BH140=3,BI140=3,FS140&lt;&gt;0),P140,0),2)</f>
        <v>0</v>
      </c>
      <c r="GM140" s="2">
        <f>O140+X140+Y140+GK140</f>
        <v>2319.0199999999995</v>
      </c>
      <c r="GN140" s="2">
        <f>ROUND(IF(OR(BI140=0,BI140=1),O140+X140+Y140+GK140-GX140,0),2)</f>
        <v>2319.02</v>
      </c>
      <c r="GO140" s="2">
        <f>ROUND(IF(BI140=2,O140+X140+Y140+GK140-GX140,0),2)</f>
        <v>0</v>
      </c>
      <c r="GP140" s="2">
        <f>ROUND(IF(BI140=4,O140+X140+Y140+GK140,GX140),2)</f>
        <v>0</v>
      </c>
      <c r="GQ140" s="2"/>
      <c r="GR140" s="2"/>
      <c r="GS140" s="2"/>
      <c r="GT140" s="2">
        <v>0</v>
      </c>
      <c r="GU140" s="2">
        <v>1</v>
      </c>
      <c r="GV140" s="2">
        <v>0</v>
      </c>
      <c r="GW140" s="2">
        <v>0</v>
      </c>
      <c r="GX140" s="2">
        <f>ROUND(GT140*GU140*I140,2)</f>
        <v>0</v>
      </c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</row>
    <row r="141" spans="1:206" ht="12.75">
      <c r="A141">
        <v>17</v>
      </c>
      <c r="B141">
        <v>1</v>
      </c>
      <c r="C141">
        <f>ROW(SmtRes!A336)</f>
        <v>336</v>
      </c>
      <c r="D141">
        <f>ROW(EtalonRes!A336)</f>
        <v>336</v>
      </c>
      <c r="E141" t="s">
        <v>206</v>
      </c>
      <c r="F141" t="s">
        <v>207</v>
      </c>
      <c r="G141" t="s">
        <v>208</v>
      </c>
      <c r="H141" t="s">
        <v>209</v>
      </c>
      <c r="I141">
        <v>29.8</v>
      </c>
      <c r="J141">
        <v>0</v>
      </c>
      <c r="O141">
        <f>ROUND(CP141+GX141,2)</f>
        <v>19985.4</v>
      </c>
      <c r="P141">
        <f>ROUND(CQ141*I141,2)</f>
        <v>0</v>
      </c>
      <c r="Q141">
        <f>ROUND(CR141*I141,2)</f>
        <v>1753.87</v>
      </c>
      <c r="R141">
        <f>ROUND(CS141*I141,2)</f>
        <v>0</v>
      </c>
      <c r="S141">
        <f>ROUND(CT141*I141,2)</f>
        <v>18231.53</v>
      </c>
      <c r="T141">
        <f>ROUND(CU141*I141,2)</f>
        <v>0</v>
      </c>
      <c r="U141">
        <f>CV141*I141</f>
        <v>88.50600000000001</v>
      </c>
      <c r="V141">
        <f>CW141*I141</f>
        <v>0</v>
      </c>
      <c r="W141">
        <f>ROUND(CX141*I141,2)</f>
        <v>0</v>
      </c>
      <c r="X141">
        <f t="shared" si="116"/>
        <v>16043.75</v>
      </c>
      <c r="Y141">
        <f t="shared" si="116"/>
        <v>8751.13</v>
      </c>
      <c r="AA141">
        <v>37323628</v>
      </c>
      <c r="AB141">
        <f>ROUND((AC141+AD141+AF141)+GT141,6)</f>
        <v>37</v>
      </c>
      <c r="AC141">
        <f>ROUND((ES141),6)</f>
        <v>0</v>
      </c>
      <c r="AD141">
        <f>ROUND((((ET141)-(EU141))+AE141),6)</f>
        <v>12.11</v>
      </c>
      <c r="AE141">
        <f t="shared" si="117"/>
        <v>0</v>
      </c>
      <c r="AF141">
        <f t="shared" si="117"/>
        <v>24.89</v>
      </c>
      <c r="AG141">
        <f>ROUND((AP141),6)</f>
        <v>0</v>
      </c>
      <c r="AH141">
        <f t="shared" si="118"/>
        <v>2.97</v>
      </c>
      <c r="AI141">
        <f t="shared" si="118"/>
        <v>0</v>
      </c>
      <c r="AJ141">
        <f>ROUND((AS141),6)</f>
        <v>0</v>
      </c>
      <c r="AK141">
        <v>37</v>
      </c>
      <c r="AL141">
        <v>0</v>
      </c>
      <c r="AM141">
        <v>12.11</v>
      </c>
      <c r="AN141">
        <v>0</v>
      </c>
      <c r="AO141">
        <v>24.89</v>
      </c>
      <c r="AP141">
        <v>0</v>
      </c>
      <c r="AQ141">
        <v>2.97</v>
      </c>
      <c r="AR141">
        <v>0</v>
      </c>
      <c r="AS141">
        <v>0</v>
      </c>
      <c r="AT141">
        <v>88</v>
      </c>
      <c r="AU141">
        <v>48</v>
      </c>
      <c r="AV141">
        <v>1</v>
      </c>
      <c r="AW141">
        <v>1</v>
      </c>
      <c r="AZ141">
        <v>1</v>
      </c>
      <c r="BA141">
        <v>24.58</v>
      </c>
      <c r="BB141">
        <v>4.86</v>
      </c>
      <c r="BC141">
        <v>1</v>
      </c>
      <c r="BH141">
        <v>0</v>
      </c>
      <c r="BI141">
        <v>1</v>
      </c>
      <c r="BJ141" t="s">
        <v>210</v>
      </c>
      <c r="BM141">
        <v>68001</v>
      </c>
      <c r="BN141">
        <v>0</v>
      </c>
      <c r="BO141" t="s">
        <v>207</v>
      </c>
      <c r="BP141">
        <v>1</v>
      </c>
      <c r="BQ141">
        <v>6</v>
      </c>
      <c r="BR141">
        <v>0</v>
      </c>
      <c r="BS141">
        <v>24.58</v>
      </c>
      <c r="BT141">
        <v>1</v>
      </c>
      <c r="BU141">
        <v>1</v>
      </c>
      <c r="BV141">
        <v>1</v>
      </c>
      <c r="BW141">
        <v>1</v>
      </c>
      <c r="BX141">
        <v>1</v>
      </c>
      <c r="BZ141">
        <v>104</v>
      </c>
      <c r="CA141">
        <v>60</v>
      </c>
      <c r="CF141">
        <v>0</v>
      </c>
      <c r="CG141">
        <v>0</v>
      </c>
      <c r="CM141">
        <v>0</v>
      </c>
      <c r="CO141">
        <v>0</v>
      </c>
      <c r="CP141">
        <f>(P141+Q141+S141)</f>
        <v>19985.399999999998</v>
      </c>
      <c r="CQ141">
        <f>AC141*BC141</f>
        <v>0</v>
      </c>
      <c r="CR141">
        <f>AD141*BB141</f>
        <v>58.8546</v>
      </c>
      <c r="CS141">
        <f>AE141*BS141</f>
        <v>0</v>
      </c>
      <c r="CT141">
        <f>AF141*BA141</f>
        <v>611.7962</v>
      </c>
      <c r="CU141">
        <f t="shared" si="119"/>
        <v>0</v>
      </c>
      <c r="CV141">
        <f t="shared" si="119"/>
        <v>2.97</v>
      </c>
      <c r="CW141">
        <f t="shared" si="119"/>
        <v>0</v>
      </c>
      <c r="CX141">
        <f t="shared" si="119"/>
        <v>0</v>
      </c>
      <c r="CY141">
        <f>(((S141+R141)*AT141)/100)</f>
        <v>16043.746399999998</v>
      </c>
      <c r="CZ141">
        <f>(((S141+R141)*AU141)/100)</f>
        <v>8751.134399999999</v>
      </c>
      <c r="DN141">
        <v>0</v>
      </c>
      <c r="DO141">
        <v>0</v>
      </c>
      <c r="DP141">
        <v>1</v>
      </c>
      <c r="DQ141">
        <v>1</v>
      </c>
      <c r="DU141">
        <v>1013</v>
      </c>
      <c r="DV141" t="s">
        <v>209</v>
      </c>
      <c r="DW141" t="s">
        <v>209</v>
      </c>
      <c r="DX141">
        <v>1</v>
      </c>
      <c r="EE141">
        <v>35908674</v>
      </c>
      <c r="EF141">
        <v>6</v>
      </c>
      <c r="EG141" t="s">
        <v>27</v>
      </c>
      <c r="EH141">
        <v>0</v>
      </c>
      <c r="EJ141">
        <v>1</v>
      </c>
      <c r="EK141">
        <v>68001</v>
      </c>
      <c r="EL141" t="s">
        <v>28</v>
      </c>
      <c r="EM141" t="s">
        <v>29</v>
      </c>
      <c r="EQ141">
        <v>0</v>
      </c>
      <c r="ER141">
        <v>37</v>
      </c>
      <c r="ES141">
        <v>0</v>
      </c>
      <c r="ET141">
        <v>12.11</v>
      </c>
      <c r="EU141">
        <v>0</v>
      </c>
      <c r="EV141">
        <v>24.89</v>
      </c>
      <c r="EW141">
        <v>2.97</v>
      </c>
      <c r="EX141">
        <v>0</v>
      </c>
      <c r="EY141">
        <v>0</v>
      </c>
      <c r="FQ141">
        <v>0</v>
      </c>
      <c r="FR141">
        <f>ROUND(IF(AND(BH141=3,BI141=3),P141,0),2)</f>
        <v>0</v>
      </c>
      <c r="FS141">
        <v>0</v>
      </c>
      <c r="FV141" t="s">
        <v>30</v>
      </c>
      <c r="FW141" t="s">
        <v>31</v>
      </c>
      <c r="FX141">
        <v>104</v>
      </c>
      <c r="FY141">
        <v>60</v>
      </c>
      <c r="GD141">
        <v>0</v>
      </c>
      <c r="GF141">
        <v>2021049188</v>
      </c>
      <c r="GG141">
        <v>2</v>
      </c>
      <c r="GH141">
        <v>1</v>
      </c>
      <c r="GI141">
        <v>2</v>
      </c>
      <c r="GJ141">
        <v>0</v>
      </c>
      <c r="GK141">
        <f>ROUND(R141*(S12)/100,2)</f>
        <v>0</v>
      </c>
      <c r="GL141">
        <f>ROUND(IF(AND(BH141=3,BI141=3,FS141&lt;&gt;0),P141,0),2)</f>
        <v>0</v>
      </c>
      <c r="GM141">
        <f>O141+X141+Y141+GK141</f>
        <v>44780.28</v>
      </c>
      <c r="GN141">
        <f>ROUND(IF(OR(BI141=0,BI141=1),O141+X141+Y141+GK141-GX141,0),2)</f>
        <v>44780.28</v>
      </c>
      <c r="GO141">
        <f>ROUND(IF(BI141=2,O141+X141+Y141+GK141-GX141,0),2)</f>
        <v>0</v>
      </c>
      <c r="GP141">
        <f>ROUND(IF(BI141=4,O141+X141+Y141+GK141,GX141),2)</f>
        <v>0</v>
      </c>
      <c r="GT141">
        <v>0</v>
      </c>
      <c r="GU141">
        <v>1</v>
      </c>
      <c r="GV141">
        <v>0</v>
      </c>
      <c r="GW141">
        <v>0</v>
      </c>
      <c r="GX141">
        <f>ROUND(GT141*GU141*I141,2)</f>
        <v>0</v>
      </c>
    </row>
    <row r="143" spans="1:118" ht="12.75">
      <c r="A143" s="3">
        <v>51</v>
      </c>
      <c r="B143" s="3">
        <f>B134</f>
        <v>1</v>
      </c>
      <c r="C143" s="3">
        <f>A134</f>
        <v>4</v>
      </c>
      <c r="D143" s="3">
        <f>ROW(A134)</f>
        <v>134</v>
      </c>
      <c r="E143" s="3"/>
      <c r="F143" s="3" t="str">
        <f>IF(F134&lt;&gt;"",F134,"")</f>
        <v>Новый раздел</v>
      </c>
      <c r="G143" s="3" t="str">
        <f>IF(G134&lt;&gt;"",G134,"")</f>
        <v>Удаление деревьев</v>
      </c>
      <c r="H143" s="3"/>
      <c r="I143" s="3"/>
      <c r="J143" s="3"/>
      <c r="K143" s="3"/>
      <c r="L143" s="3"/>
      <c r="M143" s="3"/>
      <c r="N143" s="3"/>
      <c r="O143" s="3">
        <f aca="true" t="shared" si="120" ref="O143:T143">ROUND(AB143,2)</f>
        <v>4604.8</v>
      </c>
      <c r="P143" s="3">
        <f t="shared" si="120"/>
        <v>2877</v>
      </c>
      <c r="Q143" s="3">
        <f t="shared" si="120"/>
        <v>413.28</v>
      </c>
      <c r="R143" s="3">
        <f t="shared" si="120"/>
        <v>0</v>
      </c>
      <c r="S143" s="3">
        <f t="shared" si="120"/>
        <v>1314.52</v>
      </c>
      <c r="T143" s="3">
        <f t="shared" si="120"/>
        <v>0</v>
      </c>
      <c r="U143" s="3">
        <f>AH143</f>
        <v>162.50600000000003</v>
      </c>
      <c r="V143" s="3">
        <f>AI143</f>
        <v>0</v>
      </c>
      <c r="W143" s="3">
        <f>ROUND(AJ143,2)</f>
        <v>0</v>
      </c>
      <c r="X143" s="3">
        <f>ROUND(AK143,2)</f>
        <v>1367.1</v>
      </c>
      <c r="Y143" s="3">
        <f>ROUND(AL143,2)</f>
        <v>788.71</v>
      </c>
      <c r="Z143" s="3"/>
      <c r="AA143" s="3"/>
      <c r="AB143" s="3">
        <f>ROUND(SUMIF(AA138:AA141,"=37323632",O138:O141),2)</f>
        <v>4604.8</v>
      </c>
      <c r="AC143" s="3">
        <f>ROUND(SUMIF(AA138:AA141,"=37323632",P138:P141),2)</f>
        <v>2877</v>
      </c>
      <c r="AD143" s="3">
        <f>ROUND(SUMIF(AA138:AA141,"=37323632",Q138:Q141),2)</f>
        <v>413.28</v>
      </c>
      <c r="AE143" s="3">
        <f>ROUND(SUMIF(AA138:AA141,"=37323632",R138:R141),2)</f>
        <v>0</v>
      </c>
      <c r="AF143" s="3">
        <f>ROUND(SUMIF(AA138:AA141,"=37323632",S138:S141),2)</f>
        <v>1314.52</v>
      </c>
      <c r="AG143" s="3">
        <f>ROUND(SUMIF(AA138:AA141,"=37323632",T138:T141),2)</f>
        <v>0</v>
      </c>
      <c r="AH143" s="3">
        <f>SUMIF(AA138:AA141,"=37323632",U138:U141)</f>
        <v>162.50600000000003</v>
      </c>
      <c r="AI143" s="3">
        <f>SUMIF(AA138:AA141,"=37323632",V138:V141)</f>
        <v>0</v>
      </c>
      <c r="AJ143" s="3">
        <f>ROUND(SUMIF(AA138:AA141,"=37323632",W138:W141),2)</f>
        <v>0</v>
      </c>
      <c r="AK143" s="3">
        <f>ROUND(SUMIF(AA138:AA141,"=37323632",X138:X141),2)</f>
        <v>1367.1</v>
      </c>
      <c r="AL143" s="3">
        <f>ROUND(SUMIF(AA138:AA141,"=37323632",Y138:Y141),2)</f>
        <v>788.71</v>
      </c>
      <c r="AM143" s="3"/>
      <c r="AN143" s="3"/>
      <c r="AO143" s="3">
        <f aca="true" t="shared" si="121" ref="AO143:AZ143">ROUND(BB143,2)</f>
        <v>0</v>
      </c>
      <c r="AP143" s="3">
        <f t="shared" si="121"/>
        <v>0</v>
      </c>
      <c r="AQ143" s="3">
        <f t="shared" si="121"/>
        <v>0</v>
      </c>
      <c r="AR143" s="3">
        <f t="shared" si="121"/>
        <v>6760.61</v>
      </c>
      <c r="AS143" s="3">
        <f t="shared" si="121"/>
        <v>6760.61</v>
      </c>
      <c r="AT143" s="3">
        <f t="shared" si="121"/>
        <v>0</v>
      </c>
      <c r="AU143" s="3">
        <f t="shared" si="121"/>
        <v>0</v>
      </c>
      <c r="AV143" s="3">
        <f t="shared" si="121"/>
        <v>2877</v>
      </c>
      <c r="AW143" s="3">
        <f t="shared" si="121"/>
        <v>2877</v>
      </c>
      <c r="AX143" s="3">
        <f t="shared" si="121"/>
        <v>0</v>
      </c>
      <c r="AY143" s="3">
        <f t="shared" si="121"/>
        <v>2877</v>
      </c>
      <c r="AZ143" s="3">
        <f t="shared" si="121"/>
        <v>0</v>
      </c>
      <c r="BA143" s="3"/>
      <c r="BB143" s="3">
        <f>ROUND(SUMIF(AA138:AA141,"=37323632",FQ138:FQ141),2)</f>
        <v>0</v>
      </c>
      <c r="BC143" s="3">
        <f>ROUND(SUMIF(AA138:AA141,"=37323632",FR138:FR141),2)</f>
        <v>0</v>
      </c>
      <c r="BD143" s="3">
        <f>ROUND(SUMIF(AA138:AA141,"=37323632",GL138:GL141),2)</f>
        <v>0</v>
      </c>
      <c r="BE143" s="3">
        <f>ROUND(SUMIF(AA138:AA141,"=37323632",GM138:GM141),2)</f>
        <v>6760.61</v>
      </c>
      <c r="BF143" s="3">
        <f>ROUND(SUMIF(AA138:AA141,"=37323632",GN138:GN141),2)</f>
        <v>6760.61</v>
      </c>
      <c r="BG143" s="3">
        <f>ROUND(SUMIF(AA138:AA141,"=37323632",GO138:GO141),2)</f>
        <v>0</v>
      </c>
      <c r="BH143" s="3">
        <f>ROUND(SUMIF(AA138:AA141,"=37323632",GP138:GP141),2)</f>
        <v>0</v>
      </c>
      <c r="BI143" s="3">
        <f>AC143-BB143</f>
        <v>2877</v>
      </c>
      <c r="BJ143" s="3">
        <f>AC143-BC143</f>
        <v>2877</v>
      </c>
      <c r="BK143" s="3">
        <f>BB143-BD143</f>
        <v>0</v>
      </c>
      <c r="BL143" s="3">
        <f>AC143-BB143-BC143+BD143</f>
        <v>2877</v>
      </c>
      <c r="BM143" s="3">
        <f>BC143-BD143</f>
        <v>0</v>
      </c>
      <c r="BN143" s="3"/>
      <c r="BO143" s="4">
        <f aca="true" t="shared" si="122" ref="BO143:BT143">ROUND(CB143,2)</f>
        <v>50483.76</v>
      </c>
      <c r="BP143" s="4">
        <f t="shared" si="122"/>
        <v>16024.89</v>
      </c>
      <c r="BQ143" s="4">
        <f t="shared" si="122"/>
        <v>2147.92</v>
      </c>
      <c r="BR143" s="4">
        <f t="shared" si="122"/>
        <v>0</v>
      </c>
      <c r="BS143" s="4">
        <f t="shared" si="122"/>
        <v>32310.95</v>
      </c>
      <c r="BT143" s="4">
        <f t="shared" si="122"/>
        <v>0</v>
      </c>
      <c r="BU143" s="4">
        <f>CH143</f>
        <v>162.50600000000003</v>
      </c>
      <c r="BV143" s="4">
        <f>CI143</f>
        <v>0</v>
      </c>
      <c r="BW143" s="4">
        <f>ROUND(CJ143,2)</f>
        <v>0</v>
      </c>
      <c r="BX143" s="4">
        <f>ROUND(CK143,2)</f>
        <v>28433.64</v>
      </c>
      <c r="BY143" s="4">
        <f>ROUND(CL143,2)</f>
        <v>15509.25</v>
      </c>
      <c r="BZ143" s="4"/>
      <c r="CA143" s="4"/>
      <c r="CB143" s="4">
        <f>ROUND(SUMIF(AA138:AA141,"=37323628",O138:O141),2)</f>
        <v>50483.76</v>
      </c>
      <c r="CC143" s="4">
        <f>ROUND(SUMIF(AA138:AA141,"=37323628",P138:P141),2)</f>
        <v>16024.89</v>
      </c>
      <c r="CD143" s="4">
        <f>ROUND(SUMIF(AA138:AA141,"=37323628",Q138:Q141),2)</f>
        <v>2147.92</v>
      </c>
      <c r="CE143" s="4">
        <f>ROUND(SUMIF(AA138:AA141,"=37323628",R138:R141),2)</f>
        <v>0</v>
      </c>
      <c r="CF143" s="4">
        <f>ROUND(SUMIF(AA138:AA141,"=37323628",S138:S141),2)</f>
        <v>32310.95</v>
      </c>
      <c r="CG143" s="4">
        <f>ROUND(SUMIF(AA138:AA141,"=37323628",T138:T141),2)</f>
        <v>0</v>
      </c>
      <c r="CH143" s="4">
        <f>SUMIF(AA138:AA141,"=37323628",U138:U141)</f>
        <v>162.50600000000003</v>
      </c>
      <c r="CI143" s="4">
        <f>SUMIF(AA138:AA141,"=37323628",V138:V141)</f>
        <v>0</v>
      </c>
      <c r="CJ143" s="4">
        <f>ROUND(SUMIF(AA138:AA141,"=37323628",W138:W141),2)</f>
        <v>0</v>
      </c>
      <c r="CK143" s="4">
        <f>ROUND(SUMIF(AA138:AA141,"=37323628",X138:X141),2)</f>
        <v>28433.64</v>
      </c>
      <c r="CL143" s="4">
        <f>ROUND(SUMIF(AA138:AA141,"=37323628",Y138:Y141),2)</f>
        <v>15509.25</v>
      </c>
      <c r="CM143" s="4"/>
      <c r="CN143" s="4"/>
      <c r="CO143" s="4">
        <f aca="true" t="shared" si="123" ref="CO143:CZ143">ROUND(DB143,2)</f>
        <v>0</v>
      </c>
      <c r="CP143" s="4">
        <f t="shared" si="123"/>
        <v>0</v>
      </c>
      <c r="CQ143" s="4">
        <f t="shared" si="123"/>
        <v>0</v>
      </c>
      <c r="CR143" s="4">
        <f t="shared" si="123"/>
        <v>94426.65</v>
      </c>
      <c r="CS143" s="4">
        <f t="shared" si="123"/>
        <v>94426.65</v>
      </c>
      <c r="CT143" s="4">
        <f t="shared" si="123"/>
        <v>0</v>
      </c>
      <c r="CU143" s="4">
        <f t="shared" si="123"/>
        <v>0</v>
      </c>
      <c r="CV143" s="4">
        <f t="shared" si="123"/>
        <v>16024.89</v>
      </c>
      <c r="CW143" s="4">
        <f t="shared" si="123"/>
        <v>16024.89</v>
      </c>
      <c r="CX143" s="4">
        <f t="shared" si="123"/>
        <v>0</v>
      </c>
      <c r="CY143" s="4">
        <f t="shared" si="123"/>
        <v>16024.89</v>
      </c>
      <c r="CZ143" s="4">
        <f t="shared" si="123"/>
        <v>0</v>
      </c>
      <c r="DA143" s="4"/>
      <c r="DB143" s="4">
        <f>ROUND(SUMIF(AA138:AA141,"=37323628",FQ138:FQ141),2)</f>
        <v>0</v>
      </c>
      <c r="DC143" s="4">
        <f>ROUND(SUMIF(AA138:AA141,"=37323628",FR138:FR141),2)</f>
        <v>0</v>
      </c>
      <c r="DD143" s="4">
        <f>ROUND(SUMIF(AA138:AA141,"=37323628",GL138:GL141),2)</f>
        <v>0</v>
      </c>
      <c r="DE143" s="4">
        <f>ROUND(SUMIF(AA138:AA141,"=37323628",GM138:GM141),2)</f>
        <v>94426.65</v>
      </c>
      <c r="DF143" s="4">
        <f>ROUND(SUMIF(AA138:AA141,"=37323628",GN138:GN141),2)</f>
        <v>94426.65</v>
      </c>
      <c r="DG143" s="4">
        <f>ROUND(SUMIF(AA138:AA141,"=37323628",GO138:GO141),2)</f>
        <v>0</v>
      </c>
      <c r="DH143" s="4">
        <f>ROUND(SUMIF(AA138:AA141,"=37323628",GP138:GP141),2)</f>
        <v>0</v>
      </c>
      <c r="DI143" s="4">
        <f>CC143-DB143</f>
        <v>16024.89</v>
      </c>
      <c r="DJ143" s="4">
        <f>CC143-DC143</f>
        <v>16024.89</v>
      </c>
      <c r="DK143" s="4">
        <f>DB143-DD143</f>
        <v>0</v>
      </c>
      <c r="DL143" s="4">
        <f>CC143-DB143-DC143+DD143</f>
        <v>16024.89</v>
      </c>
      <c r="DM143" s="4">
        <f>DC143-DD143</f>
        <v>0</v>
      </c>
      <c r="DN143" s="4">
        <v>0</v>
      </c>
    </row>
    <row r="145" spans="1:16" ht="12.75">
      <c r="A145" s="5">
        <v>50</v>
      </c>
      <c r="B145" s="5">
        <v>0</v>
      </c>
      <c r="C145" s="5">
        <v>0</v>
      </c>
      <c r="D145" s="5">
        <v>1</v>
      </c>
      <c r="E145" s="5">
        <v>201</v>
      </c>
      <c r="F145" s="5">
        <f>ROUND(Source!O143,O145)</f>
        <v>4604.8</v>
      </c>
      <c r="G145" s="5" t="s">
        <v>119</v>
      </c>
      <c r="H145" s="5" t="s">
        <v>120</v>
      </c>
      <c r="I145" s="5"/>
      <c r="J145" s="5"/>
      <c r="K145" s="5">
        <v>201</v>
      </c>
      <c r="L145" s="5">
        <v>1</v>
      </c>
      <c r="M145" s="5">
        <v>3</v>
      </c>
      <c r="N145" s="5" t="s">
        <v>3</v>
      </c>
      <c r="O145" s="5">
        <v>2</v>
      </c>
      <c r="P145" s="5">
        <f>ROUND(Source!BO143,O145)</f>
        <v>50483.76</v>
      </c>
    </row>
    <row r="146" spans="1:16" ht="12.75">
      <c r="A146" s="5">
        <v>50</v>
      </c>
      <c r="B146" s="5">
        <v>0</v>
      </c>
      <c r="C146" s="5">
        <v>0</v>
      </c>
      <c r="D146" s="5">
        <v>1</v>
      </c>
      <c r="E146" s="5">
        <v>202</v>
      </c>
      <c r="F146" s="5">
        <f>ROUND(Source!P143,O146)</f>
        <v>2877</v>
      </c>
      <c r="G146" s="5" t="s">
        <v>121</v>
      </c>
      <c r="H146" s="5" t="s">
        <v>122</v>
      </c>
      <c r="I146" s="5"/>
      <c r="J146" s="5"/>
      <c r="K146" s="5">
        <v>202</v>
      </c>
      <c r="L146" s="5">
        <v>2</v>
      </c>
      <c r="M146" s="5">
        <v>3</v>
      </c>
      <c r="N146" s="5" t="s">
        <v>3</v>
      </c>
      <c r="O146" s="5">
        <v>2</v>
      </c>
      <c r="P146" s="5">
        <f>ROUND(Source!BP143,O146)</f>
        <v>16024.89</v>
      </c>
    </row>
    <row r="147" spans="1:16" ht="12.75">
      <c r="A147" s="5">
        <v>50</v>
      </c>
      <c r="B147" s="5">
        <v>0</v>
      </c>
      <c r="C147" s="5">
        <v>0</v>
      </c>
      <c r="D147" s="5">
        <v>1</v>
      </c>
      <c r="E147" s="5">
        <v>222</v>
      </c>
      <c r="F147" s="5">
        <f>ROUND(Source!AO143,O147)</f>
        <v>0</v>
      </c>
      <c r="G147" s="5" t="s">
        <v>123</v>
      </c>
      <c r="H147" s="5" t="s">
        <v>124</v>
      </c>
      <c r="I147" s="5"/>
      <c r="J147" s="5"/>
      <c r="K147" s="5">
        <v>222</v>
      </c>
      <c r="L147" s="5">
        <v>3</v>
      </c>
      <c r="M147" s="5">
        <v>3</v>
      </c>
      <c r="N147" s="5" t="s">
        <v>3</v>
      </c>
      <c r="O147" s="5">
        <v>2</v>
      </c>
      <c r="P147" s="5">
        <f>ROUND(Source!CO143,O147)</f>
        <v>0</v>
      </c>
    </row>
    <row r="148" spans="1:16" ht="12.75">
      <c r="A148" s="5">
        <v>50</v>
      </c>
      <c r="B148" s="5">
        <v>1</v>
      </c>
      <c r="C148" s="5">
        <v>0</v>
      </c>
      <c r="D148" s="5">
        <v>1</v>
      </c>
      <c r="E148" s="5">
        <v>225</v>
      </c>
      <c r="F148" s="5">
        <f>ROUND(Source!AV143,O148)</f>
        <v>2877</v>
      </c>
      <c r="G148" s="5" t="s">
        <v>125</v>
      </c>
      <c r="H148" s="5" t="s">
        <v>126</v>
      </c>
      <c r="I148" s="5"/>
      <c r="J148" s="5"/>
      <c r="K148" s="5">
        <v>225</v>
      </c>
      <c r="L148" s="5">
        <v>4</v>
      </c>
      <c r="M148" s="5">
        <v>0</v>
      </c>
      <c r="N148" s="5" t="s">
        <v>3</v>
      </c>
      <c r="O148" s="5">
        <v>2</v>
      </c>
      <c r="P148" s="5">
        <f>ROUND(Source!CV143,O148)</f>
        <v>16024.89</v>
      </c>
    </row>
    <row r="149" spans="1:16" ht="12.75">
      <c r="A149" s="5">
        <v>50</v>
      </c>
      <c r="B149" s="5">
        <v>1</v>
      </c>
      <c r="C149" s="5">
        <v>0</v>
      </c>
      <c r="D149" s="5">
        <v>1</v>
      </c>
      <c r="E149" s="5">
        <v>226</v>
      </c>
      <c r="F149" s="5">
        <f>ROUND(Source!AW143,O149)</f>
        <v>2877</v>
      </c>
      <c r="G149" s="5" t="s">
        <v>127</v>
      </c>
      <c r="H149" s="5" t="s">
        <v>128</v>
      </c>
      <c r="I149" s="5"/>
      <c r="J149" s="5"/>
      <c r="K149" s="5">
        <v>226</v>
      </c>
      <c r="L149" s="5">
        <v>5</v>
      </c>
      <c r="M149" s="5">
        <v>0</v>
      </c>
      <c r="N149" s="5" t="s">
        <v>3</v>
      </c>
      <c r="O149" s="5">
        <v>2</v>
      </c>
      <c r="P149" s="5">
        <f>ROUND(Source!CW143,O149)</f>
        <v>16024.89</v>
      </c>
    </row>
    <row r="150" spans="1:16" ht="12.75">
      <c r="A150" s="5">
        <v>50</v>
      </c>
      <c r="B150" s="5">
        <v>0</v>
      </c>
      <c r="C150" s="5">
        <v>0</v>
      </c>
      <c r="D150" s="5">
        <v>1</v>
      </c>
      <c r="E150" s="5">
        <v>227</v>
      </c>
      <c r="F150" s="5">
        <f>ROUND(Source!AX143,O150)</f>
        <v>0</v>
      </c>
      <c r="G150" s="5" t="s">
        <v>129</v>
      </c>
      <c r="H150" s="5" t="s">
        <v>130</v>
      </c>
      <c r="I150" s="5"/>
      <c r="J150" s="5"/>
      <c r="K150" s="5">
        <v>227</v>
      </c>
      <c r="L150" s="5">
        <v>6</v>
      </c>
      <c r="M150" s="5">
        <v>3</v>
      </c>
      <c r="N150" s="5" t="s">
        <v>3</v>
      </c>
      <c r="O150" s="5">
        <v>2</v>
      </c>
      <c r="P150" s="5">
        <f>ROUND(Source!CX143,O150)</f>
        <v>0</v>
      </c>
    </row>
    <row r="151" spans="1:16" ht="12.75">
      <c r="A151" s="5">
        <v>50</v>
      </c>
      <c r="B151" s="5">
        <v>0</v>
      </c>
      <c r="C151" s="5">
        <v>0</v>
      </c>
      <c r="D151" s="5">
        <v>1</v>
      </c>
      <c r="E151" s="5">
        <v>228</v>
      </c>
      <c r="F151" s="5">
        <f>ROUND(Source!AY143,O151)</f>
        <v>2877</v>
      </c>
      <c r="G151" s="5" t="s">
        <v>131</v>
      </c>
      <c r="H151" s="5" t="s">
        <v>132</v>
      </c>
      <c r="I151" s="5"/>
      <c r="J151" s="5"/>
      <c r="K151" s="5">
        <v>228</v>
      </c>
      <c r="L151" s="5">
        <v>7</v>
      </c>
      <c r="M151" s="5">
        <v>3</v>
      </c>
      <c r="N151" s="5" t="s">
        <v>3</v>
      </c>
      <c r="O151" s="5">
        <v>2</v>
      </c>
      <c r="P151" s="5">
        <f>ROUND(Source!CY143,O151)</f>
        <v>16024.89</v>
      </c>
    </row>
    <row r="152" spans="1:16" ht="12.75">
      <c r="A152" s="5">
        <v>50</v>
      </c>
      <c r="B152" s="5">
        <v>0</v>
      </c>
      <c r="C152" s="5">
        <v>0</v>
      </c>
      <c r="D152" s="5">
        <v>1</v>
      </c>
      <c r="E152" s="5">
        <v>216</v>
      </c>
      <c r="F152" s="5">
        <f>ROUND(Source!AP143,O152)</f>
        <v>0</v>
      </c>
      <c r="G152" s="5" t="s">
        <v>133</v>
      </c>
      <c r="H152" s="5" t="s">
        <v>134</v>
      </c>
      <c r="I152" s="5"/>
      <c r="J152" s="5"/>
      <c r="K152" s="5">
        <v>216</v>
      </c>
      <c r="L152" s="5">
        <v>8</v>
      </c>
      <c r="M152" s="5">
        <v>3</v>
      </c>
      <c r="N152" s="5" t="s">
        <v>3</v>
      </c>
      <c r="O152" s="5">
        <v>2</v>
      </c>
      <c r="P152" s="5">
        <f>ROUND(Source!CP143,O152)</f>
        <v>0</v>
      </c>
    </row>
    <row r="153" spans="1:16" ht="12.75">
      <c r="A153" s="5">
        <v>50</v>
      </c>
      <c r="B153" s="5">
        <v>0</v>
      </c>
      <c r="C153" s="5">
        <v>0</v>
      </c>
      <c r="D153" s="5">
        <v>1</v>
      </c>
      <c r="E153" s="5">
        <v>223</v>
      </c>
      <c r="F153" s="5">
        <f>ROUND(Source!AQ143,O153)</f>
        <v>0</v>
      </c>
      <c r="G153" s="5" t="s">
        <v>135</v>
      </c>
      <c r="H153" s="5" t="s">
        <v>136</v>
      </c>
      <c r="I153" s="5"/>
      <c r="J153" s="5"/>
      <c r="K153" s="5">
        <v>223</v>
      </c>
      <c r="L153" s="5">
        <v>9</v>
      </c>
      <c r="M153" s="5">
        <v>3</v>
      </c>
      <c r="N153" s="5" t="s">
        <v>3</v>
      </c>
      <c r="O153" s="5">
        <v>2</v>
      </c>
      <c r="P153" s="5">
        <f>ROUND(Source!CQ143,O153)</f>
        <v>0</v>
      </c>
    </row>
    <row r="154" spans="1:16" ht="12.75">
      <c r="A154" s="5">
        <v>50</v>
      </c>
      <c r="B154" s="5">
        <v>0</v>
      </c>
      <c r="C154" s="5">
        <v>0</v>
      </c>
      <c r="D154" s="5">
        <v>1</v>
      </c>
      <c r="E154" s="5">
        <v>229</v>
      </c>
      <c r="F154" s="5">
        <f>ROUND(Source!AZ143,O154)</f>
        <v>0</v>
      </c>
      <c r="G154" s="5" t="s">
        <v>137</v>
      </c>
      <c r="H154" s="5" t="s">
        <v>138</v>
      </c>
      <c r="I154" s="5"/>
      <c r="J154" s="5"/>
      <c r="K154" s="5">
        <v>229</v>
      </c>
      <c r="L154" s="5">
        <v>10</v>
      </c>
      <c r="M154" s="5">
        <v>3</v>
      </c>
      <c r="N154" s="5" t="s">
        <v>3</v>
      </c>
      <c r="O154" s="5">
        <v>2</v>
      </c>
      <c r="P154" s="5">
        <f>ROUND(Source!CZ143,O154)</f>
        <v>0</v>
      </c>
    </row>
    <row r="155" spans="1:16" ht="12.75">
      <c r="A155" s="5">
        <v>50</v>
      </c>
      <c r="B155" s="5">
        <v>0</v>
      </c>
      <c r="C155" s="5">
        <v>0</v>
      </c>
      <c r="D155" s="5">
        <v>1</v>
      </c>
      <c r="E155" s="5">
        <v>203</v>
      </c>
      <c r="F155" s="5">
        <f>ROUND(Source!Q143,O155)</f>
        <v>413.28</v>
      </c>
      <c r="G155" s="5" t="s">
        <v>139</v>
      </c>
      <c r="H155" s="5" t="s">
        <v>140</v>
      </c>
      <c r="I155" s="5"/>
      <c r="J155" s="5"/>
      <c r="K155" s="5">
        <v>203</v>
      </c>
      <c r="L155" s="5">
        <v>11</v>
      </c>
      <c r="M155" s="5">
        <v>3</v>
      </c>
      <c r="N155" s="5" t="s">
        <v>3</v>
      </c>
      <c r="O155" s="5">
        <v>2</v>
      </c>
      <c r="P155" s="5">
        <f>ROUND(Source!BQ143,O155)</f>
        <v>2147.92</v>
      </c>
    </row>
    <row r="156" spans="1:16" ht="12.75">
      <c r="A156" s="5">
        <v>50</v>
      </c>
      <c r="B156" s="5">
        <v>0</v>
      </c>
      <c r="C156" s="5">
        <v>0</v>
      </c>
      <c r="D156" s="5">
        <v>1</v>
      </c>
      <c r="E156" s="5">
        <v>204</v>
      </c>
      <c r="F156" s="5">
        <f>ROUND(Source!R143,O156)</f>
        <v>0</v>
      </c>
      <c r="G156" s="5" t="s">
        <v>141</v>
      </c>
      <c r="H156" s="5" t="s">
        <v>142</v>
      </c>
      <c r="I156" s="5"/>
      <c r="J156" s="5"/>
      <c r="K156" s="5">
        <v>204</v>
      </c>
      <c r="L156" s="5">
        <v>12</v>
      </c>
      <c r="M156" s="5">
        <v>3</v>
      </c>
      <c r="N156" s="5" t="s">
        <v>3</v>
      </c>
      <c r="O156" s="5">
        <v>2</v>
      </c>
      <c r="P156" s="5">
        <f>ROUND(Source!BR143,O156)</f>
        <v>0</v>
      </c>
    </row>
    <row r="157" spans="1:16" ht="12.75">
      <c r="A157" s="5">
        <v>50</v>
      </c>
      <c r="B157" s="5">
        <v>0</v>
      </c>
      <c r="C157" s="5">
        <v>0</v>
      </c>
      <c r="D157" s="5">
        <v>1</v>
      </c>
      <c r="E157" s="5">
        <v>205</v>
      </c>
      <c r="F157" s="5">
        <f>ROUND(Source!S143,O157)</f>
        <v>1314.52</v>
      </c>
      <c r="G157" s="5" t="s">
        <v>143</v>
      </c>
      <c r="H157" s="5" t="s">
        <v>144</v>
      </c>
      <c r="I157" s="5"/>
      <c r="J157" s="5"/>
      <c r="K157" s="5">
        <v>205</v>
      </c>
      <c r="L157" s="5">
        <v>13</v>
      </c>
      <c r="M157" s="5">
        <v>3</v>
      </c>
      <c r="N157" s="5" t="s">
        <v>3</v>
      </c>
      <c r="O157" s="5">
        <v>2</v>
      </c>
      <c r="P157" s="5">
        <f>ROUND(Source!BS143,O157)</f>
        <v>32310.95</v>
      </c>
    </row>
    <row r="158" spans="1:16" ht="12.75">
      <c r="A158" s="5">
        <v>50</v>
      </c>
      <c r="B158" s="5">
        <v>0</v>
      </c>
      <c r="C158" s="5">
        <v>0</v>
      </c>
      <c r="D158" s="5">
        <v>1</v>
      </c>
      <c r="E158" s="5">
        <v>214</v>
      </c>
      <c r="F158" s="5">
        <f>ROUND(Source!AS143,O158)</f>
        <v>6760.61</v>
      </c>
      <c r="G158" s="5" t="s">
        <v>145</v>
      </c>
      <c r="H158" s="5" t="s">
        <v>146</v>
      </c>
      <c r="I158" s="5"/>
      <c r="J158" s="5"/>
      <c r="K158" s="5">
        <v>214</v>
      </c>
      <c r="L158" s="5">
        <v>14</v>
      </c>
      <c r="M158" s="5">
        <v>3</v>
      </c>
      <c r="N158" s="5" t="s">
        <v>3</v>
      </c>
      <c r="O158" s="5">
        <v>2</v>
      </c>
      <c r="P158" s="5">
        <f>ROUND(Source!CS143,O158)</f>
        <v>94426.65</v>
      </c>
    </row>
    <row r="159" spans="1:16" ht="12.75">
      <c r="A159" s="5">
        <v>50</v>
      </c>
      <c r="B159" s="5">
        <v>0</v>
      </c>
      <c r="C159" s="5">
        <v>0</v>
      </c>
      <c r="D159" s="5">
        <v>1</v>
      </c>
      <c r="E159" s="5">
        <v>215</v>
      </c>
      <c r="F159" s="5">
        <f>ROUND(Source!AT143,O159)</f>
        <v>0</v>
      </c>
      <c r="G159" s="5" t="s">
        <v>147</v>
      </c>
      <c r="H159" s="5" t="s">
        <v>148</v>
      </c>
      <c r="I159" s="5"/>
      <c r="J159" s="5"/>
      <c r="K159" s="5">
        <v>215</v>
      </c>
      <c r="L159" s="5">
        <v>15</v>
      </c>
      <c r="M159" s="5">
        <v>3</v>
      </c>
      <c r="N159" s="5" t="s">
        <v>3</v>
      </c>
      <c r="O159" s="5">
        <v>2</v>
      </c>
      <c r="P159" s="5">
        <f>ROUND(Source!CT143,O159)</f>
        <v>0</v>
      </c>
    </row>
    <row r="160" spans="1:16" ht="12.75">
      <c r="A160" s="5">
        <v>50</v>
      </c>
      <c r="B160" s="5">
        <v>0</v>
      </c>
      <c r="C160" s="5">
        <v>0</v>
      </c>
      <c r="D160" s="5">
        <v>1</v>
      </c>
      <c r="E160" s="5">
        <v>217</v>
      </c>
      <c r="F160" s="5">
        <f>ROUND(Source!AU143,O160)</f>
        <v>0</v>
      </c>
      <c r="G160" s="5" t="s">
        <v>149</v>
      </c>
      <c r="H160" s="5" t="s">
        <v>150</v>
      </c>
      <c r="I160" s="5"/>
      <c r="J160" s="5"/>
      <c r="K160" s="5">
        <v>217</v>
      </c>
      <c r="L160" s="5">
        <v>16</v>
      </c>
      <c r="M160" s="5">
        <v>3</v>
      </c>
      <c r="N160" s="5" t="s">
        <v>3</v>
      </c>
      <c r="O160" s="5">
        <v>2</v>
      </c>
      <c r="P160" s="5">
        <f>ROUND(Source!CU143,O160)</f>
        <v>0</v>
      </c>
    </row>
    <row r="161" spans="1:16" ht="12.75">
      <c r="A161" s="5">
        <v>50</v>
      </c>
      <c r="B161" s="5">
        <v>0</v>
      </c>
      <c r="C161" s="5">
        <v>0</v>
      </c>
      <c r="D161" s="5">
        <v>1</v>
      </c>
      <c r="E161" s="5">
        <v>206</v>
      </c>
      <c r="F161" s="5">
        <f>ROUND(Source!T143,O161)</f>
        <v>0</v>
      </c>
      <c r="G161" s="5" t="s">
        <v>151</v>
      </c>
      <c r="H161" s="5" t="s">
        <v>152</v>
      </c>
      <c r="I161" s="5"/>
      <c r="J161" s="5"/>
      <c r="K161" s="5">
        <v>206</v>
      </c>
      <c r="L161" s="5">
        <v>17</v>
      </c>
      <c r="M161" s="5">
        <v>3</v>
      </c>
      <c r="N161" s="5" t="s">
        <v>3</v>
      </c>
      <c r="O161" s="5">
        <v>2</v>
      </c>
      <c r="P161" s="5">
        <f>ROUND(Source!BT143,O161)</f>
        <v>0</v>
      </c>
    </row>
    <row r="162" spans="1:16" ht="12.75">
      <c r="A162" s="5">
        <v>50</v>
      </c>
      <c r="B162" s="5">
        <v>0</v>
      </c>
      <c r="C162" s="5">
        <v>0</v>
      </c>
      <c r="D162" s="5">
        <v>1</v>
      </c>
      <c r="E162" s="5">
        <v>207</v>
      </c>
      <c r="F162" s="5">
        <f>Source!U143</f>
        <v>162.50600000000003</v>
      </c>
      <c r="G162" s="5" t="s">
        <v>153</v>
      </c>
      <c r="H162" s="5" t="s">
        <v>154</v>
      </c>
      <c r="I162" s="5"/>
      <c r="J162" s="5"/>
      <c r="K162" s="5">
        <v>207</v>
      </c>
      <c r="L162" s="5">
        <v>18</v>
      </c>
      <c r="M162" s="5">
        <v>3</v>
      </c>
      <c r="N162" s="5" t="s">
        <v>3</v>
      </c>
      <c r="O162" s="5">
        <v>-1</v>
      </c>
      <c r="P162" s="5">
        <f>Source!BU143</f>
        <v>162.50600000000003</v>
      </c>
    </row>
    <row r="163" spans="1:16" ht="12.75">
      <c r="A163" s="5">
        <v>50</v>
      </c>
      <c r="B163" s="5">
        <v>0</v>
      </c>
      <c r="C163" s="5">
        <v>0</v>
      </c>
      <c r="D163" s="5">
        <v>1</v>
      </c>
      <c r="E163" s="5">
        <v>208</v>
      </c>
      <c r="F163" s="5">
        <f>Source!V143</f>
        <v>0</v>
      </c>
      <c r="G163" s="5" t="s">
        <v>155</v>
      </c>
      <c r="H163" s="5" t="s">
        <v>156</v>
      </c>
      <c r="I163" s="5"/>
      <c r="J163" s="5"/>
      <c r="K163" s="5">
        <v>208</v>
      </c>
      <c r="L163" s="5">
        <v>19</v>
      </c>
      <c r="M163" s="5">
        <v>3</v>
      </c>
      <c r="N163" s="5" t="s">
        <v>3</v>
      </c>
      <c r="O163" s="5">
        <v>-1</v>
      </c>
      <c r="P163" s="5">
        <f>Source!BV143</f>
        <v>0</v>
      </c>
    </row>
    <row r="164" spans="1:16" ht="12.75">
      <c r="A164" s="5">
        <v>50</v>
      </c>
      <c r="B164" s="5">
        <v>0</v>
      </c>
      <c r="C164" s="5">
        <v>0</v>
      </c>
      <c r="D164" s="5">
        <v>1</v>
      </c>
      <c r="E164" s="5">
        <v>209</v>
      </c>
      <c r="F164" s="5">
        <f>ROUND(Source!W143,O164)</f>
        <v>0</v>
      </c>
      <c r="G164" s="5" t="s">
        <v>157</v>
      </c>
      <c r="H164" s="5" t="s">
        <v>158</v>
      </c>
      <c r="I164" s="5"/>
      <c r="J164" s="5"/>
      <c r="K164" s="5">
        <v>209</v>
      </c>
      <c r="L164" s="5">
        <v>20</v>
      </c>
      <c r="M164" s="5">
        <v>3</v>
      </c>
      <c r="N164" s="5" t="s">
        <v>3</v>
      </c>
      <c r="O164" s="5">
        <v>2</v>
      </c>
      <c r="P164" s="5">
        <f>ROUND(Source!BW143,O164)</f>
        <v>0</v>
      </c>
    </row>
    <row r="165" spans="1:16" ht="12.75">
      <c r="A165" s="5">
        <v>50</v>
      </c>
      <c r="B165" s="5">
        <v>0</v>
      </c>
      <c r="C165" s="5">
        <v>0</v>
      </c>
      <c r="D165" s="5">
        <v>1</v>
      </c>
      <c r="E165" s="5">
        <v>210</v>
      </c>
      <c r="F165" s="5">
        <f>ROUND(Source!X143,O165)</f>
        <v>1367.1</v>
      </c>
      <c r="G165" s="5" t="s">
        <v>159</v>
      </c>
      <c r="H165" s="5" t="s">
        <v>160</v>
      </c>
      <c r="I165" s="5"/>
      <c r="J165" s="5"/>
      <c r="K165" s="5">
        <v>210</v>
      </c>
      <c r="L165" s="5">
        <v>21</v>
      </c>
      <c r="M165" s="5">
        <v>3</v>
      </c>
      <c r="N165" s="5" t="s">
        <v>3</v>
      </c>
      <c r="O165" s="5">
        <v>2</v>
      </c>
      <c r="P165" s="5">
        <f>ROUND(Source!BX143,O165)</f>
        <v>28433.64</v>
      </c>
    </row>
    <row r="166" spans="1:16" ht="12.75">
      <c r="A166" s="5">
        <v>50</v>
      </c>
      <c r="B166" s="5">
        <v>0</v>
      </c>
      <c r="C166" s="5">
        <v>0</v>
      </c>
      <c r="D166" s="5">
        <v>1</v>
      </c>
      <c r="E166" s="5">
        <v>211</v>
      </c>
      <c r="F166" s="5">
        <f>ROUND(Source!Y143,O166)</f>
        <v>788.71</v>
      </c>
      <c r="G166" s="5" t="s">
        <v>161</v>
      </c>
      <c r="H166" s="5" t="s">
        <v>162</v>
      </c>
      <c r="I166" s="5"/>
      <c r="J166" s="5"/>
      <c r="K166" s="5">
        <v>211</v>
      </c>
      <c r="L166" s="5">
        <v>22</v>
      </c>
      <c r="M166" s="5">
        <v>3</v>
      </c>
      <c r="N166" s="5" t="s">
        <v>3</v>
      </c>
      <c r="O166" s="5">
        <v>2</v>
      </c>
      <c r="P166" s="5">
        <f>ROUND(Source!BY143,O166)</f>
        <v>15509.25</v>
      </c>
    </row>
    <row r="167" spans="1:16" ht="12.75">
      <c r="A167" s="5">
        <v>50</v>
      </c>
      <c r="B167" s="5">
        <v>0</v>
      </c>
      <c r="C167" s="5">
        <v>0</v>
      </c>
      <c r="D167" s="5">
        <v>1</v>
      </c>
      <c r="E167" s="5">
        <v>224</v>
      </c>
      <c r="F167" s="5">
        <f>ROUND(Source!AR143,O167)</f>
        <v>6760.61</v>
      </c>
      <c r="G167" s="5" t="s">
        <v>163</v>
      </c>
      <c r="H167" s="5" t="s">
        <v>164</v>
      </c>
      <c r="I167" s="5"/>
      <c r="J167" s="5"/>
      <c r="K167" s="5">
        <v>224</v>
      </c>
      <c r="L167" s="5">
        <v>23</v>
      </c>
      <c r="M167" s="5">
        <v>3</v>
      </c>
      <c r="N167" s="5" t="s">
        <v>3</v>
      </c>
      <c r="O167" s="5">
        <v>2</v>
      </c>
      <c r="P167" s="5">
        <f>ROUND(Source!CR143,O167)</f>
        <v>94426.65</v>
      </c>
    </row>
    <row r="168" spans="1:16" ht="12.75">
      <c r="A168" s="5">
        <v>50</v>
      </c>
      <c r="B168" s="5">
        <v>1</v>
      </c>
      <c r="C168" s="5">
        <v>0</v>
      </c>
      <c r="D168" s="5">
        <v>2</v>
      </c>
      <c r="E168" s="5">
        <v>0</v>
      </c>
      <c r="F168" s="5">
        <f>ROUND(F167,O168)</f>
        <v>6760.61</v>
      </c>
      <c r="G168" s="5" t="s">
        <v>165</v>
      </c>
      <c r="H168" s="5" t="s">
        <v>166</v>
      </c>
      <c r="I168" s="5"/>
      <c r="J168" s="5"/>
      <c r="K168" s="5">
        <v>212</v>
      </c>
      <c r="L168" s="5">
        <v>24</v>
      </c>
      <c r="M168" s="5">
        <v>0</v>
      </c>
      <c r="N168" s="5" t="s">
        <v>3</v>
      </c>
      <c r="O168" s="5">
        <v>2</v>
      </c>
      <c r="P168" s="5">
        <f>ROUND(P167,O168)</f>
        <v>94426.65</v>
      </c>
    </row>
    <row r="170" spans="1:88" ht="12.75">
      <c r="A170" s="1">
        <v>4</v>
      </c>
      <c r="B170" s="1">
        <v>1</v>
      </c>
      <c r="C170" s="1"/>
      <c r="D170" s="1">
        <f>ROW(A183)</f>
        <v>183</v>
      </c>
      <c r="E170" s="1"/>
      <c r="F170" s="1" t="s">
        <v>20</v>
      </c>
      <c r="G170" s="1" t="s">
        <v>211</v>
      </c>
      <c r="H170" s="1" t="s">
        <v>3</v>
      </c>
      <c r="I170" s="1">
        <v>0</v>
      </c>
      <c r="J170" s="1"/>
      <c r="K170" s="1">
        <v>0</v>
      </c>
      <c r="L170" s="1"/>
      <c r="M170" s="1"/>
      <c r="N170" s="1"/>
      <c r="O170" s="1"/>
      <c r="P170" s="1"/>
      <c r="Q170" s="1"/>
      <c r="R170" s="1"/>
      <c r="S170" s="1"/>
      <c r="T170" s="1"/>
      <c r="U170" s="1" t="s">
        <v>3</v>
      </c>
      <c r="V170" s="1">
        <v>0</v>
      </c>
      <c r="W170" s="1"/>
      <c r="X170" s="1"/>
      <c r="Y170" s="1"/>
      <c r="Z170" s="1"/>
      <c r="AA170" s="1"/>
      <c r="AB170" s="1" t="s">
        <v>3</v>
      </c>
      <c r="AC170" s="1" t="s">
        <v>3</v>
      </c>
      <c r="AD170" s="1" t="s">
        <v>3</v>
      </c>
      <c r="AE170" s="1" t="s">
        <v>3</v>
      </c>
      <c r="AF170" s="1" t="s">
        <v>3</v>
      </c>
      <c r="AG170" s="1" t="s">
        <v>3</v>
      </c>
      <c r="AH170" s="1"/>
      <c r="AI170" s="1"/>
      <c r="AJ170" s="1"/>
      <c r="AK170" s="1"/>
      <c r="AL170" s="1"/>
      <c r="AM170" s="1"/>
      <c r="AN170" s="1"/>
      <c r="AO170" s="1"/>
      <c r="AP170" s="1" t="s">
        <v>3</v>
      </c>
      <c r="AQ170" s="1" t="s">
        <v>3</v>
      </c>
      <c r="AR170" s="1" t="s">
        <v>3</v>
      </c>
      <c r="AS170" s="1"/>
      <c r="AT170" s="1"/>
      <c r="AU170" s="1"/>
      <c r="AV170" s="1"/>
      <c r="AW170" s="1"/>
      <c r="AX170" s="1"/>
      <c r="AY170" s="1"/>
      <c r="AZ170" s="1" t="s">
        <v>3</v>
      </c>
      <c r="BA170" s="1"/>
      <c r="BB170" s="1" t="s">
        <v>3</v>
      </c>
      <c r="BC170" s="1" t="s">
        <v>3</v>
      </c>
      <c r="BD170" s="1" t="s">
        <v>3</v>
      </c>
      <c r="BE170" s="1" t="s">
        <v>3</v>
      </c>
      <c r="BF170" s="1" t="s">
        <v>3</v>
      </c>
      <c r="BG170" s="1" t="s">
        <v>3</v>
      </c>
      <c r="BH170" s="1" t="s">
        <v>3</v>
      </c>
      <c r="BI170" s="1" t="s">
        <v>3</v>
      </c>
      <c r="BJ170" s="1" t="s">
        <v>3</v>
      </c>
      <c r="BK170" s="1" t="s">
        <v>3</v>
      </c>
      <c r="BL170" s="1" t="s">
        <v>3</v>
      </c>
      <c r="BM170" s="1" t="s">
        <v>3</v>
      </c>
      <c r="BN170" s="1" t="s">
        <v>3</v>
      </c>
      <c r="BO170" s="1" t="s">
        <v>3</v>
      </c>
      <c r="BP170" s="1" t="s">
        <v>3</v>
      </c>
      <c r="BQ170" s="1"/>
      <c r="BR170" s="1"/>
      <c r="BS170" s="1"/>
      <c r="BT170" s="1"/>
      <c r="BU170" s="1"/>
      <c r="BV170" s="1"/>
      <c r="BW170" s="1"/>
      <c r="BX170" s="1">
        <v>0</v>
      </c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>
        <v>0</v>
      </c>
    </row>
    <row r="172" spans="1:118" ht="12.75">
      <c r="A172" s="3">
        <v>52</v>
      </c>
      <c r="B172" s="3">
        <f aca="true" t="shared" si="124" ref="B172:G172">B183</f>
        <v>1</v>
      </c>
      <c r="C172" s="3">
        <f t="shared" si="124"/>
        <v>4</v>
      </c>
      <c r="D172" s="3">
        <f t="shared" si="124"/>
        <v>170</v>
      </c>
      <c r="E172" s="3">
        <f t="shared" si="124"/>
        <v>0</v>
      </c>
      <c r="F172" s="3" t="str">
        <f t="shared" si="124"/>
        <v>Новый раздел</v>
      </c>
      <c r="G172" s="3" t="str">
        <f t="shared" si="124"/>
        <v>Разные работы</v>
      </c>
      <c r="H172" s="3"/>
      <c r="I172" s="3"/>
      <c r="J172" s="3"/>
      <c r="K172" s="3"/>
      <c r="L172" s="3"/>
      <c r="M172" s="3"/>
      <c r="N172" s="3"/>
      <c r="O172" s="3">
        <f aca="true" t="shared" si="125" ref="O172:AT172">O183</f>
        <v>479.79</v>
      </c>
      <c r="P172" s="3">
        <f t="shared" si="125"/>
        <v>0</v>
      </c>
      <c r="Q172" s="3">
        <f t="shared" si="125"/>
        <v>293</v>
      </c>
      <c r="R172" s="3">
        <f t="shared" si="125"/>
        <v>78.38</v>
      </c>
      <c r="S172" s="3">
        <f t="shared" si="125"/>
        <v>186.79</v>
      </c>
      <c r="T172" s="3">
        <f t="shared" si="125"/>
        <v>0</v>
      </c>
      <c r="U172" s="3">
        <f t="shared" si="125"/>
        <v>14.885200000000001</v>
      </c>
      <c r="V172" s="3">
        <f t="shared" si="125"/>
        <v>2.5926</v>
      </c>
      <c r="W172" s="3">
        <f t="shared" si="125"/>
        <v>0</v>
      </c>
      <c r="X172" s="3">
        <f t="shared" si="125"/>
        <v>65.03</v>
      </c>
      <c r="Y172" s="3">
        <f t="shared" si="125"/>
        <v>30.89</v>
      </c>
      <c r="Z172" s="3">
        <f t="shared" si="125"/>
        <v>0</v>
      </c>
      <c r="AA172" s="3">
        <f t="shared" si="125"/>
        <v>0</v>
      </c>
      <c r="AB172" s="3">
        <f t="shared" si="125"/>
        <v>479.79</v>
      </c>
      <c r="AC172" s="3">
        <f t="shared" si="125"/>
        <v>0</v>
      </c>
      <c r="AD172" s="3">
        <f t="shared" si="125"/>
        <v>293</v>
      </c>
      <c r="AE172" s="3">
        <f t="shared" si="125"/>
        <v>78.38</v>
      </c>
      <c r="AF172" s="3">
        <f t="shared" si="125"/>
        <v>186.79</v>
      </c>
      <c r="AG172" s="3">
        <f t="shared" si="125"/>
        <v>0</v>
      </c>
      <c r="AH172" s="3">
        <f t="shared" si="125"/>
        <v>14.885200000000001</v>
      </c>
      <c r="AI172" s="3">
        <f t="shared" si="125"/>
        <v>2.5926</v>
      </c>
      <c r="AJ172" s="3">
        <f t="shared" si="125"/>
        <v>0</v>
      </c>
      <c r="AK172" s="3">
        <f t="shared" si="125"/>
        <v>65.03</v>
      </c>
      <c r="AL172" s="3">
        <f t="shared" si="125"/>
        <v>30.89</v>
      </c>
      <c r="AM172" s="3">
        <f t="shared" si="125"/>
        <v>0</v>
      </c>
      <c r="AN172" s="3">
        <f t="shared" si="125"/>
        <v>0</v>
      </c>
      <c r="AO172" s="3">
        <f t="shared" si="125"/>
        <v>0</v>
      </c>
      <c r="AP172" s="3">
        <f t="shared" si="125"/>
        <v>0</v>
      </c>
      <c r="AQ172" s="3">
        <f t="shared" si="125"/>
        <v>0</v>
      </c>
      <c r="AR172" s="3">
        <f t="shared" si="125"/>
        <v>575.71</v>
      </c>
      <c r="AS172" s="3">
        <f t="shared" si="125"/>
        <v>575.71</v>
      </c>
      <c r="AT172" s="3">
        <f t="shared" si="125"/>
        <v>0</v>
      </c>
      <c r="AU172" s="3">
        <f aca="true" t="shared" si="126" ref="AU172:BZ172">AU183</f>
        <v>0</v>
      </c>
      <c r="AV172" s="3">
        <f t="shared" si="126"/>
        <v>0</v>
      </c>
      <c r="AW172" s="3">
        <f t="shared" si="126"/>
        <v>0</v>
      </c>
      <c r="AX172" s="3">
        <f t="shared" si="126"/>
        <v>0</v>
      </c>
      <c r="AY172" s="3">
        <f t="shared" si="126"/>
        <v>0</v>
      </c>
      <c r="AZ172" s="3">
        <f t="shared" si="126"/>
        <v>0</v>
      </c>
      <c r="BA172" s="3">
        <f t="shared" si="126"/>
        <v>0</v>
      </c>
      <c r="BB172" s="3">
        <f t="shared" si="126"/>
        <v>0</v>
      </c>
      <c r="BC172" s="3">
        <f t="shared" si="126"/>
        <v>0</v>
      </c>
      <c r="BD172" s="3">
        <f t="shared" si="126"/>
        <v>0</v>
      </c>
      <c r="BE172" s="3">
        <f t="shared" si="126"/>
        <v>575.71</v>
      </c>
      <c r="BF172" s="3">
        <f t="shared" si="126"/>
        <v>575.71</v>
      </c>
      <c r="BG172" s="3">
        <f t="shared" si="126"/>
        <v>0</v>
      </c>
      <c r="BH172" s="3">
        <f t="shared" si="126"/>
        <v>0</v>
      </c>
      <c r="BI172" s="3">
        <f t="shared" si="126"/>
        <v>0</v>
      </c>
      <c r="BJ172" s="3">
        <f t="shared" si="126"/>
        <v>0</v>
      </c>
      <c r="BK172" s="3">
        <f t="shared" si="126"/>
        <v>0</v>
      </c>
      <c r="BL172" s="3">
        <f t="shared" si="126"/>
        <v>0</v>
      </c>
      <c r="BM172" s="3">
        <f t="shared" si="126"/>
        <v>0</v>
      </c>
      <c r="BN172" s="3">
        <f t="shared" si="126"/>
        <v>0</v>
      </c>
      <c r="BO172" s="4">
        <f t="shared" si="126"/>
        <v>8603.48</v>
      </c>
      <c r="BP172" s="4">
        <f t="shared" si="126"/>
        <v>0</v>
      </c>
      <c r="BQ172" s="4">
        <f t="shared" si="126"/>
        <v>4012.47</v>
      </c>
      <c r="BR172" s="4">
        <f t="shared" si="126"/>
        <v>1926.44</v>
      </c>
      <c r="BS172" s="4">
        <f t="shared" si="126"/>
        <v>4591.01</v>
      </c>
      <c r="BT172" s="4">
        <f t="shared" si="126"/>
        <v>0</v>
      </c>
      <c r="BU172" s="4">
        <f t="shared" si="126"/>
        <v>14.885200000000001</v>
      </c>
      <c r="BV172" s="4">
        <f t="shared" si="126"/>
        <v>2.5926</v>
      </c>
      <c r="BW172" s="4">
        <f t="shared" si="126"/>
        <v>0</v>
      </c>
      <c r="BX172" s="4">
        <f t="shared" si="126"/>
        <v>1358.65</v>
      </c>
      <c r="BY172" s="4">
        <f t="shared" si="126"/>
        <v>619.38</v>
      </c>
      <c r="BZ172" s="4">
        <f t="shared" si="126"/>
        <v>0</v>
      </c>
      <c r="CA172" s="4">
        <f aca="true" t="shared" si="127" ref="CA172:DF172">CA183</f>
        <v>0</v>
      </c>
      <c r="CB172" s="4">
        <f t="shared" si="127"/>
        <v>8603.48</v>
      </c>
      <c r="CC172" s="4">
        <f t="shared" si="127"/>
        <v>0</v>
      </c>
      <c r="CD172" s="4">
        <f t="shared" si="127"/>
        <v>4012.47</v>
      </c>
      <c r="CE172" s="4">
        <f t="shared" si="127"/>
        <v>1926.44</v>
      </c>
      <c r="CF172" s="4">
        <f t="shared" si="127"/>
        <v>4591.01</v>
      </c>
      <c r="CG172" s="4">
        <f t="shared" si="127"/>
        <v>0</v>
      </c>
      <c r="CH172" s="4">
        <f t="shared" si="127"/>
        <v>14.885200000000001</v>
      </c>
      <c r="CI172" s="4">
        <f t="shared" si="127"/>
        <v>2.5926</v>
      </c>
      <c r="CJ172" s="4">
        <f t="shared" si="127"/>
        <v>0</v>
      </c>
      <c r="CK172" s="4">
        <f t="shared" si="127"/>
        <v>1358.65</v>
      </c>
      <c r="CL172" s="4">
        <f t="shared" si="127"/>
        <v>619.38</v>
      </c>
      <c r="CM172" s="4">
        <f t="shared" si="127"/>
        <v>0</v>
      </c>
      <c r="CN172" s="4">
        <f t="shared" si="127"/>
        <v>0</v>
      </c>
      <c r="CO172" s="4">
        <f t="shared" si="127"/>
        <v>0</v>
      </c>
      <c r="CP172" s="4">
        <f t="shared" si="127"/>
        <v>0</v>
      </c>
      <c r="CQ172" s="4">
        <f t="shared" si="127"/>
        <v>0</v>
      </c>
      <c r="CR172" s="4">
        <f t="shared" si="127"/>
        <v>10581.51</v>
      </c>
      <c r="CS172" s="4">
        <f t="shared" si="127"/>
        <v>10581.51</v>
      </c>
      <c r="CT172" s="4">
        <f t="shared" si="127"/>
        <v>0</v>
      </c>
      <c r="CU172" s="4">
        <f t="shared" si="127"/>
        <v>0</v>
      </c>
      <c r="CV172" s="4">
        <f t="shared" si="127"/>
        <v>0</v>
      </c>
      <c r="CW172" s="4">
        <f t="shared" si="127"/>
        <v>0</v>
      </c>
      <c r="CX172" s="4">
        <f t="shared" si="127"/>
        <v>0</v>
      </c>
      <c r="CY172" s="4">
        <f t="shared" si="127"/>
        <v>0</v>
      </c>
      <c r="CZ172" s="4">
        <f t="shared" si="127"/>
        <v>0</v>
      </c>
      <c r="DA172" s="4">
        <f t="shared" si="127"/>
        <v>0</v>
      </c>
      <c r="DB172" s="4">
        <f t="shared" si="127"/>
        <v>0</v>
      </c>
      <c r="DC172" s="4">
        <f t="shared" si="127"/>
        <v>0</v>
      </c>
      <c r="DD172" s="4">
        <f t="shared" si="127"/>
        <v>0</v>
      </c>
      <c r="DE172" s="4">
        <f t="shared" si="127"/>
        <v>10581.51</v>
      </c>
      <c r="DF172" s="4">
        <f t="shared" si="127"/>
        <v>10581.51</v>
      </c>
      <c r="DG172" s="4">
        <f aca="true" t="shared" si="128" ref="DG172:DN172">DG183</f>
        <v>0</v>
      </c>
      <c r="DH172" s="4">
        <f t="shared" si="128"/>
        <v>0</v>
      </c>
      <c r="DI172" s="4">
        <f t="shared" si="128"/>
        <v>0</v>
      </c>
      <c r="DJ172" s="4">
        <f t="shared" si="128"/>
        <v>0</v>
      </c>
      <c r="DK172" s="4">
        <f t="shared" si="128"/>
        <v>0</v>
      </c>
      <c r="DL172" s="4">
        <f t="shared" si="128"/>
        <v>0</v>
      </c>
      <c r="DM172" s="4">
        <f t="shared" si="128"/>
        <v>0</v>
      </c>
      <c r="DN172" s="4">
        <f t="shared" si="128"/>
        <v>0</v>
      </c>
    </row>
    <row r="174" spans="1:255" ht="12.75">
      <c r="A174" s="2">
        <v>17</v>
      </c>
      <c r="B174" s="2">
        <v>1</v>
      </c>
      <c r="C174" s="2">
        <f>ROW(SmtRes!A338)</f>
        <v>338</v>
      </c>
      <c r="D174" s="2">
        <f>ROW(EtalonRes!A338)</f>
        <v>338</v>
      </c>
      <c r="E174" s="2" t="s">
        <v>212</v>
      </c>
      <c r="F174" s="2" t="s">
        <v>213</v>
      </c>
      <c r="G174" s="2" t="s">
        <v>214</v>
      </c>
      <c r="H174" s="2" t="s">
        <v>215</v>
      </c>
      <c r="I174" s="2">
        <v>0.2</v>
      </c>
      <c r="J174" s="2">
        <v>0</v>
      </c>
      <c r="K174" s="2"/>
      <c r="L174" s="2"/>
      <c r="M174" s="2"/>
      <c r="N174" s="2"/>
      <c r="O174" s="2">
        <f aca="true" t="shared" si="129" ref="O174:O181">ROUND(CP174+GX174,2)</f>
        <v>97.75</v>
      </c>
      <c r="P174" s="2">
        <f aca="true" t="shared" si="130" ref="P174:P181">ROUND(CQ174*I174,2)</f>
        <v>0</v>
      </c>
      <c r="Q174" s="2">
        <f aca="true" t="shared" si="131" ref="Q174:Q181">ROUND(CR174*I174,2)</f>
        <v>16.46</v>
      </c>
      <c r="R174" s="2">
        <f aca="true" t="shared" si="132" ref="R174:R181">ROUND(CS174*I174,2)</f>
        <v>0</v>
      </c>
      <c r="S174" s="2">
        <f aca="true" t="shared" si="133" ref="S174:S181">ROUND(CT174*I174,2)</f>
        <v>81.29</v>
      </c>
      <c r="T174" s="2">
        <f aca="true" t="shared" si="134" ref="T174:T181">ROUND(CU174*I174,2)</f>
        <v>0</v>
      </c>
      <c r="U174" s="2">
        <f aca="true" t="shared" si="135" ref="U174:U181">CV174*I174</f>
        <v>9.700000000000001</v>
      </c>
      <c r="V174" s="2">
        <f aca="true" t="shared" si="136" ref="V174:V181">CW174*I174</f>
        <v>0</v>
      </c>
      <c r="W174" s="2">
        <f aca="true" t="shared" si="137" ref="W174:W181">ROUND(CX174*I174,2)</f>
        <v>0</v>
      </c>
      <c r="X174" s="2">
        <f aca="true" t="shared" si="138" ref="X174:Y181">ROUND(CY174,2)</f>
        <v>65.03</v>
      </c>
      <c r="Y174" s="2">
        <f t="shared" si="138"/>
        <v>30.89</v>
      </c>
      <c r="Z174" s="2"/>
      <c r="AA174" s="2">
        <v>37323632</v>
      </c>
      <c r="AB174" s="2">
        <f aca="true" t="shared" si="139" ref="AB174:AB181">ROUND((AC174+AD174+AF174)+GT174,6)</f>
        <v>488.74</v>
      </c>
      <c r="AC174" s="2">
        <f aca="true" t="shared" si="140" ref="AC174:AC181">ROUND((ES174),6)</f>
        <v>0</v>
      </c>
      <c r="AD174" s="2">
        <f>ROUND((((ET174)-(EU174))+AE174),6)</f>
        <v>82.31</v>
      </c>
      <c r="AE174" s="2">
        <f>ROUND((EU174),6)</f>
        <v>0</v>
      </c>
      <c r="AF174" s="2">
        <f>ROUND((EV174),6)</f>
        <v>406.43</v>
      </c>
      <c r="AG174" s="2">
        <f aca="true" t="shared" si="141" ref="AG174:AG181">ROUND((AP174),6)</f>
        <v>0</v>
      </c>
      <c r="AH174" s="2">
        <f aca="true" t="shared" si="142" ref="AH174:AI181">(EW174)</f>
        <v>48.5</v>
      </c>
      <c r="AI174" s="2">
        <f t="shared" si="142"/>
        <v>0</v>
      </c>
      <c r="AJ174" s="2">
        <f aca="true" t="shared" si="143" ref="AJ174:AJ181">ROUND((AS174),6)</f>
        <v>0</v>
      </c>
      <c r="AK174" s="2">
        <v>488.74</v>
      </c>
      <c r="AL174" s="2">
        <v>0</v>
      </c>
      <c r="AM174" s="2">
        <v>82.31</v>
      </c>
      <c r="AN174" s="2">
        <v>0</v>
      </c>
      <c r="AO174" s="2">
        <v>406.43</v>
      </c>
      <c r="AP174" s="2">
        <v>0</v>
      </c>
      <c r="AQ174" s="2">
        <v>48.5</v>
      </c>
      <c r="AR174" s="2">
        <v>0</v>
      </c>
      <c r="AS174" s="2">
        <v>0</v>
      </c>
      <c r="AT174" s="2">
        <v>80</v>
      </c>
      <c r="AU174" s="2">
        <v>38</v>
      </c>
      <c r="AV174" s="2">
        <v>1</v>
      </c>
      <c r="AW174" s="2">
        <v>1</v>
      </c>
      <c r="AX174" s="2"/>
      <c r="AY174" s="2"/>
      <c r="AZ174" s="2">
        <v>1</v>
      </c>
      <c r="BA174" s="2">
        <v>1</v>
      </c>
      <c r="BB174" s="2">
        <v>1</v>
      </c>
      <c r="BC174" s="2">
        <v>1</v>
      </c>
      <c r="BD174" s="2" t="s">
        <v>3</v>
      </c>
      <c r="BE174" s="2" t="s">
        <v>3</v>
      </c>
      <c r="BF174" s="2" t="s">
        <v>3</v>
      </c>
      <c r="BG174" s="2" t="s">
        <v>3</v>
      </c>
      <c r="BH174" s="2">
        <v>0</v>
      </c>
      <c r="BI174" s="2">
        <v>1</v>
      </c>
      <c r="BJ174" s="2" t="s">
        <v>216</v>
      </c>
      <c r="BK174" s="2"/>
      <c r="BL174" s="2"/>
      <c r="BM174" s="2">
        <v>1007</v>
      </c>
      <c r="BN174" s="2">
        <v>0</v>
      </c>
      <c r="BO174" s="2" t="s">
        <v>3</v>
      </c>
      <c r="BP174" s="2">
        <v>0</v>
      </c>
      <c r="BQ174" s="2">
        <v>2</v>
      </c>
      <c r="BR174" s="2">
        <v>0</v>
      </c>
      <c r="BS174" s="2">
        <v>1</v>
      </c>
      <c r="BT174" s="2">
        <v>1</v>
      </c>
      <c r="BU174" s="2">
        <v>1</v>
      </c>
      <c r="BV174" s="2">
        <v>1</v>
      </c>
      <c r="BW174" s="2">
        <v>1</v>
      </c>
      <c r="BX174" s="2">
        <v>1</v>
      </c>
      <c r="BY174" s="2" t="s">
        <v>3</v>
      </c>
      <c r="BZ174" s="2">
        <v>80</v>
      </c>
      <c r="CA174" s="2">
        <v>45</v>
      </c>
      <c r="CB174" s="2"/>
      <c r="CC174" s="2"/>
      <c r="CD174" s="2"/>
      <c r="CE174" s="2"/>
      <c r="CF174" s="2">
        <v>0</v>
      </c>
      <c r="CG174" s="2">
        <v>0</v>
      </c>
      <c r="CH174" s="2"/>
      <c r="CI174" s="2"/>
      <c r="CJ174" s="2"/>
      <c r="CK174" s="2"/>
      <c r="CL174" s="2"/>
      <c r="CM174" s="2">
        <v>0</v>
      </c>
      <c r="CN174" s="2" t="s">
        <v>3</v>
      </c>
      <c r="CO174" s="2">
        <v>0</v>
      </c>
      <c r="CP174" s="2">
        <f aca="true" t="shared" si="144" ref="CP174:CP181">(P174+Q174+S174)</f>
        <v>97.75</v>
      </c>
      <c r="CQ174" s="2">
        <f aca="true" t="shared" si="145" ref="CQ174:CQ181">AC174*BC174</f>
        <v>0</v>
      </c>
      <c r="CR174" s="2">
        <f aca="true" t="shared" si="146" ref="CR174:CR181">AD174*BB174</f>
        <v>82.31</v>
      </c>
      <c r="CS174" s="2">
        <f aca="true" t="shared" si="147" ref="CS174:CS181">AE174*BS174</f>
        <v>0</v>
      </c>
      <c r="CT174" s="2">
        <f aca="true" t="shared" si="148" ref="CT174:CT181">AF174*BA174</f>
        <v>406.43</v>
      </c>
      <c r="CU174" s="2">
        <f aca="true" t="shared" si="149" ref="CU174:CX181">AG174</f>
        <v>0</v>
      </c>
      <c r="CV174" s="2">
        <f t="shared" si="149"/>
        <v>48.5</v>
      </c>
      <c r="CW174" s="2">
        <f t="shared" si="149"/>
        <v>0</v>
      </c>
      <c r="CX174" s="2">
        <f t="shared" si="149"/>
        <v>0</v>
      </c>
      <c r="CY174" s="2">
        <f aca="true" t="shared" si="150" ref="CY174:CY179">(((S174+R174)*AT174)/100)</f>
        <v>65.03200000000001</v>
      </c>
      <c r="CZ174" s="2">
        <f aca="true" t="shared" si="151" ref="CZ174:CZ179">(((S174+R174)*AU174)/100)</f>
        <v>30.890200000000004</v>
      </c>
      <c r="DA174" s="2"/>
      <c r="DB174" s="2"/>
      <c r="DC174" s="2" t="s">
        <v>3</v>
      </c>
      <c r="DD174" s="2" t="s">
        <v>3</v>
      </c>
      <c r="DE174" s="2" t="s">
        <v>3</v>
      </c>
      <c r="DF174" s="2" t="s">
        <v>3</v>
      </c>
      <c r="DG174" s="2" t="s">
        <v>3</v>
      </c>
      <c r="DH174" s="2" t="s">
        <v>3</v>
      </c>
      <c r="DI174" s="2" t="s">
        <v>3</v>
      </c>
      <c r="DJ174" s="2" t="s">
        <v>3</v>
      </c>
      <c r="DK174" s="2" t="s">
        <v>3</v>
      </c>
      <c r="DL174" s="2" t="s">
        <v>3</v>
      </c>
      <c r="DM174" s="2" t="s">
        <v>3</v>
      </c>
      <c r="DN174" s="2">
        <v>0</v>
      </c>
      <c r="DO174" s="2">
        <v>0</v>
      </c>
      <c r="DP174" s="2">
        <v>1</v>
      </c>
      <c r="DQ174" s="2">
        <v>1</v>
      </c>
      <c r="DR174" s="2"/>
      <c r="DS174" s="2"/>
      <c r="DT174" s="2"/>
      <c r="DU174" s="2">
        <v>1013</v>
      </c>
      <c r="DV174" s="2" t="s">
        <v>215</v>
      </c>
      <c r="DW174" s="2" t="s">
        <v>215</v>
      </c>
      <c r="DX174" s="2">
        <v>1</v>
      </c>
      <c r="DY174" s="2"/>
      <c r="DZ174" s="2"/>
      <c r="EA174" s="2"/>
      <c r="EB174" s="2"/>
      <c r="EC174" s="2"/>
      <c r="ED174" s="2"/>
      <c r="EE174" s="2">
        <v>35908526</v>
      </c>
      <c r="EF174" s="2">
        <v>2</v>
      </c>
      <c r="EG174" s="2" t="s">
        <v>49</v>
      </c>
      <c r="EH174" s="2">
        <v>0</v>
      </c>
      <c r="EI174" s="2" t="s">
        <v>3</v>
      </c>
      <c r="EJ174" s="2">
        <v>1</v>
      </c>
      <c r="EK174" s="2">
        <v>1007</v>
      </c>
      <c r="EL174" s="2" t="s">
        <v>217</v>
      </c>
      <c r="EM174" s="2" t="s">
        <v>218</v>
      </c>
      <c r="EN174" s="2"/>
      <c r="EO174" s="2" t="s">
        <v>3</v>
      </c>
      <c r="EP174" s="2"/>
      <c r="EQ174" s="2">
        <v>0</v>
      </c>
      <c r="ER174" s="2">
        <v>488.74</v>
      </c>
      <c r="ES174" s="2">
        <v>0</v>
      </c>
      <c r="ET174" s="2">
        <v>82.31</v>
      </c>
      <c r="EU174" s="2">
        <v>0</v>
      </c>
      <c r="EV174" s="2">
        <v>406.43</v>
      </c>
      <c r="EW174" s="2">
        <v>48.5</v>
      </c>
      <c r="EX174" s="2">
        <v>0</v>
      </c>
      <c r="EY174" s="2">
        <v>0</v>
      </c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>
        <v>0</v>
      </c>
      <c r="FR174" s="2">
        <f aca="true" t="shared" si="152" ref="FR174:FR181">ROUND(IF(AND(BH174=3,BI174=3),P174,0),2)</f>
        <v>0</v>
      </c>
      <c r="FS174" s="2">
        <v>0</v>
      </c>
      <c r="FT174" s="2"/>
      <c r="FU174" s="2" t="s">
        <v>30</v>
      </c>
      <c r="FV174" s="2"/>
      <c r="FW174" s="2"/>
      <c r="FX174" s="2">
        <v>80</v>
      </c>
      <c r="FY174" s="2">
        <v>38.25</v>
      </c>
      <c r="FZ174" s="2"/>
      <c r="GA174" s="2" t="s">
        <v>3</v>
      </c>
      <c r="GB174" s="2"/>
      <c r="GC174" s="2"/>
      <c r="GD174" s="2">
        <v>0</v>
      </c>
      <c r="GE174" s="2"/>
      <c r="GF174" s="2">
        <v>-1154657501</v>
      </c>
      <c r="GG174" s="2">
        <v>2</v>
      </c>
      <c r="GH174" s="2">
        <v>1</v>
      </c>
      <c r="GI174" s="2">
        <v>-2</v>
      </c>
      <c r="GJ174" s="2">
        <v>0</v>
      </c>
      <c r="GK174" s="2">
        <f>ROUND(R174*(R12)/100,2)</f>
        <v>0</v>
      </c>
      <c r="GL174" s="2">
        <f aca="true" t="shared" si="153" ref="GL174:GL181">ROUND(IF(AND(BH174=3,BI174=3,FS174&lt;&gt;0),P174,0),2)</f>
        <v>0</v>
      </c>
      <c r="GM174" s="2">
        <f aca="true" t="shared" si="154" ref="GM174:GM181">O174+X174+Y174+GK174</f>
        <v>193.67000000000002</v>
      </c>
      <c r="GN174" s="2">
        <f aca="true" t="shared" si="155" ref="GN174:GN181">ROUND(IF(OR(BI174=0,BI174=1),O174+X174+Y174+GK174-GX174,0),2)</f>
        <v>193.67</v>
      </c>
      <c r="GO174" s="2">
        <f aca="true" t="shared" si="156" ref="GO174:GO181">ROUND(IF(BI174=2,O174+X174+Y174+GK174-GX174,0),2)</f>
        <v>0</v>
      </c>
      <c r="GP174" s="2">
        <f aca="true" t="shared" si="157" ref="GP174:GP181">ROUND(IF(BI174=4,O174+X174+Y174+GK174,GX174),2)</f>
        <v>0</v>
      </c>
      <c r="GQ174" s="2"/>
      <c r="GR174" s="2"/>
      <c r="GS174" s="2"/>
      <c r="GT174" s="2">
        <v>0</v>
      </c>
      <c r="GU174" s="2">
        <v>1</v>
      </c>
      <c r="GV174" s="2">
        <v>0</v>
      </c>
      <c r="GW174" s="2">
        <v>0</v>
      </c>
      <c r="GX174" s="2">
        <f aca="true" t="shared" si="158" ref="GX174:GX181">ROUND(GT174*GU174*I174,2)</f>
        <v>0</v>
      </c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</row>
    <row r="175" spans="1:206" ht="12.75">
      <c r="A175">
        <v>17</v>
      </c>
      <c r="B175">
        <v>1</v>
      </c>
      <c r="C175">
        <f>ROW(SmtRes!A340)</f>
        <v>340</v>
      </c>
      <c r="D175">
        <f>ROW(EtalonRes!A340)</f>
        <v>340</v>
      </c>
      <c r="E175" t="s">
        <v>212</v>
      </c>
      <c r="F175" t="s">
        <v>213</v>
      </c>
      <c r="G175" t="s">
        <v>214</v>
      </c>
      <c r="H175" t="s">
        <v>215</v>
      </c>
      <c r="I175">
        <v>0.2</v>
      </c>
      <c r="J175">
        <v>0</v>
      </c>
      <c r="O175">
        <f t="shared" si="129"/>
        <v>2078.02</v>
      </c>
      <c r="P175">
        <f t="shared" si="130"/>
        <v>0</v>
      </c>
      <c r="Q175">
        <f t="shared" si="131"/>
        <v>80.01</v>
      </c>
      <c r="R175">
        <f t="shared" si="132"/>
        <v>0</v>
      </c>
      <c r="S175">
        <f t="shared" si="133"/>
        <v>1998.01</v>
      </c>
      <c r="T175">
        <f t="shared" si="134"/>
        <v>0</v>
      </c>
      <c r="U175">
        <f t="shared" si="135"/>
        <v>9.700000000000001</v>
      </c>
      <c r="V175">
        <f t="shared" si="136"/>
        <v>0</v>
      </c>
      <c r="W175">
        <f t="shared" si="137"/>
        <v>0</v>
      </c>
      <c r="X175">
        <f t="shared" si="138"/>
        <v>1358.65</v>
      </c>
      <c r="Y175">
        <f t="shared" si="138"/>
        <v>619.38</v>
      </c>
      <c r="AA175">
        <v>37323628</v>
      </c>
      <c r="AB175">
        <f t="shared" si="139"/>
        <v>488.74</v>
      </c>
      <c r="AC175">
        <f t="shared" si="140"/>
        <v>0</v>
      </c>
      <c r="AD175">
        <f>ROUND((((ET175)-(EU175))+AE175),6)</f>
        <v>82.31</v>
      </c>
      <c r="AE175">
        <f>ROUND((EU175),6)</f>
        <v>0</v>
      </c>
      <c r="AF175">
        <f>ROUND((EV175),6)</f>
        <v>406.43</v>
      </c>
      <c r="AG175">
        <f t="shared" si="141"/>
        <v>0</v>
      </c>
      <c r="AH175">
        <f t="shared" si="142"/>
        <v>48.5</v>
      </c>
      <c r="AI175">
        <f t="shared" si="142"/>
        <v>0</v>
      </c>
      <c r="AJ175">
        <f t="shared" si="143"/>
        <v>0</v>
      </c>
      <c r="AK175">
        <v>488.74</v>
      </c>
      <c r="AL175">
        <v>0</v>
      </c>
      <c r="AM175">
        <v>82.31</v>
      </c>
      <c r="AN175">
        <v>0</v>
      </c>
      <c r="AO175">
        <v>406.43</v>
      </c>
      <c r="AP175">
        <v>0</v>
      </c>
      <c r="AQ175">
        <v>48.5</v>
      </c>
      <c r="AR175">
        <v>0</v>
      </c>
      <c r="AS175">
        <v>0</v>
      </c>
      <c r="AT175">
        <v>68</v>
      </c>
      <c r="AU175">
        <v>31</v>
      </c>
      <c r="AV175">
        <v>1</v>
      </c>
      <c r="AW175">
        <v>1</v>
      </c>
      <c r="AZ175">
        <v>1</v>
      </c>
      <c r="BA175">
        <v>24.58</v>
      </c>
      <c r="BB175">
        <v>4.86</v>
      </c>
      <c r="BC175">
        <v>1</v>
      </c>
      <c r="BH175">
        <v>0</v>
      </c>
      <c r="BI175">
        <v>1</v>
      </c>
      <c r="BJ175" t="s">
        <v>216</v>
      </c>
      <c r="BM175">
        <v>1007</v>
      </c>
      <c r="BN175">
        <v>0</v>
      </c>
      <c r="BO175" t="s">
        <v>213</v>
      </c>
      <c r="BP175">
        <v>1</v>
      </c>
      <c r="BQ175">
        <v>2</v>
      </c>
      <c r="BR175">
        <v>0</v>
      </c>
      <c r="BS175">
        <v>24.58</v>
      </c>
      <c r="BT175">
        <v>1</v>
      </c>
      <c r="BU175">
        <v>1</v>
      </c>
      <c r="BV175">
        <v>1</v>
      </c>
      <c r="BW175">
        <v>1</v>
      </c>
      <c r="BX175">
        <v>1</v>
      </c>
      <c r="BZ175">
        <v>80</v>
      </c>
      <c r="CA175">
        <v>45</v>
      </c>
      <c r="CF175">
        <v>0</v>
      </c>
      <c r="CG175">
        <v>0</v>
      </c>
      <c r="CM175">
        <v>0</v>
      </c>
      <c r="CO175">
        <v>0</v>
      </c>
      <c r="CP175">
        <f t="shared" si="144"/>
        <v>2078.02</v>
      </c>
      <c r="CQ175">
        <f t="shared" si="145"/>
        <v>0</v>
      </c>
      <c r="CR175">
        <f t="shared" si="146"/>
        <v>400.02660000000003</v>
      </c>
      <c r="CS175">
        <f t="shared" si="147"/>
        <v>0</v>
      </c>
      <c r="CT175">
        <f t="shared" si="148"/>
        <v>9990.0494</v>
      </c>
      <c r="CU175">
        <f t="shared" si="149"/>
        <v>0</v>
      </c>
      <c r="CV175">
        <f t="shared" si="149"/>
        <v>48.5</v>
      </c>
      <c r="CW175">
        <f t="shared" si="149"/>
        <v>0</v>
      </c>
      <c r="CX175">
        <f t="shared" si="149"/>
        <v>0</v>
      </c>
      <c r="CY175">
        <f t="shared" si="150"/>
        <v>1358.6468</v>
      </c>
      <c r="CZ175">
        <f t="shared" si="151"/>
        <v>619.3831</v>
      </c>
      <c r="DN175">
        <v>0</v>
      </c>
      <c r="DO175">
        <v>0</v>
      </c>
      <c r="DP175">
        <v>1</v>
      </c>
      <c r="DQ175">
        <v>1</v>
      </c>
      <c r="DU175">
        <v>1013</v>
      </c>
      <c r="DV175" t="s">
        <v>215</v>
      </c>
      <c r="DW175" t="s">
        <v>215</v>
      </c>
      <c r="DX175">
        <v>1</v>
      </c>
      <c r="EE175">
        <v>35908526</v>
      </c>
      <c r="EF175">
        <v>2</v>
      </c>
      <c r="EG175" t="s">
        <v>49</v>
      </c>
      <c r="EH175">
        <v>0</v>
      </c>
      <c r="EJ175">
        <v>1</v>
      </c>
      <c r="EK175">
        <v>1007</v>
      </c>
      <c r="EL175" t="s">
        <v>217</v>
      </c>
      <c r="EM175" t="s">
        <v>218</v>
      </c>
      <c r="EQ175">
        <v>0</v>
      </c>
      <c r="ER175">
        <v>488.74</v>
      </c>
      <c r="ES175">
        <v>0</v>
      </c>
      <c r="ET175">
        <v>82.31</v>
      </c>
      <c r="EU175">
        <v>0</v>
      </c>
      <c r="EV175">
        <v>406.43</v>
      </c>
      <c r="EW175">
        <v>48.5</v>
      </c>
      <c r="EX175">
        <v>0</v>
      </c>
      <c r="EY175">
        <v>0</v>
      </c>
      <c r="FQ175">
        <v>0</v>
      </c>
      <c r="FR175">
        <f t="shared" si="152"/>
        <v>0</v>
      </c>
      <c r="FS175">
        <v>0</v>
      </c>
      <c r="FU175" t="s">
        <v>30</v>
      </c>
      <c r="FV175" t="s">
        <v>30</v>
      </c>
      <c r="FW175" t="s">
        <v>31</v>
      </c>
      <c r="FX175">
        <v>80</v>
      </c>
      <c r="FY175">
        <v>38.25</v>
      </c>
      <c r="GD175">
        <v>0</v>
      </c>
      <c r="GF175">
        <v>-1154657501</v>
      </c>
      <c r="GG175">
        <v>2</v>
      </c>
      <c r="GH175">
        <v>1</v>
      </c>
      <c r="GI175">
        <v>2</v>
      </c>
      <c r="GJ175">
        <v>0</v>
      </c>
      <c r="GK175">
        <f>ROUND(R175*(S12)/100,2)</f>
        <v>0</v>
      </c>
      <c r="GL175">
        <f t="shared" si="153"/>
        <v>0</v>
      </c>
      <c r="GM175">
        <f t="shared" si="154"/>
        <v>4056.05</v>
      </c>
      <c r="GN175">
        <f t="shared" si="155"/>
        <v>4056.05</v>
      </c>
      <c r="GO175">
        <f t="shared" si="156"/>
        <v>0</v>
      </c>
      <c r="GP175">
        <f t="shared" si="157"/>
        <v>0</v>
      </c>
      <c r="GT175">
        <v>0</v>
      </c>
      <c r="GU175">
        <v>1</v>
      </c>
      <c r="GV175">
        <v>0</v>
      </c>
      <c r="GW175">
        <v>0</v>
      </c>
      <c r="GX175">
        <f t="shared" si="158"/>
        <v>0</v>
      </c>
    </row>
    <row r="176" spans="1:255" ht="12.75">
      <c r="A176" s="2">
        <v>17</v>
      </c>
      <c r="B176" s="2">
        <v>1</v>
      </c>
      <c r="C176" s="2">
        <f>ROW(SmtRes!A343)</f>
        <v>343</v>
      </c>
      <c r="D176" s="2">
        <f>ROW(EtalonRes!A343)</f>
        <v>343</v>
      </c>
      <c r="E176" s="2" t="s">
        <v>219</v>
      </c>
      <c r="F176" s="2" t="s">
        <v>220</v>
      </c>
      <c r="G176" s="2" t="s">
        <v>221</v>
      </c>
      <c r="H176" s="2" t="s">
        <v>222</v>
      </c>
      <c r="I176" s="2">
        <v>14.9</v>
      </c>
      <c r="J176" s="2">
        <v>0</v>
      </c>
      <c r="K176" s="2"/>
      <c r="L176" s="2"/>
      <c r="M176" s="2"/>
      <c r="N176" s="2"/>
      <c r="O176" s="2">
        <f t="shared" si="129"/>
        <v>191.02</v>
      </c>
      <c r="P176" s="2">
        <f t="shared" si="130"/>
        <v>0</v>
      </c>
      <c r="Q176" s="2">
        <f t="shared" si="131"/>
        <v>138.27</v>
      </c>
      <c r="R176" s="2">
        <f t="shared" si="132"/>
        <v>39.19</v>
      </c>
      <c r="S176" s="2">
        <f t="shared" si="133"/>
        <v>52.75</v>
      </c>
      <c r="T176" s="2">
        <f t="shared" si="134"/>
        <v>0</v>
      </c>
      <c r="U176" s="2">
        <f t="shared" si="135"/>
        <v>2.5926</v>
      </c>
      <c r="V176" s="2">
        <f t="shared" si="136"/>
        <v>1.2963</v>
      </c>
      <c r="W176" s="2">
        <f t="shared" si="137"/>
        <v>0</v>
      </c>
      <c r="X176" s="2">
        <f t="shared" si="138"/>
        <v>0</v>
      </c>
      <c r="Y176" s="2">
        <f t="shared" si="138"/>
        <v>0</v>
      </c>
      <c r="Z176" s="2"/>
      <c r="AA176" s="2">
        <v>37323632</v>
      </c>
      <c r="AB176" s="2">
        <f t="shared" si="139"/>
        <v>12.82</v>
      </c>
      <c r="AC176" s="2">
        <f t="shared" si="140"/>
        <v>0</v>
      </c>
      <c r="AD176" s="2">
        <f>ROUND(((ET176)+ROUND(((EU176)*1.6),2)),6)</f>
        <v>9.28</v>
      </c>
      <c r="AE176" s="2">
        <f aca="true" t="shared" si="159" ref="AE176:AF179">ROUND(((EU176)+ROUND(((EU176)*1.6),2)),6)</f>
        <v>2.63</v>
      </c>
      <c r="AF176" s="2">
        <f t="shared" si="159"/>
        <v>3.54</v>
      </c>
      <c r="AG176" s="2">
        <f t="shared" si="141"/>
        <v>0</v>
      </c>
      <c r="AH176" s="2">
        <f t="shared" si="142"/>
        <v>0.174</v>
      </c>
      <c r="AI176" s="2">
        <f t="shared" si="142"/>
        <v>0.087</v>
      </c>
      <c r="AJ176" s="2">
        <f t="shared" si="143"/>
        <v>0</v>
      </c>
      <c r="AK176" s="2">
        <v>12.81</v>
      </c>
      <c r="AL176" s="2">
        <v>0</v>
      </c>
      <c r="AM176" s="2">
        <v>7.66</v>
      </c>
      <c r="AN176" s="2">
        <v>1.01</v>
      </c>
      <c r="AO176" s="2">
        <v>1.36</v>
      </c>
      <c r="AP176" s="2">
        <v>0</v>
      </c>
      <c r="AQ176" s="2">
        <v>0.174</v>
      </c>
      <c r="AR176" s="2">
        <v>0.087</v>
      </c>
      <c r="AS176" s="2">
        <v>0</v>
      </c>
      <c r="AT176" s="2">
        <v>0</v>
      </c>
      <c r="AU176" s="2">
        <v>0</v>
      </c>
      <c r="AV176" s="2">
        <v>1</v>
      </c>
      <c r="AW176" s="2">
        <v>1</v>
      </c>
      <c r="AX176" s="2"/>
      <c r="AY176" s="2"/>
      <c r="AZ176" s="2">
        <v>1</v>
      </c>
      <c r="BA176" s="2">
        <v>1</v>
      </c>
      <c r="BB176" s="2">
        <v>1</v>
      </c>
      <c r="BC176" s="2">
        <v>1</v>
      </c>
      <c r="BD176" s="2" t="s">
        <v>3</v>
      </c>
      <c r="BE176" s="2" t="s">
        <v>3</v>
      </c>
      <c r="BF176" s="2" t="s">
        <v>3</v>
      </c>
      <c r="BG176" s="2" t="s">
        <v>3</v>
      </c>
      <c r="BH176" s="2">
        <v>0</v>
      </c>
      <c r="BI176" s="2">
        <v>1</v>
      </c>
      <c r="BJ176" s="2" t="s">
        <v>223</v>
      </c>
      <c r="BK176" s="2"/>
      <c r="BL176" s="2"/>
      <c r="BM176" s="2">
        <v>700004</v>
      </c>
      <c r="BN176" s="2">
        <v>0</v>
      </c>
      <c r="BO176" s="2" t="s">
        <v>3</v>
      </c>
      <c r="BP176" s="2">
        <v>0</v>
      </c>
      <c r="BQ176" s="2">
        <v>19</v>
      </c>
      <c r="BR176" s="2">
        <v>0</v>
      </c>
      <c r="BS176" s="2">
        <v>1</v>
      </c>
      <c r="BT176" s="2">
        <v>1</v>
      </c>
      <c r="BU176" s="2">
        <v>1</v>
      </c>
      <c r="BV176" s="2">
        <v>1</v>
      </c>
      <c r="BW176" s="2">
        <v>1</v>
      </c>
      <c r="BX176" s="2">
        <v>1</v>
      </c>
      <c r="BY176" s="2" t="s">
        <v>3</v>
      </c>
      <c r="BZ176" s="2">
        <v>2.37</v>
      </c>
      <c r="CA176" s="2">
        <v>1.42</v>
      </c>
      <c r="CB176" s="2"/>
      <c r="CC176" s="2"/>
      <c r="CD176" s="2"/>
      <c r="CE176" s="2"/>
      <c r="CF176" s="2">
        <v>0</v>
      </c>
      <c r="CG176" s="2">
        <v>0</v>
      </c>
      <c r="CH176" s="2"/>
      <c r="CI176" s="2"/>
      <c r="CJ176" s="2"/>
      <c r="CK176" s="2"/>
      <c r="CL176" s="2"/>
      <c r="CM176" s="2">
        <v>0</v>
      </c>
      <c r="CN176" s="2" t="s">
        <v>3</v>
      </c>
      <c r="CO176" s="2">
        <v>0</v>
      </c>
      <c r="CP176" s="2">
        <f t="shared" si="144"/>
        <v>191.02</v>
      </c>
      <c r="CQ176" s="2">
        <f t="shared" si="145"/>
        <v>0</v>
      </c>
      <c r="CR176" s="2">
        <f t="shared" si="146"/>
        <v>9.28</v>
      </c>
      <c r="CS176" s="2">
        <f t="shared" si="147"/>
        <v>2.63</v>
      </c>
      <c r="CT176" s="2">
        <f t="shared" si="148"/>
        <v>3.54</v>
      </c>
      <c r="CU176" s="2">
        <f t="shared" si="149"/>
        <v>0</v>
      </c>
      <c r="CV176" s="2">
        <f t="shared" si="149"/>
        <v>0.174</v>
      </c>
      <c r="CW176" s="2">
        <f t="shared" si="149"/>
        <v>0.087</v>
      </c>
      <c r="CX176" s="2">
        <f t="shared" si="149"/>
        <v>0</v>
      </c>
      <c r="CY176" s="2">
        <f t="shared" si="150"/>
        <v>0</v>
      </c>
      <c r="CZ176" s="2">
        <f t="shared" si="151"/>
        <v>0</v>
      </c>
      <c r="DA176" s="2"/>
      <c r="DB176" s="2"/>
      <c r="DC176" s="2" t="s">
        <v>3</v>
      </c>
      <c r="DD176" s="2" t="s">
        <v>3</v>
      </c>
      <c r="DE176" s="2" t="s">
        <v>3</v>
      </c>
      <c r="DF176" s="2" t="s">
        <v>3</v>
      </c>
      <c r="DG176" s="2" t="s">
        <v>3</v>
      </c>
      <c r="DH176" s="2" t="s">
        <v>3</v>
      </c>
      <c r="DI176" s="2" t="s">
        <v>3</v>
      </c>
      <c r="DJ176" s="2" t="s">
        <v>3</v>
      </c>
      <c r="DK176" s="2" t="s">
        <v>3</v>
      </c>
      <c r="DL176" s="2" t="s">
        <v>3</v>
      </c>
      <c r="DM176" s="2" t="s">
        <v>3</v>
      </c>
      <c r="DN176" s="2">
        <v>0</v>
      </c>
      <c r="DO176" s="2">
        <v>0</v>
      </c>
      <c r="DP176" s="2">
        <v>1</v>
      </c>
      <c r="DQ176" s="2">
        <v>1</v>
      </c>
      <c r="DR176" s="2"/>
      <c r="DS176" s="2"/>
      <c r="DT176" s="2"/>
      <c r="DU176" s="2">
        <v>1013</v>
      </c>
      <c r="DV176" s="2" t="s">
        <v>222</v>
      </c>
      <c r="DW176" s="2" t="s">
        <v>222</v>
      </c>
      <c r="DX176" s="2">
        <v>1</v>
      </c>
      <c r="DY176" s="2"/>
      <c r="DZ176" s="2"/>
      <c r="EA176" s="2"/>
      <c r="EB176" s="2"/>
      <c r="EC176" s="2"/>
      <c r="ED176" s="2"/>
      <c r="EE176" s="2">
        <v>35908738</v>
      </c>
      <c r="EF176" s="2">
        <v>19</v>
      </c>
      <c r="EG176" s="2" t="s">
        <v>224</v>
      </c>
      <c r="EH176" s="2">
        <v>0</v>
      </c>
      <c r="EI176" s="2" t="s">
        <v>3</v>
      </c>
      <c r="EJ176" s="2">
        <v>1</v>
      </c>
      <c r="EK176" s="2">
        <v>700004</v>
      </c>
      <c r="EL176" s="2" t="s">
        <v>225</v>
      </c>
      <c r="EM176" s="2" t="s">
        <v>226</v>
      </c>
      <c r="EN176" s="2"/>
      <c r="EO176" s="2" t="s">
        <v>3</v>
      </c>
      <c r="EP176" s="2"/>
      <c r="EQ176" s="2">
        <v>65536</v>
      </c>
      <c r="ER176" s="2">
        <v>12.81</v>
      </c>
      <c r="ES176" s="2">
        <v>0</v>
      </c>
      <c r="ET176" s="2">
        <v>7.66</v>
      </c>
      <c r="EU176" s="2">
        <v>1.01</v>
      </c>
      <c r="EV176" s="2">
        <v>1.36</v>
      </c>
      <c r="EW176" s="2">
        <v>0.174</v>
      </c>
      <c r="EX176" s="2">
        <v>0.087</v>
      </c>
      <c r="EY176" s="2">
        <v>0</v>
      </c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>
        <v>0</v>
      </c>
      <c r="FR176" s="2">
        <f t="shared" si="152"/>
        <v>0</v>
      </c>
      <c r="FS176" s="2">
        <v>0</v>
      </c>
      <c r="FT176" s="2"/>
      <c r="FU176" s="2"/>
      <c r="FV176" s="2"/>
      <c r="FW176" s="2"/>
      <c r="FX176" s="2">
        <v>2.37</v>
      </c>
      <c r="FY176" s="2">
        <v>1.42</v>
      </c>
      <c r="FZ176" s="2"/>
      <c r="GA176" s="2" t="s">
        <v>3</v>
      </c>
      <c r="GB176" s="2"/>
      <c r="GC176" s="2"/>
      <c r="GD176" s="2">
        <v>0</v>
      </c>
      <c r="GE176" s="2"/>
      <c r="GF176" s="2">
        <v>-306378692</v>
      </c>
      <c r="GG176" s="2">
        <v>2</v>
      </c>
      <c r="GH176" s="2">
        <v>1</v>
      </c>
      <c r="GI176" s="2">
        <v>-2</v>
      </c>
      <c r="GJ176" s="2">
        <v>0</v>
      </c>
      <c r="GK176" s="2">
        <f>ROUND(R176*(R12)/100,2)</f>
        <v>0</v>
      </c>
      <c r="GL176" s="2">
        <f t="shared" si="153"/>
        <v>0</v>
      </c>
      <c r="GM176" s="2">
        <f t="shared" si="154"/>
        <v>191.02</v>
      </c>
      <c r="GN176" s="2">
        <f t="shared" si="155"/>
        <v>191.02</v>
      </c>
      <c r="GO176" s="2">
        <f t="shared" si="156"/>
        <v>0</v>
      </c>
      <c r="GP176" s="2">
        <f t="shared" si="157"/>
        <v>0</v>
      </c>
      <c r="GQ176" s="2"/>
      <c r="GR176" s="2"/>
      <c r="GS176" s="2"/>
      <c r="GT176" s="2">
        <v>0</v>
      </c>
      <c r="GU176" s="2">
        <v>1</v>
      </c>
      <c r="GV176" s="2">
        <v>0</v>
      </c>
      <c r="GW176" s="2">
        <v>0</v>
      </c>
      <c r="GX176" s="2">
        <f t="shared" si="158"/>
        <v>0</v>
      </c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06" ht="12.75">
      <c r="A177">
        <v>17</v>
      </c>
      <c r="B177">
        <v>1</v>
      </c>
      <c r="C177">
        <f>ROW(SmtRes!A346)</f>
        <v>346</v>
      </c>
      <c r="D177">
        <f>ROW(EtalonRes!A346)</f>
        <v>346</v>
      </c>
      <c r="E177" t="s">
        <v>219</v>
      </c>
      <c r="F177" t="s">
        <v>220</v>
      </c>
      <c r="G177" t="s">
        <v>221</v>
      </c>
      <c r="H177" t="s">
        <v>222</v>
      </c>
      <c r="I177">
        <v>14.9</v>
      </c>
      <c r="J177">
        <v>0</v>
      </c>
      <c r="O177">
        <f t="shared" si="129"/>
        <v>3262.73</v>
      </c>
      <c r="P177">
        <f t="shared" si="130"/>
        <v>0</v>
      </c>
      <c r="Q177">
        <f t="shared" si="131"/>
        <v>1966.23</v>
      </c>
      <c r="R177">
        <f t="shared" si="132"/>
        <v>963.22</v>
      </c>
      <c r="S177">
        <f t="shared" si="133"/>
        <v>1296.5</v>
      </c>
      <c r="T177">
        <f t="shared" si="134"/>
        <v>0</v>
      </c>
      <c r="U177">
        <f t="shared" si="135"/>
        <v>2.5926</v>
      </c>
      <c r="V177">
        <f t="shared" si="136"/>
        <v>1.2963</v>
      </c>
      <c r="W177">
        <f t="shared" si="137"/>
        <v>0</v>
      </c>
      <c r="X177">
        <f t="shared" si="138"/>
        <v>0</v>
      </c>
      <c r="Y177">
        <f t="shared" si="138"/>
        <v>0</v>
      </c>
      <c r="AA177">
        <v>37323628</v>
      </c>
      <c r="AB177">
        <f t="shared" si="139"/>
        <v>12.82</v>
      </c>
      <c r="AC177">
        <f t="shared" si="140"/>
        <v>0</v>
      </c>
      <c r="AD177">
        <f>ROUND(((ET177)+ROUND(((EU177)*1.6),2)),6)</f>
        <v>9.28</v>
      </c>
      <c r="AE177">
        <f t="shared" si="159"/>
        <v>2.63</v>
      </c>
      <c r="AF177">
        <f t="shared" si="159"/>
        <v>3.54</v>
      </c>
      <c r="AG177">
        <f t="shared" si="141"/>
        <v>0</v>
      </c>
      <c r="AH177">
        <f t="shared" si="142"/>
        <v>0.174</v>
      </c>
      <c r="AI177">
        <f t="shared" si="142"/>
        <v>0.087</v>
      </c>
      <c r="AJ177">
        <f t="shared" si="143"/>
        <v>0</v>
      </c>
      <c r="AK177">
        <v>12.81</v>
      </c>
      <c r="AL177">
        <v>0</v>
      </c>
      <c r="AM177">
        <v>7.66</v>
      </c>
      <c r="AN177">
        <v>1.01</v>
      </c>
      <c r="AO177">
        <v>1.36</v>
      </c>
      <c r="AP177">
        <v>0</v>
      </c>
      <c r="AQ177">
        <v>0.174</v>
      </c>
      <c r="AR177">
        <v>0.087</v>
      </c>
      <c r="AS177">
        <v>0</v>
      </c>
      <c r="AT177">
        <v>0</v>
      </c>
      <c r="AU177">
        <v>0</v>
      </c>
      <c r="AV177">
        <v>1</v>
      </c>
      <c r="AW177">
        <v>1</v>
      </c>
      <c r="AZ177">
        <v>1</v>
      </c>
      <c r="BA177">
        <v>24.58</v>
      </c>
      <c r="BB177">
        <v>14.22</v>
      </c>
      <c r="BC177">
        <v>1</v>
      </c>
      <c r="BH177">
        <v>0</v>
      </c>
      <c r="BI177">
        <v>1</v>
      </c>
      <c r="BJ177" t="s">
        <v>223</v>
      </c>
      <c r="BM177">
        <v>700004</v>
      </c>
      <c r="BN177">
        <v>0</v>
      </c>
      <c r="BO177" t="s">
        <v>220</v>
      </c>
      <c r="BP177">
        <v>1</v>
      </c>
      <c r="BQ177">
        <v>19</v>
      </c>
      <c r="BR177">
        <v>0</v>
      </c>
      <c r="BS177">
        <v>24.58</v>
      </c>
      <c r="BT177">
        <v>1</v>
      </c>
      <c r="BU177">
        <v>1</v>
      </c>
      <c r="BV177">
        <v>1</v>
      </c>
      <c r="BW177">
        <v>1</v>
      </c>
      <c r="BX177">
        <v>1</v>
      </c>
      <c r="BZ177">
        <v>2.37</v>
      </c>
      <c r="CA177">
        <v>1.42</v>
      </c>
      <c r="CF177">
        <v>0</v>
      </c>
      <c r="CG177">
        <v>0</v>
      </c>
      <c r="CM177">
        <v>0</v>
      </c>
      <c r="CO177">
        <v>0</v>
      </c>
      <c r="CP177">
        <f t="shared" si="144"/>
        <v>3262.73</v>
      </c>
      <c r="CQ177">
        <f t="shared" si="145"/>
        <v>0</v>
      </c>
      <c r="CR177">
        <f t="shared" si="146"/>
        <v>131.9616</v>
      </c>
      <c r="CS177">
        <f t="shared" si="147"/>
        <v>64.6454</v>
      </c>
      <c r="CT177">
        <f t="shared" si="148"/>
        <v>87.0132</v>
      </c>
      <c r="CU177">
        <f t="shared" si="149"/>
        <v>0</v>
      </c>
      <c r="CV177">
        <f t="shared" si="149"/>
        <v>0.174</v>
      </c>
      <c r="CW177">
        <f t="shared" si="149"/>
        <v>0.087</v>
      </c>
      <c r="CX177">
        <f t="shared" si="149"/>
        <v>0</v>
      </c>
      <c r="CY177">
        <f t="shared" si="150"/>
        <v>0</v>
      </c>
      <c r="CZ177">
        <f t="shared" si="151"/>
        <v>0</v>
      </c>
      <c r="DN177">
        <v>0</v>
      </c>
      <c r="DO177">
        <v>0</v>
      </c>
      <c r="DP177">
        <v>1</v>
      </c>
      <c r="DQ177">
        <v>1</v>
      </c>
      <c r="DU177">
        <v>1013</v>
      </c>
      <c r="DV177" t="s">
        <v>222</v>
      </c>
      <c r="DW177" t="s">
        <v>222</v>
      </c>
      <c r="DX177">
        <v>1</v>
      </c>
      <c r="EE177">
        <v>35908738</v>
      </c>
      <c r="EF177">
        <v>19</v>
      </c>
      <c r="EG177" t="s">
        <v>224</v>
      </c>
      <c r="EH177">
        <v>0</v>
      </c>
      <c r="EJ177">
        <v>1</v>
      </c>
      <c r="EK177">
        <v>700004</v>
      </c>
      <c r="EL177" t="s">
        <v>225</v>
      </c>
      <c r="EM177" t="s">
        <v>226</v>
      </c>
      <c r="EQ177">
        <v>65536</v>
      </c>
      <c r="ER177">
        <v>12.81</v>
      </c>
      <c r="ES177">
        <v>0</v>
      </c>
      <c r="ET177">
        <v>7.66</v>
      </c>
      <c r="EU177">
        <v>1.01</v>
      </c>
      <c r="EV177">
        <v>1.36</v>
      </c>
      <c r="EW177">
        <v>0.174</v>
      </c>
      <c r="EX177">
        <v>0.087</v>
      </c>
      <c r="EY177">
        <v>0</v>
      </c>
      <c r="FQ177">
        <v>0</v>
      </c>
      <c r="FR177">
        <f t="shared" si="152"/>
        <v>0</v>
      </c>
      <c r="FS177">
        <v>0</v>
      </c>
      <c r="FX177">
        <v>2.37</v>
      </c>
      <c r="FY177">
        <v>1.42</v>
      </c>
      <c r="GD177">
        <v>0</v>
      </c>
      <c r="GF177">
        <v>-306378692</v>
      </c>
      <c r="GG177">
        <v>2</v>
      </c>
      <c r="GH177">
        <v>1</v>
      </c>
      <c r="GI177">
        <v>2</v>
      </c>
      <c r="GJ177">
        <v>0</v>
      </c>
      <c r="GK177">
        <f>ROUND(R177*(S12)/100,2)</f>
        <v>0</v>
      </c>
      <c r="GL177">
        <f t="shared" si="153"/>
        <v>0</v>
      </c>
      <c r="GM177">
        <f t="shared" si="154"/>
        <v>3262.73</v>
      </c>
      <c r="GN177">
        <f t="shared" si="155"/>
        <v>3262.73</v>
      </c>
      <c r="GO177">
        <f t="shared" si="156"/>
        <v>0</v>
      </c>
      <c r="GP177">
        <f t="shared" si="157"/>
        <v>0</v>
      </c>
      <c r="GT177">
        <v>0</v>
      </c>
      <c r="GU177">
        <v>1</v>
      </c>
      <c r="GV177">
        <v>0</v>
      </c>
      <c r="GW177">
        <v>0</v>
      </c>
      <c r="GX177">
        <f t="shared" si="158"/>
        <v>0</v>
      </c>
    </row>
    <row r="178" spans="1:255" ht="12.75">
      <c r="A178" s="2">
        <v>17</v>
      </c>
      <c r="B178" s="2">
        <v>1</v>
      </c>
      <c r="C178" s="2">
        <f>ROW(SmtRes!A349)</f>
        <v>349</v>
      </c>
      <c r="D178" s="2">
        <f>ROW(EtalonRes!A349)</f>
        <v>349</v>
      </c>
      <c r="E178" s="2" t="s">
        <v>227</v>
      </c>
      <c r="F178" s="2" t="s">
        <v>228</v>
      </c>
      <c r="G178" s="2" t="s">
        <v>229</v>
      </c>
      <c r="H178" s="2" t="s">
        <v>222</v>
      </c>
      <c r="I178" s="2">
        <v>14.9</v>
      </c>
      <c r="J178" s="2">
        <v>0</v>
      </c>
      <c r="K178" s="2"/>
      <c r="L178" s="2"/>
      <c r="M178" s="2"/>
      <c r="N178" s="2"/>
      <c r="O178" s="2">
        <f t="shared" si="129"/>
        <v>191.02</v>
      </c>
      <c r="P178" s="2">
        <f t="shared" si="130"/>
        <v>0</v>
      </c>
      <c r="Q178" s="2">
        <f t="shared" si="131"/>
        <v>138.27</v>
      </c>
      <c r="R178" s="2">
        <f t="shared" si="132"/>
        <v>39.19</v>
      </c>
      <c r="S178" s="2">
        <f t="shared" si="133"/>
        <v>52.75</v>
      </c>
      <c r="T178" s="2">
        <f t="shared" si="134"/>
        <v>0</v>
      </c>
      <c r="U178" s="2">
        <f t="shared" si="135"/>
        <v>2.5926</v>
      </c>
      <c r="V178" s="2">
        <f t="shared" si="136"/>
        <v>1.2963</v>
      </c>
      <c r="W178" s="2">
        <f t="shared" si="137"/>
        <v>0</v>
      </c>
      <c r="X178" s="2">
        <f t="shared" si="138"/>
        <v>0</v>
      </c>
      <c r="Y178" s="2">
        <f t="shared" si="138"/>
        <v>0</v>
      </c>
      <c r="Z178" s="2"/>
      <c r="AA178" s="2">
        <v>37323632</v>
      </c>
      <c r="AB178" s="2">
        <f t="shared" si="139"/>
        <v>12.82</v>
      </c>
      <c r="AC178" s="2">
        <f t="shared" si="140"/>
        <v>0</v>
      </c>
      <c r="AD178" s="2">
        <f>ROUND(((ET178)+ROUND(((EU178)*1.6),2)),6)</f>
        <v>9.28</v>
      </c>
      <c r="AE178" s="2">
        <f t="shared" si="159"/>
        <v>2.63</v>
      </c>
      <c r="AF178" s="2">
        <f t="shared" si="159"/>
        <v>3.54</v>
      </c>
      <c r="AG178" s="2">
        <f t="shared" si="141"/>
        <v>0</v>
      </c>
      <c r="AH178" s="2">
        <f t="shared" si="142"/>
        <v>0.174</v>
      </c>
      <c r="AI178" s="2">
        <f t="shared" si="142"/>
        <v>0.087</v>
      </c>
      <c r="AJ178" s="2">
        <f t="shared" si="143"/>
        <v>0</v>
      </c>
      <c r="AK178" s="2">
        <v>12.81</v>
      </c>
      <c r="AL178" s="2">
        <v>0</v>
      </c>
      <c r="AM178" s="2">
        <v>7.66</v>
      </c>
      <c r="AN178" s="2">
        <v>1.01</v>
      </c>
      <c r="AO178" s="2">
        <v>1.36</v>
      </c>
      <c r="AP178" s="2">
        <v>0</v>
      </c>
      <c r="AQ178" s="2">
        <v>0.174</v>
      </c>
      <c r="AR178" s="2">
        <v>0.087</v>
      </c>
      <c r="AS178" s="2">
        <v>0</v>
      </c>
      <c r="AT178" s="2">
        <v>0</v>
      </c>
      <c r="AU178" s="2">
        <v>0</v>
      </c>
      <c r="AV178" s="2">
        <v>1</v>
      </c>
      <c r="AW178" s="2">
        <v>1</v>
      </c>
      <c r="AX178" s="2"/>
      <c r="AY178" s="2"/>
      <c r="AZ178" s="2">
        <v>1</v>
      </c>
      <c r="BA178" s="2">
        <v>1</v>
      </c>
      <c r="BB178" s="2">
        <v>1</v>
      </c>
      <c r="BC178" s="2">
        <v>1</v>
      </c>
      <c r="BD178" s="2" t="s">
        <v>3</v>
      </c>
      <c r="BE178" s="2" t="s">
        <v>3</v>
      </c>
      <c r="BF178" s="2" t="s">
        <v>3</v>
      </c>
      <c r="BG178" s="2" t="s">
        <v>3</v>
      </c>
      <c r="BH178" s="2">
        <v>0</v>
      </c>
      <c r="BI178" s="2">
        <v>1</v>
      </c>
      <c r="BJ178" s="2" t="s">
        <v>230</v>
      </c>
      <c r="BK178" s="2"/>
      <c r="BL178" s="2"/>
      <c r="BM178" s="2">
        <v>700004</v>
      </c>
      <c r="BN178" s="2">
        <v>0</v>
      </c>
      <c r="BO178" s="2" t="s">
        <v>3</v>
      </c>
      <c r="BP178" s="2">
        <v>0</v>
      </c>
      <c r="BQ178" s="2">
        <v>19</v>
      </c>
      <c r="BR178" s="2">
        <v>0</v>
      </c>
      <c r="BS178" s="2">
        <v>1</v>
      </c>
      <c r="BT178" s="2">
        <v>1</v>
      </c>
      <c r="BU178" s="2">
        <v>1</v>
      </c>
      <c r="BV178" s="2">
        <v>1</v>
      </c>
      <c r="BW178" s="2">
        <v>1</v>
      </c>
      <c r="BX178" s="2">
        <v>1</v>
      </c>
      <c r="BY178" s="2" t="s">
        <v>3</v>
      </c>
      <c r="BZ178" s="2">
        <v>2.37</v>
      </c>
      <c r="CA178" s="2">
        <v>1.42</v>
      </c>
      <c r="CB178" s="2"/>
      <c r="CC178" s="2"/>
      <c r="CD178" s="2"/>
      <c r="CE178" s="2"/>
      <c r="CF178" s="2">
        <v>0</v>
      </c>
      <c r="CG178" s="2">
        <v>0</v>
      </c>
      <c r="CH178" s="2"/>
      <c r="CI178" s="2"/>
      <c r="CJ178" s="2"/>
      <c r="CK178" s="2"/>
      <c r="CL178" s="2"/>
      <c r="CM178" s="2">
        <v>0</v>
      </c>
      <c r="CN178" s="2" t="s">
        <v>3</v>
      </c>
      <c r="CO178" s="2">
        <v>0</v>
      </c>
      <c r="CP178" s="2">
        <f t="shared" si="144"/>
        <v>191.02</v>
      </c>
      <c r="CQ178" s="2">
        <f t="shared" si="145"/>
        <v>0</v>
      </c>
      <c r="CR178" s="2">
        <f t="shared" si="146"/>
        <v>9.28</v>
      </c>
      <c r="CS178" s="2">
        <f t="shared" si="147"/>
        <v>2.63</v>
      </c>
      <c r="CT178" s="2">
        <f t="shared" si="148"/>
        <v>3.54</v>
      </c>
      <c r="CU178" s="2">
        <f t="shared" si="149"/>
        <v>0</v>
      </c>
      <c r="CV178" s="2">
        <f t="shared" si="149"/>
        <v>0.174</v>
      </c>
      <c r="CW178" s="2">
        <f t="shared" si="149"/>
        <v>0.087</v>
      </c>
      <c r="CX178" s="2">
        <f t="shared" si="149"/>
        <v>0</v>
      </c>
      <c r="CY178" s="2">
        <f t="shared" si="150"/>
        <v>0</v>
      </c>
      <c r="CZ178" s="2">
        <f t="shared" si="151"/>
        <v>0</v>
      </c>
      <c r="DA178" s="2"/>
      <c r="DB178" s="2"/>
      <c r="DC178" s="2" t="s">
        <v>3</v>
      </c>
      <c r="DD178" s="2" t="s">
        <v>3</v>
      </c>
      <c r="DE178" s="2" t="s">
        <v>3</v>
      </c>
      <c r="DF178" s="2" t="s">
        <v>3</v>
      </c>
      <c r="DG178" s="2" t="s">
        <v>3</v>
      </c>
      <c r="DH178" s="2" t="s">
        <v>3</v>
      </c>
      <c r="DI178" s="2" t="s">
        <v>3</v>
      </c>
      <c r="DJ178" s="2" t="s">
        <v>3</v>
      </c>
      <c r="DK178" s="2" t="s">
        <v>3</v>
      </c>
      <c r="DL178" s="2" t="s">
        <v>3</v>
      </c>
      <c r="DM178" s="2" t="s">
        <v>3</v>
      </c>
      <c r="DN178" s="2">
        <v>0</v>
      </c>
      <c r="DO178" s="2">
        <v>0</v>
      </c>
      <c r="DP178" s="2">
        <v>1</v>
      </c>
      <c r="DQ178" s="2">
        <v>1</v>
      </c>
      <c r="DR178" s="2"/>
      <c r="DS178" s="2"/>
      <c r="DT178" s="2"/>
      <c r="DU178" s="2">
        <v>1013</v>
      </c>
      <c r="DV178" s="2" t="s">
        <v>222</v>
      </c>
      <c r="DW178" s="2" t="s">
        <v>222</v>
      </c>
      <c r="DX178" s="2">
        <v>1</v>
      </c>
      <c r="DY178" s="2"/>
      <c r="DZ178" s="2"/>
      <c r="EA178" s="2"/>
      <c r="EB178" s="2"/>
      <c r="EC178" s="2"/>
      <c r="ED178" s="2"/>
      <c r="EE178" s="2">
        <v>35908738</v>
      </c>
      <c r="EF178" s="2">
        <v>19</v>
      </c>
      <c r="EG178" s="2" t="s">
        <v>224</v>
      </c>
      <c r="EH178" s="2">
        <v>0</v>
      </c>
      <c r="EI178" s="2" t="s">
        <v>3</v>
      </c>
      <c r="EJ178" s="2">
        <v>1</v>
      </c>
      <c r="EK178" s="2">
        <v>700004</v>
      </c>
      <c r="EL178" s="2" t="s">
        <v>225</v>
      </c>
      <c r="EM178" s="2" t="s">
        <v>226</v>
      </c>
      <c r="EN178" s="2"/>
      <c r="EO178" s="2" t="s">
        <v>3</v>
      </c>
      <c r="EP178" s="2"/>
      <c r="EQ178" s="2">
        <v>65536</v>
      </c>
      <c r="ER178" s="2">
        <v>12.81</v>
      </c>
      <c r="ES178" s="2">
        <v>0</v>
      </c>
      <c r="ET178" s="2">
        <v>7.66</v>
      </c>
      <c r="EU178" s="2">
        <v>1.01</v>
      </c>
      <c r="EV178" s="2">
        <v>1.36</v>
      </c>
      <c r="EW178" s="2">
        <v>0.174</v>
      </c>
      <c r="EX178" s="2">
        <v>0.087</v>
      </c>
      <c r="EY178" s="2">
        <v>0</v>
      </c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>
        <v>0</v>
      </c>
      <c r="FR178" s="2">
        <f t="shared" si="152"/>
        <v>0</v>
      </c>
      <c r="FS178" s="2">
        <v>0</v>
      </c>
      <c r="FT178" s="2"/>
      <c r="FU178" s="2"/>
      <c r="FV178" s="2"/>
      <c r="FW178" s="2"/>
      <c r="FX178" s="2">
        <v>2.37</v>
      </c>
      <c r="FY178" s="2">
        <v>1.42</v>
      </c>
      <c r="FZ178" s="2"/>
      <c r="GA178" s="2" t="s">
        <v>3</v>
      </c>
      <c r="GB178" s="2"/>
      <c r="GC178" s="2"/>
      <c r="GD178" s="2">
        <v>0</v>
      </c>
      <c r="GE178" s="2"/>
      <c r="GF178" s="2">
        <v>-1209181947</v>
      </c>
      <c r="GG178" s="2">
        <v>2</v>
      </c>
      <c r="GH178" s="2">
        <v>1</v>
      </c>
      <c r="GI178" s="2">
        <v>-2</v>
      </c>
      <c r="GJ178" s="2">
        <v>0</v>
      </c>
      <c r="GK178" s="2">
        <f>ROUND(R178*(R12)/100,2)</f>
        <v>0</v>
      </c>
      <c r="GL178" s="2">
        <f t="shared" si="153"/>
        <v>0</v>
      </c>
      <c r="GM178" s="2">
        <f t="shared" si="154"/>
        <v>191.02</v>
      </c>
      <c r="GN178" s="2">
        <f t="shared" si="155"/>
        <v>191.02</v>
      </c>
      <c r="GO178" s="2">
        <f t="shared" si="156"/>
        <v>0</v>
      </c>
      <c r="GP178" s="2">
        <f t="shared" si="157"/>
        <v>0</v>
      </c>
      <c r="GQ178" s="2"/>
      <c r="GR178" s="2"/>
      <c r="GS178" s="2"/>
      <c r="GT178" s="2">
        <v>0</v>
      </c>
      <c r="GU178" s="2">
        <v>1</v>
      </c>
      <c r="GV178" s="2">
        <v>0</v>
      </c>
      <c r="GW178" s="2">
        <v>0</v>
      </c>
      <c r="GX178" s="2">
        <f t="shared" si="158"/>
        <v>0</v>
      </c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206" ht="12.75">
      <c r="A179">
        <v>17</v>
      </c>
      <c r="B179">
        <v>1</v>
      </c>
      <c r="C179">
        <f>ROW(SmtRes!A352)</f>
        <v>352</v>
      </c>
      <c r="D179">
        <f>ROW(EtalonRes!A352)</f>
        <v>352</v>
      </c>
      <c r="E179" t="s">
        <v>227</v>
      </c>
      <c r="F179" t="s">
        <v>228</v>
      </c>
      <c r="G179" t="s">
        <v>229</v>
      </c>
      <c r="H179" t="s">
        <v>222</v>
      </c>
      <c r="I179">
        <v>14.9</v>
      </c>
      <c r="J179">
        <v>0</v>
      </c>
      <c r="O179">
        <f t="shared" si="129"/>
        <v>3262.73</v>
      </c>
      <c r="P179">
        <f t="shared" si="130"/>
        <v>0</v>
      </c>
      <c r="Q179">
        <f t="shared" si="131"/>
        <v>1966.23</v>
      </c>
      <c r="R179">
        <f t="shared" si="132"/>
        <v>963.22</v>
      </c>
      <c r="S179">
        <f t="shared" si="133"/>
        <v>1296.5</v>
      </c>
      <c r="T179">
        <f t="shared" si="134"/>
        <v>0</v>
      </c>
      <c r="U179">
        <f t="shared" si="135"/>
        <v>2.5926</v>
      </c>
      <c r="V179">
        <f t="shared" si="136"/>
        <v>1.2963</v>
      </c>
      <c r="W179">
        <f t="shared" si="137"/>
        <v>0</v>
      </c>
      <c r="X179">
        <f t="shared" si="138"/>
        <v>0</v>
      </c>
      <c r="Y179">
        <f t="shared" si="138"/>
        <v>0</v>
      </c>
      <c r="AA179">
        <v>37323628</v>
      </c>
      <c r="AB179">
        <f t="shared" si="139"/>
        <v>12.82</v>
      </c>
      <c r="AC179">
        <f t="shared" si="140"/>
        <v>0</v>
      </c>
      <c r="AD179">
        <f>ROUND(((ET179)+ROUND(((EU179)*1.6),2)),6)</f>
        <v>9.28</v>
      </c>
      <c r="AE179">
        <f t="shared" si="159"/>
        <v>2.63</v>
      </c>
      <c r="AF179">
        <f t="shared" si="159"/>
        <v>3.54</v>
      </c>
      <c r="AG179">
        <f t="shared" si="141"/>
        <v>0</v>
      </c>
      <c r="AH179">
        <f t="shared" si="142"/>
        <v>0.174</v>
      </c>
      <c r="AI179">
        <f t="shared" si="142"/>
        <v>0.087</v>
      </c>
      <c r="AJ179">
        <f t="shared" si="143"/>
        <v>0</v>
      </c>
      <c r="AK179">
        <v>12.81</v>
      </c>
      <c r="AL179">
        <v>0</v>
      </c>
      <c r="AM179">
        <v>7.66</v>
      </c>
      <c r="AN179">
        <v>1.01</v>
      </c>
      <c r="AO179">
        <v>1.36</v>
      </c>
      <c r="AP179">
        <v>0</v>
      </c>
      <c r="AQ179">
        <v>0.174</v>
      </c>
      <c r="AR179">
        <v>0.087</v>
      </c>
      <c r="AS179">
        <v>0</v>
      </c>
      <c r="AT179">
        <v>0</v>
      </c>
      <c r="AU179">
        <v>0</v>
      </c>
      <c r="AV179">
        <v>1</v>
      </c>
      <c r="AW179">
        <v>1</v>
      </c>
      <c r="AZ179">
        <v>1</v>
      </c>
      <c r="BA179">
        <v>24.58</v>
      </c>
      <c r="BB179">
        <v>14.22</v>
      </c>
      <c r="BC179">
        <v>1</v>
      </c>
      <c r="BH179">
        <v>0</v>
      </c>
      <c r="BI179">
        <v>1</v>
      </c>
      <c r="BJ179" t="s">
        <v>230</v>
      </c>
      <c r="BM179">
        <v>700004</v>
      </c>
      <c r="BN179">
        <v>0</v>
      </c>
      <c r="BO179" t="s">
        <v>228</v>
      </c>
      <c r="BP179">
        <v>1</v>
      </c>
      <c r="BQ179">
        <v>19</v>
      </c>
      <c r="BR179">
        <v>0</v>
      </c>
      <c r="BS179">
        <v>24.58</v>
      </c>
      <c r="BT179">
        <v>1</v>
      </c>
      <c r="BU179">
        <v>1</v>
      </c>
      <c r="BV179">
        <v>1</v>
      </c>
      <c r="BW179">
        <v>1</v>
      </c>
      <c r="BX179">
        <v>1</v>
      </c>
      <c r="BZ179">
        <v>2.37</v>
      </c>
      <c r="CA179">
        <v>1.42</v>
      </c>
      <c r="CF179">
        <v>0</v>
      </c>
      <c r="CG179">
        <v>0</v>
      </c>
      <c r="CM179">
        <v>0</v>
      </c>
      <c r="CO179">
        <v>0</v>
      </c>
      <c r="CP179">
        <f t="shared" si="144"/>
        <v>3262.73</v>
      </c>
      <c r="CQ179">
        <f t="shared" si="145"/>
        <v>0</v>
      </c>
      <c r="CR179">
        <f t="shared" si="146"/>
        <v>131.9616</v>
      </c>
      <c r="CS179">
        <f t="shared" si="147"/>
        <v>64.6454</v>
      </c>
      <c r="CT179">
        <f t="shared" si="148"/>
        <v>87.0132</v>
      </c>
      <c r="CU179">
        <f t="shared" si="149"/>
        <v>0</v>
      </c>
      <c r="CV179">
        <f t="shared" si="149"/>
        <v>0.174</v>
      </c>
      <c r="CW179">
        <f t="shared" si="149"/>
        <v>0.087</v>
      </c>
      <c r="CX179">
        <f t="shared" si="149"/>
        <v>0</v>
      </c>
      <c r="CY179">
        <f t="shared" si="150"/>
        <v>0</v>
      </c>
      <c r="CZ179">
        <f t="shared" si="151"/>
        <v>0</v>
      </c>
      <c r="DN179">
        <v>0</v>
      </c>
      <c r="DO179">
        <v>0</v>
      </c>
      <c r="DP179">
        <v>1</v>
      </c>
      <c r="DQ179">
        <v>1</v>
      </c>
      <c r="DU179">
        <v>1013</v>
      </c>
      <c r="DV179" t="s">
        <v>222</v>
      </c>
      <c r="DW179" t="s">
        <v>222</v>
      </c>
      <c r="DX179">
        <v>1</v>
      </c>
      <c r="EE179">
        <v>35908738</v>
      </c>
      <c r="EF179">
        <v>19</v>
      </c>
      <c r="EG179" t="s">
        <v>224</v>
      </c>
      <c r="EH179">
        <v>0</v>
      </c>
      <c r="EJ179">
        <v>1</v>
      </c>
      <c r="EK179">
        <v>700004</v>
      </c>
      <c r="EL179" t="s">
        <v>225</v>
      </c>
      <c r="EM179" t="s">
        <v>226</v>
      </c>
      <c r="EQ179">
        <v>65536</v>
      </c>
      <c r="ER179">
        <v>12.81</v>
      </c>
      <c r="ES179">
        <v>0</v>
      </c>
      <c r="ET179">
        <v>7.66</v>
      </c>
      <c r="EU179">
        <v>1.01</v>
      </c>
      <c r="EV179">
        <v>1.36</v>
      </c>
      <c r="EW179">
        <v>0.174</v>
      </c>
      <c r="EX179">
        <v>0.087</v>
      </c>
      <c r="EY179">
        <v>0</v>
      </c>
      <c r="FQ179">
        <v>0</v>
      </c>
      <c r="FR179">
        <f t="shared" si="152"/>
        <v>0</v>
      </c>
      <c r="FS179">
        <v>0</v>
      </c>
      <c r="FX179">
        <v>2.37</v>
      </c>
      <c r="FY179">
        <v>1.42</v>
      </c>
      <c r="GD179">
        <v>0</v>
      </c>
      <c r="GF179">
        <v>-1209181947</v>
      </c>
      <c r="GG179">
        <v>2</v>
      </c>
      <c r="GH179">
        <v>1</v>
      </c>
      <c r="GI179">
        <v>2</v>
      </c>
      <c r="GJ179">
        <v>0</v>
      </c>
      <c r="GK179">
        <f>ROUND(R179*(S12)/100,2)</f>
        <v>0</v>
      </c>
      <c r="GL179">
        <f t="shared" si="153"/>
        <v>0</v>
      </c>
      <c r="GM179">
        <f t="shared" si="154"/>
        <v>3262.73</v>
      </c>
      <c r="GN179">
        <f t="shared" si="155"/>
        <v>3262.73</v>
      </c>
      <c r="GO179">
        <f t="shared" si="156"/>
        <v>0</v>
      </c>
      <c r="GP179">
        <f t="shared" si="157"/>
        <v>0</v>
      </c>
      <c r="GT179">
        <v>0</v>
      </c>
      <c r="GU179">
        <v>1</v>
      </c>
      <c r="GV179">
        <v>0</v>
      </c>
      <c r="GW179">
        <v>0</v>
      </c>
      <c r="GX179">
        <f t="shared" si="158"/>
        <v>0</v>
      </c>
    </row>
    <row r="180" spans="1:255" ht="12.75">
      <c r="A180" s="2">
        <v>17</v>
      </c>
      <c r="B180" s="2">
        <v>1</v>
      </c>
      <c r="C180" s="2">
        <f>ROW(SmtRes!A353)</f>
        <v>353</v>
      </c>
      <c r="D180" s="2">
        <f>ROW(EtalonRes!A353)</f>
        <v>353</v>
      </c>
      <c r="E180" s="2" t="s">
        <v>231</v>
      </c>
      <c r="F180" s="2" t="s">
        <v>232</v>
      </c>
      <c r="G180" s="2" t="s">
        <v>233</v>
      </c>
      <c r="H180" s="2" t="s">
        <v>222</v>
      </c>
      <c r="I180" s="2">
        <v>14.9</v>
      </c>
      <c r="J180" s="2">
        <v>0</v>
      </c>
      <c r="K180" s="2"/>
      <c r="L180" s="2"/>
      <c r="M180" s="2"/>
      <c r="N180" s="2"/>
      <c r="O180" s="2">
        <f t="shared" si="129"/>
        <v>0</v>
      </c>
      <c r="P180" s="2">
        <f t="shared" si="130"/>
        <v>0</v>
      </c>
      <c r="Q180" s="2">
        <f t="shared" si="131"/>
        <v>0</v>
      </c>
      <c r="R180" s="2">
        <f t="shared" si="132"/>
        <v>0</v>
      </c>
      <c r="S180" s="2">
        <f t="shared" si="133"/>
        <v>0</v>
      </c>
      <c r="T180" s="2">
        <f t="shared" si="134"/>
        <v>0</v>
      </c>
      <c r="U180" s="2">
        <f t="shared" si="135"/>
        <v>0</v>
      </c>
      <c r="V180" s="2">
        <f t="shared" si="136"/>
        <v>0</v>
      </c>
      <c r="W180" s="2">
        <f t="shared" si="137"/>
        <v>0</v>
      </c>
      <c r="X180" s="2">
        <f t="shared" si="138"/>
        <v>0</v>
      </c>
      <c r="Y180" s="2">
        <f t="shared" si="138"/>
        <v>0</v>
      </c>
      <c r="Z180" s="2"/>
      <c r="AA180" s="2">
        <v>37323632</v>
      </c>
      <c r="AB180" s="2">
        <f t="shared" si="139"/>
        <v>0</v>
      </c>
      <c r="AC180" s="2">
        <f t="shared" si="140"/>
        <v>0</v>
      </c>
      <c r="AD180" s="2">
        <f>ROUND((((ET180)-(EU180))+AE180),6)</f>
        <v>0</v>
      </c>
      <c r="AE180" s="2">
        <f>ROUND((EU180),6)</f>
        <v>0</v>
      </c>
      <c r="AF180" s="2">
        <f>ROUND((EV180),6)</f>
        <v>0</v>
      </c>
      <c r="AG180" s="2">
        <f t="shared" si="141"/>
        <v>0</v>
      </c>
      <c r="AH180" s="2">
        <f t="shared" si="142"/>
        <v>0</v>
      </c>
      <c r="AI180" s="2">
        <f t="shared" si="142"/>
        <v>0</v>
      </c>
      <c r="AJ180" s="2">
        <f t="shared" si="143"/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1</v>
      </c>
      <c r="AW180" s="2">
        <v>1</v>
      </c>
      <c r="AX180" s="2"/>
      <c r="AY180" s="2"/>
      <c r="AZ180" s="2">
        <v>1</v>
      </c>
      <c r="BA180" s="2">
        <v>1</v>
      </c>
      <c r="BB180" s="2">
        <v>1</v>
      </c>
      <c r="BC180" s="2">
        <v>1</v>
      </c>
      <c r="BD180" s="2" t="s">
        <v>3</v>
      </c>
      <c r="BE180" s="2" t="s">
        <v>3</v>
      </c>
      <c r="BF180" s="2" t="s">
        <v>3</v>
      </c>
      <c r="BG180" s="2" t="s">
        <v>3</v>
      </c>
      <c r="BH180" s="2">
        <v>0</v>
      </c>
      <c r="BI180" s="2">
        <v>1</v>
      </c>
      <c r="BJ180" s="2" t="s">
        <v>234</v>
      </c>
      <c r="BK180" s="2"/>
      <c r="BL180" s="2"/>
      <c r="BM180" s="2">
        <v>700005</v>
      </c>
      <c r="BN180" s="2">
        <v>0</v>
      </c>
      <c r="BO180" s="2" t="s">
        <v>3</v>
      </c>
      <c r="BP180" s="2">
        <v>0</v>
      </c>
      <c r="BQ180" s="2">
        <v>10</v>
      </c>
      <c r="BR180" s="2">
        <v>0</v>
      </c>
      <c r="BS180" s="2">
        <v>1</v>
      </c>
      <c r="BT180" s="2">
        <v>1</v>
      </c>
      <c r="BU180" s="2">
        <v>1</v>
      </c>
      <c r="BV180" s="2">
        <v>1</v>
      </c>
      <c r="BW180" s="2">
        <v>1</v>
      </c>
      <c r="BX180" s="2">
        <v>1</v>
      </c>
      <c r="BY180" s="2" t="s">
        <v>3</v>
      </c>
      <c r="BZ180" s="2">
        <v>0</v>
      </c>
      <c r="CA180" s="2">
        <v>0</v>
      </c>
      <c r="CB180" s="2"/>
      <c r="CC180" s="2"/>
      <c r="CD180" s="2"/>
      <c r="CE180" s="2"/>
      <c r="CF180" s="2">
        <v>0</v>
      </c>
      <c r="CG180" s="2">
        <v>0</v>
      </c>
      <c r="CH180" s="2"/>
      <c r="CI180" s="2"/>
      <c r="CJ180" s="2"/>
      <c r="CK180" s="2"/>
      <c r="CL180" s="2"/>
      <c r="CM180" s="2">
        <v>0</v>
      </c>
      <c r="CN180" s="2" t="s">
        <v>3</v>
      </c>
      <c r="CO180" s="2">
        <v>0</v>
      </c>
      <c r="CP180" s="2">
        <f t="shared" si="144"/>
        <v>0</v>
      </c>
      <c r="CQ180" s="2">
        <f t="shared" si="145"/>
        <v>0</v>
      </c>
      <c r="CR180" s="2">
        <f t="shared" si="146"/>
        <v>0</v>
      </c>
      <c r="CS180" s="2">
        <f t="shared" si="147"/>
        <v>0</v>
      </c>
      <c r="CT180" s="2">
        <f t="shared" si="148"/>
        <v>0</v>
      </c>
      <c r="CU180" s="2">
        <f t="shared" si="149"/>
        <v>0</v>
      </c>
      <c r="CV180" s="2">
        <f t="shared" si="149"/>
        <v>0</v>
      </c>
      <c r="CW180" s="2">
        <f t="shared" si="149"/>
        <v>0</v>
      </c>
      <c r="CX180" s="2">
        <f t="shared" si="149"/>
        <v>0</v>
      </c>
      <c r="CY180" s="2">
        <f>0</f>
        <v>0</v>
      </c>
      <c r="CZ180" s="2">
        <f>0</f>
        <v>0</v>
      </c>
      <c r="DA180" s="2"/>
      <c r="DB180" s="2"/>
      <c r="DC180" s="2" t="s">
        <v>3</v>
      </c>
      <c r="DD180" s="2" t="s">
        <v>3</v>
      </c>
      <c r="DE180" s="2" t="s">
        <v>3</v>
      </c>
      <c r="DF180" s="2" t="s">
        <v>3</v>
      </c>
      <c r="DG180" s="2" t="s">
        <v>3</v>
      </c>
      <c r="DH180" s="2" t="s">
        <v>3</v>
      </c>
      <c r="DI180" s="2" t="s">
        <v>3</v>
      </c>
      <c r="DJ180" s="2" t="s">
        <v>3</v>
      </c>
      <c r="DK180" s="2" t="s">
        <v>3</v>
      </c>
      <c r="DL180" s="2" t="s">
        <v>3</v>
      </c>
      <c r="DM180" s="2" t="s">
        <v>3</v>
      </c>
      <c r="DN180" s="2">
        <v>0</v>
      </c>
      <c r="DO180" s="2">
        <v>0</v>
      </c>
      <c r="DP180" s="2">
        <v>1</v>
      </c>
      <c r="DQ180" s="2">
        <v>1</v>
      </c>
      <c r="DR180" s="2"/>
      <c r="DS180" s="2"/>
      <c r="DT180" s="2"/>
      <c r="DU180" s="2">
        <v>1013</v>
      </c>
      <c r="DV180" s="2" t="s">
        <v>222</v>
      </c>
      <c r="DW180" s="2" t="s">
        <v>222</v>
      </c>
      <c r="DX180" s="2">
        <v>1</v>
      </c>
      <c r="DY180" s="2"/>
      <c r="DZ180" s="2"/>
      <c r="EA180" s="2"/>
      <c r="EB180" s="2"/>
      <c r="EC180" s="2"/>
      <c r="ED180" s="2"/>
      <c r="EE180" s="2">
        <v>35908742</v>
      </c>
      <c r="EF180" s="2">
        <v>10</v>
      </c>
      <c r="EG180" s="2" t="s">
        <v>235</v>
      </c>
      <c r="EH180" s="2">
        <v>0</v>
      </c>
      <c r="EI180" s="2" t="s">
        <v>3</v>
      </c>
      <c r="EJ180" s="2">
        <v>1</v>
      </c>
      <c r="EK180" s="2">
        <v>700005</v>
      </c>
      <c r="EL180" s="2" t="s">
        <v>236</v>
      </c>
      <c r="EM180" s="2" t="s">
        <v>237</v>
      </c>
      <c r="EN180" s="2"/>
      <c r="EO180" s="2" t="s">
        <v>3</v>
      </c>
      <c r="EP180" s="2"/>
      <c r="EQ180" s="2">
        <v>0</v>
      </c>
      <c r="ER180" s="2">
        <v>0</v>
      </c>
      <c r="ES180" s="2">
        <v>0</v>
      </c>
      <c r="ET180" s="2">
        <v>0</v>
      </c>
      <c r="EU180" s="2">
        <v>0</v>
      </c>
      <c r="EV180" s="2">
        <v>0</v>
      </c>
      <c r="EW180" s="2">
        <v>0</v>
      </c>
      <c r="EX180" s="2">
        <v>0</v>
      </c>
      <c r="EY180" s="2">
        <v>0</v>
      </c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>
        <v>0</v>
      </c>
      <c r="FR180" s="2">
        <f t="shared" si="152"/>
        <v>0</v>
      </c>
      <c r="FS180" s="2">
        <v>0</v>
      </c>
      <c r="FT180" s="2"/>
      <c r="FU180" s="2"/>
      <c r="FV180" s="2"/>
      <c r="FW180" s="2"/>
      <c r="FX180" s="2">
        <v>0</v>
      </c>
      <c r="FY180" s="2">
        <v>0</v>
      </c>
      <c r="FZ180" s="2"/>
      <c r="GA180" s="2" t="s">
        <v>3</v>
      </c>
      <c r="GB180" s="2"/>
      <c r="GC180" s="2"/>
      <c r="GD180" s="2">
        <v>0</v>
      </c>
      <c r="GE180" s="2"/>
      <c r="GF180" s="2">
        <v>-1602640969</v>
      </c>
      <c r="GG180" s="2">
        <v>2</v>
      </c>
      <c r="GH180" s="2">
        <v>1</v>
      </c>
      <c r="GI180" s="2">
        <v>-2</v>
      </c>
      <c r="GJ180" s="2">
        <v>0</v>
      </c>
      <c r="GK180" s="2">
        <f>ROUND(R180*(R12)/100,2)</f>
        <v>0</v>
      </c>
      <c r="GL180" s="2">
        <f t="shared" si="153"/>
        <v>0</v>
      </c>
      <c r="GM180" s="2">
        <f t="shared" si="154"/>
        <v>0</v>
      </c>
      <c r="GN180" s="2">
        <f t="shared" si="155"/>
        <v>0</v>
      </c>
      <c r="GO180" s="2">
        <f t="shared" si="156"/>
        <v>0</v>
      </c>
      <c r="GP180" s="2">
        <f t="shared" si="157"/>
        <v>0</v>
      </c>
      <c r="GQ180" s="2"/>
      <c r="GR180" s="2"/>
      <c r="GS180" s="2"/>
      <c r="GT180" s="2">
        <v>0</v>
      </c>
      <c r="GU180" s="2">
        <v>1</v>
      </c>
      <c r="GV180" s="2">
        <v>0</v>
      </c>
      <c r="GW180" s="2">
        <v>0</v>
      </c>
      <c r="GX180" s="2">
        <f t="shared" si="158"/>
        <v>0</v>
      </c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</row>
    <row r="181" spans="1:206" ht="12.75">
      <c r="A181">
        <v>17</v>
      </c>
      <c r="B181">
        <v>1</v>
      </c>
      <c r="C181">
        <f>ROW(SmtRes!A354)</f>
        <v>354</v>
      </c>
      <c r="D181">
        <f>ROW(EtalonRes!A354)</f>
        <v>354</v>
      </c>
      <c r="E181" t="s">
        <v>231</v>
      </c>
      <c r="F181" t="s">
        <v>232</v>
      </c>
      <c r="G181" t="s">
        <v>233</v>
      </c>
      <c r="H181" t="s">
        <v>222</v>
      </c>
      <c r="I181">
        <v>14.9</v>
      </c>
      <c r="J181">
        <v>0</v>
      </c>
      <c r="O181">
        <f t="shared" si="129"/>
        <v>0</v>
      </c>
      <c r="P181">
        <f t="shared" si="130"/>
        <v>0</v>
      </c>
      <c r="Q181">
        <f t="shared" si="131"/>
        <v>0</v>
      </c>
      <c r="R181">
        <f t="shared" si="132"/>
        <v>0</v>
      </c>
      <c r="S181">
        <f t="shared" si="133"/>
        <v>0</v>
      </c>
      <c r="T181">
        <f t="shared" si="134"/>
        <v>0</v>
      </c>
      <c r="U181">
        <f t="shared" si="135"/>
        <v>0</v>
      </c>
      <c r="V181">
        <f t="shared" si="136"/>
        <v>0</v>
      </c>
      <c r="W181">
        <f t="shared" si="137"/>
        <v>0</v>
      </c>
      <c r="X181">
        <f t="shared" si="138"/>
        <v>0</v>
      </c>
      <c r="Y181">
        <f t="shared" si="138"/>
        <v>0</v>
      </c>
      <c r="AA181">
        <v>37323628</v>
      </c>
      <c r="AB181">
        <f t="shared" si="139"/>
        <v>0</v>
      </c>
      <c r="AC181">
        <f t="shared" si="140"/>
        <v>0</v>
      </c>
      <c r="AD181">
        <f>ROUND((((ET181)-(EU181))+AE181),6)</f>
        <v>0</v>
      </c>
      <c r="AE181">
        <f>ROUND((EU181),6)</f>
        <v>0</v>
      </c>
      <c r="AF181">
        <f>ROUND((EV181),6)</f>
        <v>0</v>
      </c>
      <c r="AG181">
        <f t="shared" si="141"/>
        <v>0</v>
      </c>
      <c r="AH181">
        <f t="shared" si="142"/>
        <v>0</v>
      </c>
      <c r="AI181">
        <f t="shared" si="142"/>
        <v>0</v>
      </c>
      <c r="AJ181">
        <f t="shared" si="143"/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1</v>
      </c>
      <c r="AW181">
        <v>1</v>
      </c>
      <c r="AZ181">
        <v>1</v>
      </c>
      <c r="BA181">
        <v>24.58</v>
      </c>
      <c r="BB181">
        <v>7.52</v>
      </c>
      <c r="BC181">
        <v>1</v>
      </c>
      <c r="BH181">
        <v>0</v>
      </c>
      <c r="BI181">
        <v>1</v>
      </c>
      <c r="BJ181" t="s">
        <v>234</v>
      </c>
      <c r="BM181">
        <v>700005</v>
      </c>
      <c r="BN181">
        <v>0</v>
      </c>
      <c r="BP181">
        <v>0</v>
      </c>
      <c r="BQ181">
        <v>10</v>
      </c>
      <c r="BR181">
        <v>0</v>
      </c>
      <c r="BS181">
        <v>24.58</v>
      </c>
      <c r="BT181">
        <v>1</v>
      </c>
      <c r="BU181">
        <v>1</v>
      </c>
      <c r="BV181">
        <v>1</v>
      </c>
      <c r="BW181">
        <v>1</v>
      </c>
      <c r="BX181">
        <v>1</v>
      </c>
      <c r="BZ181">
        <v>0</v>
      </c>
      <c r="CA181">
        <v>0</v>
      </c>
      <c r="CF181">
        <v>0</v>
      </c>
      <c r="CG181">
        <v>0</v>
      </c>
      <c r="CM181">
        <v>0</v>
      </c>
      <c r="CO181">
        <v>0</v>
      </c>
      <c r="CP181">
        <f t="shared" si="144"/>
        <v>0</v>
      </c>
      <c r="CQ181">
        <f t="shared" si="145"/>
        <v>0</v>
      </c>
      <c r="CR181">
        <f t="shared" si="146"/>
        <v>0</v>
      </c>
      <c r="CS181">
        <f t="shared" si="147"/>
        <v>0</v>
      </c>
      <c r="CT181">
        <f t="shared" si="148"/>
        <v>0</v>
      </c>
      <c r="CU181">
        <f t="shared" si="149"/>
        <v>0</v>
      </c>
      <c r="CV181">
        <f t="shared" si="149"/>
        <v>0</v>
      </c>
      <c r="CW181">
        <f t="shared" si="149"/>
        <v>0</v>
      </c>
      <c r="CX181">
        <f t="shared" si="149"/>
        <v>0</v>
      </c>
      <c r="CY181">
        <f>0</f>
        <v>0</v>
      </c>
      <c r="CZ181">
        <f>0</f>
        <v>0</v>
      </c>
      <c r="DN181">
        <v>0</v>
      </c>
      <c r="DO181">
        <v>0</v>
      </c>
      <c r="DP181">
        <v>1</v>
      </c>
      <c r="DQ181">
        <v>1</v>
      </c>
      <c r="DU181">
        <v>1013</v>
      </c>
      <c r="DV181" t="s">
        <v>222</v>
      </c>
      <c r="DW181" t="s">
        <v>222</v>
      </c>
      <c r="DX181">
        <v>1</v>
      </c>
      <c r="EE181">
        <v>35908742</v>
      </c>
      <c r="EF181">
        <v>10</v>
      </c>
      <c r="EG181" t="s">
        <v>235</v>
      </c>
      <c r="EH181">
        <v>0</v>
      </c>
      <c r="EJ181">
        <v>1</v>
      </c>
      <c r="EK181">
        <v>700005</v>
      </c>
      <c r="EL181" t="s">
        <v>236</v>
      </c>
      <c r="EM181" t="s">
        <v>237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FQ181">
        <v>0</v>
      </c>
      <c r="FR181">
        <f t="shared" si="152"/>
        <v>0</v>
      </c>
      <c r="FS181">
        <v>0</v>
      </c>
      <c r="FX181">
        <v>0</v>
      </c>
      <c r="FY181">
        <v>0</v>
      </c>
      <c r="GD181">
        <v>0</v>
      </c>
      <c r="GF181">
        <v>-1602640969</v>
      </c>
      <c r="GG181">
        <v>2</v>
      </c>
      <c r="GH181">
        <v>1</v>
      </c>
      <c r="GI181">
        <v>2</v>
      </c>
      <c r="GJ181">
        <v>0</v>
      </c>
      <c r="GK181">
        <f>ROUND(R181*(S12)/100,2)</f>
        <v>0</v>
      </c>
      <c r="GL181">
        <f t="shared" si="153"/>
        <v>0</v>
      </c>
      <c r="GM181">
        <f t="shared" si="154"/>
        <v>0</v>
      </c>
      <c r="GN181">
        <f t="shared" si="155"/>
        <v>0</v>
      </c>
      <c r="GO181">
        <f t="shared" si="156"/>
        <v>0</v>
      </c>
      <c r="GP181">
        <f t="shared" si="157"/>
        <v>0</v>
      </c>
      <c r="GT181">
        <v>0</v>
      </c>
      <c r="GU181">
        <v>1</v>
      </c>
      <c r="GV181">
        <v>0</v>
      </c>
      <c r="GW181">
        <v>0</v>
      </c>
      <c r="GX181">
        <f t="shared" si="158"/>
        <v>0</v>
      </c>
    </row>
    <row r="183" spans="1:118" ht="12.75">
      <c r="A183" s="3">
        <v>51</v>
      </c>
      <c r="B183" s="3">
        <f>B170</f>
        <v>1</v>
      </c>
      <c r="C183" s="3">
        <f>A170</f>
        <v>4</v>
      </c>
      <c r="D183" s="3">
        <f>ROW(A170)</f>
        <v>170</v>
      </c>
      <c r="E183" s="3"/>
      <c r="F183" s="3" t="str">
        <f>IF(F170&lt;&gt;"",F170,"")</f>
        <v>Новый раздел</v>
      </c>
      <c r="G183" s="3" t="str">
        <f>IF(G170&lt;&gt;"",G170,"")</f>
        <v>Разные работы</v>
      </c>
      <c r="H183" s="3"/>
      <c r="I183" s="3"/>
      <c r="J183" s="3"/>
      <c r="K183" s="3"/>
      <c r="L183" s="3"/>
      <c r="M183" s="3"/>
      <c r="N183" s="3"/>
      <c r="O183" s="3">
        <f aca="true" t="shared" si="160" ref="O183:T183">ROUND(AB183,2)</f>
        <v>479.79</v>
      </c>
      <c r="P183" s="3">
        <f t="shared" si="160"/>
        <v>0</v>
      </c>
      <c r="Q183" s="3">
        <f t="shared" si="160"/>
        <v>293</v>
      </c>
      <c r="R183" s="3">
        <f t="shared" si="160"/>
        <v>78.38</v>
      </c>
      <c r="S183" s="3">
        <f t="shared" si="160"/>
        <v>186.79</v>
      </c>
      <c r="T183" s="3">
        <f t="shared" si="160"/>
        <v>0</v>
      </c>
      <c r="U183" s="3">
        <f>AH183</f>
        <v>14.885200000000001</v>
      </c>
      <c r="V183" s="3">
        <f>AI183</f>
        <v>2.5926</v>
      </c>
      <c r="W183" s="3">
        <f>ROUND(AJ183,2)</f>
        <v>0</v>
      </c>
      <c r="X183" s="3">
        <f>ROUND(AK183,2)</f>
        <v>65.03</v>
      </c>
      <c r="Y183" s="3">
        <f>ROUND(AL183,2)</f>
        <v>30.89</v>
      </c>
      <c r="Z183" s="3"/>
      <c r="AA183" s="3"/>
      <c r="AB183" s="3">
        <f>ROUND(SUMIF(AA174:AA181,"=37323632",O174:O181),2)</f>
        <v>479.79</v>
      </c>
      <c r="AC183" s="3">
        <f>ROUND(SUMIF(AA174:AA181,"=37323632",P174:P181),2)</f>
        <v>0</v>
      </c>
      <c r="AD183" s="3">
        <f>ROUND(SUMIF(AA174:AA181,"=37323632",Q174:Q181),2)</f>
        <v>293</v>
      </c>
      <c r="AE183" s="3">
        <f>ROUND(SUMIF(AA174:AA181,"=37323632",R174:R181),2)</f>
        <v>78.38</v>
      </c>
      <c r="AF183" s="3">
        <f>ROUND(SUMIF(AA174:AA181,"=37323632",S174:S181),2)</f>
        <v>186.79</v>
      </c>
      <c r="AG183" s="3">
        <f>ROUND(SUMIF(AA174:AA181,"=37323632",T174:T181),2)</f>
        <v>0</v>
      </c>
      <c r="AH183" s="3">
        <f>SUMIF(AA174:AA181,"=37323632",U174:U181)</f>
        <v>14.885200000000001</v>
      </c>
      <c r="AI183" s="3">
        <f>SUMIF(AA174:AA181,"=37323632",V174:V181)</f>
        <v>2.5926</v>
      </c>
      <c r="AJ183" s="3">
        <f>ROUND(SUMIF(AA174:AA181,"=37323632",W174:W181),2)</f>
        <v>0</v>
      </c>
      <c r="AK183" s="3">
        <f>ROUND(SUMIF(AA174:AA181,"=37323632",X174:X181),2)</f>
        <v>65.03</v>
      </c>
      <c r="AL183" s="3">
        <f>ROUND(SUMIF(AA174:AA181,"=37323632",Y174:Y181),2)</f>
        <v>30.89</v>
      </c>
      <c r="AM183" s="3"/>
      <c r="AN183" s="3"/>
      <c r="AO183" s="3">
        <f aca="true" t="shared" si="161" ref="AO183:AZ183">ROUND(BB183,2)</f>
        <v>0</v>
      </c>
      <c r="AP183" s="3">
        <f t="shared" si="161"/>
        <v>0</v>
      </c>
      <c r="AQ183" s="3">
        <f t="shared" si="161"/>
        <v>0</v>
      </c>
      <c r="AR183" s="3">
        <f t="shared" si="161"/>
        <v>575.71</v>
      </c>
      <c r="AS183" s="3">
        <f t="shared" si="161"/>
        <v>575.71</v>
      </c>
      <c r="AT183" s="3">
        <f t="shared" si="161"/>
        <v>0</v>
      </c>
      <c r="AU183" s="3">
        <f t="shared" si="161"/>
        <v>0</v>
      </c>
      <c r="AV183" s="3">
        <f t="shared" si="161"/>
        <v>0</v>
      </c>
      <c r="AW183" s="3">
        <f t="shared" si="161"/>
        <v>0</v>
      </c>
      <c r="AX183" s="3">
        <f t="shared" si="161"/>
        <v>0</v>
      </c>
      <c r="AY183" s="3">
        <f t="shared" si="161"/>
        <v>0</v>
      </c>
      <c r="AZ183" s="3">
        <f t="shared" si="161"/>
        <v>0</v>
      </c>
      <c r="BA183" s="3"/>
      <c r="BB183" s="3">
        <f>ROUND(SUMIF(AA174:AA181,"=37323632",FQ174:FQ181),2)</f>
        <v>0</v>
      </c>
      <c r="BC183" s="3">
        <f>ROUND(SUMIF(AA174:AA181,"=37323632",FR174:FR181),2)</f>
        <v>0</v>
      </c>
      <c r="BD183" s="3">
        <f>ROUND(SUMIF(AA174:AA181,"=37323632",GL174:GL181),2)</f>
        <v>0</v>
      </c>
      <c r="BE183" s="3">
        <f>ROUND(SUMIF(AA174:AA181,"=37323632",GM174:GM181),2)</f>
        <v>575.71</v>
      </c>
      <c r="BF183" s="3">
        <f>ROUND(SUMIF(AA174:AA181,"=37323632",GN174:GN181),2)</f>
        <v>575.71</v>
      </c>
      <c r="BG183" s="3">
        <f>ROUND(SUMIF(AA174:AA181,"=37323632",GO174:GO181),2)</f>
        <v>0</v>
      </c>
      <c r="BH183" s="3">
        <f>ROUND(SUMIF(AA174:AA181,"=37323632",GP174:GP181),2)</f>
        <v>0</v>
      </c>
      <c r="BI183" s="3">
        <f>AC183-BB183</f>
        <v>0</v>
      </c>
      <c r="BJ183" s="3">
        <f>AC183-BC183</f>
        <v>0</v>
      </c>
      <c r="BK183" s="3">
        <f>BB183-BD183</f>
        <v>0</v>
      </c>
      <c r="BL183" s="3">
        <f>AC183-BB183-BC183+BD183</f>
        <v>0</v>
      </c>
      <c r="BM183" s="3">
        <f>BC183-BD183</f>
        <v>0</v>
      </c>
      <c r="BN183" s="3"/>
      <c r="BO183" s="4">
        <f aca="true" t="shared" si="162" ref="BO183:BT183">ROUND(CB183,2)</f>
        <v>8603.48</v>
      </c>
      <c r="BP183" s="4">
        <f t="shared" si="162"/>
        <v>0</v>
      </c>
      <c r="BQ183" s="4">
        <f t="shared" si="162"/>
        <v>4012.47</v>
      </c>
      <c r="BR183" s="4">
        <f t="shared" si="162"/>
        <v>1926.44</v>
      </c>
      <c r="BS183" s="4">
        <f t="shared" si="162"/>
        <v>4591.01</v>
      </c>
      <c r="BT183" s="4">
        <f t="shared" si="162"/>
        <v>0</v>
      </c>
      <c r="BU183" s="4">
        <f>CH183</f>
        <v>14.885200000000001</v>
      </c>
      <c r="BV183" s="4">
        <f>CI183</f>
        <v>2.5926</v>
      </c>
      <c r="BW183" s="4">
        <f>ROUND(CJ183,2)</f>
        <v>0</v>
      </c>
      <c r="BX183" s="4">
        <f>ROUND(CK183,2)</f>
        <v>1358.65</v>
      </c>
      <c r="BY183" s="4">
        <f>ROUND(CL183,2)</f>
        <v>619.38</v>
      </c>
      <c r="BZ183" s="4"/>
      <c r="CA183" s="4"/>
      <c r="CB183" s="4">
        <f>ROUND(SUMIF(AA174:AA181,"=37323628",O174:O181),2)</f>
        <v>8603.48</v>
      </c>
      <c r="CC183" s="4">
        <f>ROUND(SUMIF(AA174:AA181,"=37323628",P174:P181),2)</f>
        <v>0</v>
      </c>
      <c r="CD183" s="4">
        <f>ROUND(SUMIF(AA174:AA181,"=37323628",Q174:Q181),2)</f>
        <v>4012.47</v>
      </c>
      <c r="CE183" s="4">
        <f>ROUND(SUMIF(AA174:AA181,"=37323628",R174:R181),2)</f>
        <v>1926.44</v>
      </c>
      <c r="CF183" s="4">
        <f>ROUND(SUMIF(AA174:AA181,"=37323628",S174:S181),2)</f>
        <v>4591.01</v>
      </c>
      <c r="CG183" s="4">
        <f>ROUND(SUMIF(AA174:AA181,"=37323628",T174:T181),2)</f>
        <v>0</v>
      </c>
      <c r="CH183" s="4">
        <f>SUMIF(AA174:AA181,"=37323628",U174:U181)</f>
        <v>14.885200000000001</v>
      </c>
      <c r="CI183" s="4">
        <f>SUMIF(AA174:AA181,"=37323628",V174:V181)</f>
        <v>2.5926</v>
      </c>
      <c r="CJ183" s="4">
        <f>ROUND(SUMIF(AA174:AA181,"=37323628",W174:W181),2)</f>
        <v>0</v>
      </c>
      <c r="CK183" s="4">
        <f>ROUND(SUMIF(AA174:AA181,"=37323628",X174:X181),2)</f>
        <v>1358.65</v>
      </c>
      <c r="CL183" s="4">
        <f>ROUND(SUMIF(AA174:AA181,"=37323628",Y174:Y181),2)</f>
        <v>619.38</v>
      </c>
      <c r="CM183" s="4"/>
      <c r="CN183" s="4"/>
      <c r="CO183" s="4">
        <f aca="true" t="shared" si="163" ref="CO183:CZ183">ROUND(DB183,2)</f>
        <v>0</v>
      </c>
      <c r="CP183" s="4">
        <f t="shared" si="163"/>
        <v>0</v>
      </c>
      <c r="CQ183" s="4">
        <f t="shared" si="163"/>
        <v>0</v>
      </c>
      <c r="CR183" s="4">
        <f t="shared" si="163"/>
        <v>10581.51</v>
      </c>
      <c r="CS183" s="4">
        <f t="shared" si="163"/>
        <v>10581.51</v>
      </c>
      <c r="CT183" s="4">
        <f t="shared" si="163"/>
        <v>0</v>
      </c>
      <c r="CU183" s="4">
        <f t="shared" si="163"/>
        <v>0</v>
      </c>
      <c r="CV183" s="4">
        <f t="shared" si="163"/>
        <v>0</v>
      </c>
      <c r="CW183" s="4">
        <f t="shared" si="163"/>
        <v>0</v>
      </c>
      <c r="CX183" s="4">
        <f t="shared" si="163"/>
        <v>0</v>
      </c>
      <c r="CY183" s="4">
        <f t="shared" si="163"/>
        <v>0</v>
      </c>
      <c r="CZ183" s="4">
        <f t="shared" si="163"/>
        <v>0</v>
      </c>
      <c r="DA183" s="4"/>
      <c r="DB183" s="4">
        <f>ROUND(SUMIF(AA174:AA181,"=37323628",FQ174:FQ181),2)</f>
        <v>0</v>
      </c>
      <c r="DC183" s="4">
        <f>ROUND(SUMIF(AA174:AA181,"=37323628",FR174:FR181),2)</f>
        <v>0</v>
      </c>
      <c r="DD183" s="4">
        <f>ROUND(SUMIF(AA174:AA181,"=37323628",GL174:GL181),2)</f>
        <v>0</v>
      </c>
      <c r="DE183" s="4">
        <f>ROUND(SUMIF(AA174:AA181,"=37323628",GM174:GM181),2)</f>
        <v>10581.51</v>
      </c>
      <c r="DF183" s="4">
        <f>ROUND(SUMIF(AA174:AA181,"=37323628",GN174:GN181),2)</f>
        <v>10581.51</v>
      </c>
      <c r="DG183" s="4">
        <f>ROUND(SUMIF(AA174:AA181,"=37323628",GO174:GO181),2)</f>
        <v>0</v>
      </c>
      <c r="DH183" s="4">
        <f>ROUND(SUMIF(AA174:AA181,"=37323628",GP174:GP181),2)</f>
        <v>0</v>
      </c>
      <c r="DI183" s="4">
        <f>CC183-DB183</f>
        <v>0</v>
      </c>
      <c r="DJ183" s="4">
        <f>CC183-DC183</f>
        <v>0</v>
      </c>
      <c r="DK183" s="4">
        <f>DB183-DD183</f>
        <v>0</v>
      </c>
      <c r="DL183" s="4">
        <f>CC183-DB183-DC183+DD183</f>
        <v>0</v>
      </c>
      <c r="DM183" s="4">
        <f>DC183-DD183</f>
        <v>0</v>
      </c>
      <c r="DN183" s="4">
        <v>0</v>
      </c>
    </row>
    <row r="185" spans="1:16" ht="12.75">
      <c r="A185" s="5">
        <v>50</v>
      </c>
      <c r="B185" s="5">
        <v>0</v>
      </c>
      <c r="C185" s="5">
        <v>0</v>
      </c>
      <c r="D185" s="5">
        <v>1</v>
      </c>
      <c r="E185" s="5">
        <v>201</v>
      </c>
      <c r="F185" s="5">
        <f>ROUND(Source!O183,O185)</f>
        <v>479.79</v>
      </c>
      <c r="G185" s="5" t="s">
        <v>119</v>
      </c>
      <c r="H185" s="5" t="s">
        <v>120</v>
      </c>
      <c r="I185" s="5"/>
      <c r="J185" s="5"/>
      <c r="K185" s="5">
        <v>201</v>
      </c>
      <c r="L185" s="5">
        <v>1</v>
      </c>
      <c r="M185" s="5">
        <v>3</v>
      </c>
      <c r="N185" s="5" t="s">
        <v>3</v>
      </c>
      <c r="O185" s="5">
        <v>2</v>
      </c>
      <c r="P185" s="5">
        <f>ROUND(Source!BO183,O185)</f>
        <v>8603.48</v>
      </c>
    </row>
    <row r="186" spans="1:16" ht="12.75">
      <c r="A186" s="5">
        <v>50</v>
      </c>
      <c r="B186" s="5">
        <v>0</v>
      </c>
      <c r="C186" s="5">
        <v>0</v>
      </c>
      <c r="D186" s="5">
        <v>1</v>
      </c>
      <c r="E186" s="5">
        <v>202</v>
      </c>
      <c r="F186" s="5">
        <f>ROUND(Source!P183,O186)</f>
        <v>0</v>
      </c>
      <c r="G186" s="5" t="s">
        <v>121</v>
      </c>
      <c r="H186" s="5" t="s">
        <v>122</v>
      </c>
      <c r="I186" s="5"/>
      <c r="J186" s="5"/>
      <c r="K186" s="5">
        <v>202</v>
      </c>
      <c r="L186" s="5">
        <v>2</v>
      </c>
      <c r="M186" s="5">
        <v>3</v>
      </c>
      <c r="N186" s="5" t="s">
        <v>3</v>
      </c>
      <c r="O186" s="5">
        <v>2</v>
      </c>
      <c r="P186" s="5">
        <f>ROUND(Source!BP183,O186)</f>
        <v>0</v>
      </c>
    </row>
    <row r="187" spans="1:16" ht="12.75">
      <c r="A187" s="5">
        <v>50</v>
      </c>
      <c r="B187" s="5">
        <v>0</v>
      </c>
      <c r="C187" s="5">
        <v>0</v>
      </c>
      <c r="D187" s="5">
        <v>1</v>
      </c>
      <c r="E187" s="5">
        <v>222</v>
      </c>
      <c r="F187" s="5">
        <f>ROUND(Source!AO183,O187)</f>
        <v>0</v>
      </c>
      <c r="G187" s="5" t="s">
        <v>123</v>
      </c>
      <c r="H187" s="5" t="s">
        <v>124</v>
      </c>
      <c r="I187" s="5"/>
      <c r="J187" s="5"/>
      <c r="K187" s="5">
        <v>222</v>
      </c>
      <c r="L187" s="5">
        <v>3</v>
      </c>
      <c r="M187" s="5">
        <v>3</v>
      </c>
      <c r="N187" s="5" t="s">
        <v>3</v>
      </c>
      <c r="O187" s="5">
        <v>2</v>
      </c>
      <c r="P187" s="5">
        <f>ROUND(Source!CO183,O187)</f>
        <v>0</v>
      </c>
    </row>
    <row r="188" spans="1:16" ht="12.75">
      <c r="A188" s="5">
        <v>50</v>
      </c>
      <c r="B188" s="5">
        <v>0</v>
      </c>
      <c r="C188" s="5">
        <v>0</v>
      </c>
      <c r="D188" s="5">
        <v>1</v>
      </c>
      <c r="E188" s="5">
        <v>225</v>
      </c>
      <c r="F188" s="5">
        <f>ROUND(Source!AV183,O188)</f>
        <v>0</v>
      </c>
      <c r="G188" s="5" t="s">
        <v>125</v>
      </c>
      <c r="H188" s="5" t="s">
        <v>126</v>
      </c>
      <c r="I188" s="5"/>
      <c r="J188" s="5"/>
      <c r="K188" s="5">
        <v>225</v>
      </c>
      <c r="L188" s="5">
        <v>4</v>
      </c>
      <c r="M188" s="5">
        <v>3</v>
      </c>
      <c r="N188" s="5" t="s">
        <v>3</v>
      </c>
      <c r="O188" s="5">
        <v>2</v>
      </c>
      <c r="P188" s="5">
        <f>ROUND(Source!CV183,O188)</f>
        <v>0</v>
      </c>
    </row>
    <row r="189" spans="1:16" ht="12.75">
      <c r="A189" s="5">
        <v>50</v>
      </c>
      <c r="B189" s="5">
        <v>1</v>
      </c>
      <c r="C189" s="5">
        <v>0</v>
      </c>
      <c r="D189" s="5">
        <v>1</v>
      </c>
      <c r="E189" s="5">
        <v>226</v>
      </c>
      <c r="F189" s="5">
        <f>ROUND(Source!AW183,O189)</f>
        <v>0</v>
      </c>
      <c r="G189" s="5" t="s">
        <v>127</v>
      </c>
      <c r="H189" s="5" t="s">
        <v>128</v>
      </c>
      <c r="I189" s="5"/>
      <c r="J189" s="5"/>
      <c r="K189" s="5">
        <v>226</v>
      </c>
      <c r="L189" s="5">
        <v>5</v>
      </c>
      <c r="M189" s="5">
        <v>0</v>
      </c>
      <c r="N189" s="5" t="s">
        <v>3</v>
      </c>
      <c r="O189" s="5">
        <v>2</v>
      </c>
      <c r="P189" s="5">
        <f>ROUND(Source!CW183,O189)</f>
        <v>0</v>
      </c>
    </row>
    <row r="190" spans="1:16" ht="12.75">
      <c r="A190" s="5">
        <v>50</v>
      </c>
      <c r="B190" s="5">
        <v>0</v>
      </c>
      <c r="C190" s="5">
        <v>0</v>
      </c>
      <c r="D190" s="5">
        <v>1</v>
      </c>
      <c r="E190" s="5">
        <v>227</v>
      </c>
      <c r="F190" s="5">
        <f>ROUND(Source!AX183,O190)</f>
        <v>0</v>
      </c>
      <c r="G190" s="5" t="s">
        <v>129</v>
      </c>
      <c r="H190" s="5" t="s">
        <v>130</v>
      </c>
      <c r="I190" s="5"/>
      <c r="J190" s="5"/>
      <c r="K190" s="5">
        <v>227</v>
      </c>
      <c r="L190" s="5">
        <v>6</v>
      </c>
      <c r="M190" s="5">
        <v>3</v>
      </c>
      <c r="N190" s="5" t="s">
        <v>3</v>
      </c>
      <c r="O190" s="5">
        <v>2</v>
      </c>
      <c r="P190" s="5">
        <f>ROUND(Source!CX183,O190)</f>
        <v>0</v>
      </c>
    </row>
    <row r="191" spans="1:16" ht="12.75">
      <c r="A191" s="5">
        <v>50</v>
      </c>
      <c r="B191" s="5">
        <v>0</v>
      </c>
      <c r="C191" s="5">
        <v>0</v>
      </c>
      <c r="D191" s="5">
        <v>1</v>
      </c>
      <c r="E191" s="5">
        <v>228</v>
      </c>
      <c r="F191" s="5">
        <f>ROUND(Source!AY183,O191)</f>
        <v>0</v>
      </c>
      <c r="G191" s="5" t="s">
        <v>131</v>
      </c>
      <c r="H191" s="5" t="s">
        <v>132</v>
      </c>
      <c r="I191" s="5"/>
      <c r="J191" s="5"/>
      <c r="K191" s="5">
        <v>228</v>
      </c>
      <c r="L191" s="5">
        <v>7</v>
      </c>
      <c r="M191" s="5">
        <v>3</v>
      </c>
      <c r="N191" s="5" t="s">
        <v>3</v>
      </c>
      <c r="O191" s="5">
        <v>2</v>
      </c>
      <c r="P191" s="5">
        <f>ROUND(Source!CY183,O191)</f>
        <v>0</v>
      </c>
    </row>
    <row r="192" spans="1:16" ht="12.75">
      <c r="A192" s="5">
        <v>50</v>
      </c>
      <c r="B192" s="5">
        <v>0</v>
      </c>
      <c r="C192" s="5">
        <v>0</v>
      </c>
      <c r="D192" s="5">
        <v>1</v>
      </c>
      <c r="E192" s="5">
        <v>216</v>
      </c>
      <c r="F192" s="5">
        <f>ROUND(Source!AP183,O192)</f>
        <v>0</v>
      </c>
      <c r="G192" s="5" t="s">
        <v>133</v>
      </c>
      <c r="H192" s="5" t="s">
        <v>134</v>
      </c>
      <c r="I192" s="5"/>
      <c r="J192" s="5"/>
      <c r="K192" s="5">
        <v>216</v>
      </c>
      <c r="L192" s="5">
        <v>8</v>
      </c>
      <c r="M192" s="5">
        <v>3</v>
      </c>
      <c r="N192" s="5" t="s">
        <v>3</v>
      </c>
      <c r="O192" s="5">
        <v>2</v>
      </c>
      <c r="P192" s="5">
        <f>ROUND(Source!CP183,O192)</f>
        <v>0</v>
      </c>
    </row>
    <row r="193" spans="1:16" ht="12.75">
      <c r="A193" s="5">
        <v>50</v>
      </c>
      <c r="B193" s="5">
        <v>0</v>
      </c>
      <c r="C193" s="5">
        <v>0</v>
      </c>
      <c r="D193" s="5">
        <v>1</v>
      </c>
      <c r="E193" s="5">
        <v>223</v>
      </c>
      <c r="F193" s="5">
        <f>ROUND(Source!AQ183,O193)</f>
        <v>0</v>
      </c>
      <c r="G193" s="5" t="s">
        <v>135</v>
      </c>
      <c r="H193" s="5" t="s">
        <v>136</v>
      </c>
      <c r="I193" s="5"/>
      <c r="J193" s="5"/>
      <c r="K193" s="5">
        <v>223</v>
      </c>
      <c r="L193" s="5">
        <v>9</v>
      </c>
      <c r="M193" s="5">
        <v>3</v>
      </c>
      <c r="N193" s="5" t="s">
        <v>3</v>
      </c>
      <c r="O193" s="5">
        <v>2</v>
      </c>
      <c r="P193" s="5">
        <f>ROUND(Source!CQ183,O193)</f>
        <v>0</v>
      </c>
    </row>
    <row r="194" spans="1:16" ht="12.75">
      <c r="A194" s="5">
        <v>50</v>
      </c>
      <c r="B194" s="5">
        <v>0</v>
      </c>
      <c r="C194" s="5">
        <v>0</v>
      </c>
      <c r="D194" s="5">
        <v>1</v>
      </c>
      <c r="E194" s="5">
        <v>229</v>
      </c>
      <c r="F194" s="5">
        <f>ROUND(Source!AZ183,O194)</f>
        <v>0</v>
      </c>
      <c r="G194" s="5" t="s">
        <v>137</v>
      </c>
      <c r="H194" s="5" t="s">
        <v>138</v>
      </c>
      <c r="I194" s="5"/>
      <c r="J194" s="5"/>
      <c r="K194" s="5">
        <v>229</v>
      </c>
      <c r="L194" s="5">
        <v>10</v>
      </c>
      <c r="M194" s="5">
        <v>3</v>
      </c>
      <c r="N194" s="5" t="s">
        <v>3</v>
      </c>
      <c r="O194" s="5">
        <v>2</v>
      </c>
      <c r="P194" s="5">
        <f>ROUND(Source!CZ183,O194)</f>
        <v>0</v>
      </c>
    </row>
    <row r="195" spans="1:16" ht="12.75">
      <c r="A195" s="5">
        <v>50</v>
      </c>
      <c r="B195" s="5">
        <v>0</v>
      </c>
      <c r="C195" s="5">
        <v>0</v>
      </c>
      <c r="D195" s="5">
        <v>1</v>
      </c>
      <c r="E195" s="5">
        <v>203</v>
      </c>
      <c r="F195" s="5">
        <f>ROUND(Source!Q183,O195)</f>
        <v>293</v>
      </c>
      <c r="G195" s="5" t="s">
        <v>139</v>
      </c>
      <c r="H195" s="5" t="s">
        <v>140</v>
      </c>
      <c r="I195" s="5"/>
      <c r="J195" s="5"/>
      <c r="K195" s="5">
        <v>203</v>
      </c>
      <c r="L195" s="5">
        <v>11</v>
      </c>
      <c r="M195" s="5">
        <v>3</v>
      </c>
      <c r="N195" s="5" t="s">
        <v>3</v>
      </c>
      <c r="O195" s="5">
        <v>2</v>
      </c>
      <c r="P195" s="5">
        <f>ROUND(Source!BQ183,O195)</f>
        <v>4012.47</v>
      </c>
    </row>
    <row r="196" spans="1:16" ht="12.75">
      <c r="A196" s="5">
        <v>50</v>
      </c>
      <c r="B196" s="5">
        <v>0</v>
      </c>
      <c r="C196" s="5">
        <v>0</v>
      </c>
      <c r="D196" s="5">
        <v>1</v>
      </c>
      <c r="E196" s="5">
        <v>204</v>
      </c>
      <c r="F196" s="5">
        <f>ROUND(Source!R183,O196)</f>
        <v>78.38</v>
      </c>
      <c r="G196" s="5" t="s">
        <v>141</v>
      </c>
      <c r="H196" s="5" t="s">
        <v>142</v>
      </c>
      <c r="I196" s="5"/>
      <c r="J196" s="5"/>
      <c r="K196" s="5">
        <v>204</v>
      </c>
      <c r="L196" s="5">
        <v>12</v>
      </c>
      <c r="M196" s="5">
        <v>3</v>
      </c>
      <c r="N196" s="5" t="s">
        <v>3</v>
      </c>
      <c r="O196" s="5">
        <v>2</v>
      </c>
      <c r="P196" s="5">
        <f>ROUND(Source!BR183,O196)</f>
        <v>1926.44</v>
      </c>
    </row>
    <row r="197" spans="1:16" ht="12.75">
      <c r="A197" s="5">
        <v>50</v>
      </c>
      <c r="B197" s="5">
        <v>0</v>
      </c>
      <c r="C197" s="5">
        <v>0</v>
      </c>
      <c r="D197" s="5">
        <v>1</v>
      </c>
      <c r="E197" s="5">
        <v>205</v>
      </c>
      <c r="F197" s="5">
        <f>ROUND(Source!S183,O197)</f>
        <v>186.79</v>
      </c>
      <c r="G197" s="5" t="s">
        <v>143</v>
      </c>
      <c r="H197" s="5" t="s">
        <v>144</v>
      </c>
      <c r="I197" s="5"/>
      <c r="J197" s="5"/>
      <c r="K197" s="5">
        <v>205</v>
      </c>
      <c r="L197" s="5">
        <v>13</v>
      </c>
      <c r="M197" s="5">
        <v>3</v>
      </c>
      <c r="N197" s="5" t="s">
        <v>3</v>
      </c>
      <c r="O197" s="5">
        <v>2</v>
      </c>
      <c r="P197" s="5">
        <f>ROUND(Source!BS183,O197)</f>
        <v>4591.01</v>
      </c>
    </row>
    <row r="198" spans="1:16" ht="12.75">
      <c r="A198" s="5">
        <v>50</v>
      </c>
      <c r="B198" s="5">
        <v>0</v>
      </c>
      <c r="C198" s="5">
        <v>0</v>
      </c>
      <c r="D198" s="5">
        <v>1</v>
      </c>
      <c r="E198" s="5">
        <v>214</v>
      </c>
      <c r="F198" s="5">
        <f>ROUND(Source!AS183,O198)</f>
        <v>575.71</v>
      </c>
      <c r="G198" s="5" t="s">
        <v>145</v>
      </c>
      <c r="H198" s="5" t="s">
        <v>146</v>
      </c>
      <c r="I198" s="5"/>
      <c r="J198" s="5"/>
      <c r="K198" s="5">
        <v>214</v>
      </c>
      <c r="L198" s="5">
        <v>14</v>
      </c>
      <c r="M198" s="5">
        <v>3</v>
      </c>
      <c r="N198" s="5" t="s">
        <v>3</v>
      </c>
      <c r="O198" s="5">
        <v>2</v>
      </c>
      <c r="P198" s="5">
        <f>ROUND(Source!CS183,O198)</f>
        <v>10581.51</v>
      </c>
    </row>
    <row r="199" spans="1:16" ht="12.75">
      <c r="A199" s="5">
        <v>50</v>
      </c>
      <c r="B199" s="5">
        <v>0</v>
      </c>
      <c r="C199" s="5">
        <v>0</v>
      </c>
      <c r="D199" s="5">
        <v>1</v>
      </c>
      <c r="E199" s="5">
        <v>215</v>
      </c>
      <c r="F199" s="5">
        <f>ROUND(Source!AT183,O199)</f>
        <v>0</v>
      </c>
      <c r="G199" s="5" t="s">
        <v>147</v>
      </c>
      <c r="H199" s="5" t="s">
        <v>148</v>
      </c>
      <c r="I199" s="5"/>
      <c r="J199" s="5"/>
      <c r="K199" s="5">
        <v>215</v>
      </c>
      <c r="L199" s="5">
        <v>15</v>
      </c>
      <c r="M199" s="5">
        <v>3</v>
      </c>
      <c r="N199" s="5" t="s">
        <v>3</v>
      </c>
      <c r="O199" s="5">
        <v>2</v>
      </c>
      <c r="P199" s="5">
        <f>ROUND(Source!CT183,O199)</f>
        <v>0</v>
      </c>
    </row>
    <row r="200" spans="1:16" ht="12.75">
      <c r="A200" s="5">
        <v>50</v>
      </c>
      <c r="B200" s="5">
        <v>0</v>
      </c>
      <c r="C200" s="5">
        <v>0</v>
      </c>
      <c r="D200" s="5">
        <v>1</v>
      </c>
      <c r="E200" s="5">
        <v>217</v>
      </c>
      <c r="F200" s="5">
        <f>ROUND(Source!AU183,O200)</f>
        <v>0</v>
      </c>
      <c r="G200" s="5" t="s">
        <v>149</v>
      </c>
      <c r="H200" s="5" t="s">
        <v>150</v>
      </c>
      <c r="I200" s="5"/>
      <c r="J200" s="5"/>
      <c r="K200" s="5">
        <v>217</v>
      </c>
      <c r="L200" s="5">
        <v>16</v>
      </c>
      <c r="M200" s="5">
        <v>3</v>
      </c>
      <c r="N200" s="5" t="s">
        <v>3</v>
      </c>
      <c r="O200" s="5">
        <v>2</v>
      </c>
      <c r="P200" s="5">
        <f>ROUND(Source!CU183,O200)</f>
        <v>0</v>
      </c>
    </row>
    <row r="201" spans="1:16" ht="12.75">
      <c r="A201" s="5">
        <v>50</v>
      </c>
      <c r="B201" s="5">
        <v>0</v>
      </c>
      <c r="C201" s="5">
        <v>0</v>
      </c>
      <c r="D201" s="5">
        <v>1</v>
      </c>
      <c r="E201" s="5">
        <v>206</v>
      </c>
      <c r="F201" s="5">
        <f>ROUND(Source!T183,O201)</f>
        <v>0</v>
      </c>
      <c r="G201" s="5" t="s">
        <v>151</v>
      </c>
      <c r="H201" s="5" t="s">
        <v>152</v>
      </c>
      <c r="I201" s="5"/>
      <c r="J201" s="5"/>
      <c r="K201" s="5">
        <v>206</v>
      </c>
      <c r="L201" s="5">
        <v>17</v>
      </c>
      <c r="M201" s="5">
        <v>3</v>
      </c>
      <c r="N201" s="5" t="s">
        <v>3</v>
      </c>
      <c r="O201" s="5">
        <v>2</v>
      </c>
      <c r="P201" s="5">
        <f>ROUND(Source!BT183,O201)</f>
        <v>0</v>
      </c>
    </row>
    <row r="202" spans="1:16" ht="12.75">
      <c r="A202" s="5">
        <v>50</v>
      </c>
      <c r="B202" s="5">
        <v>0</v>
      </c>
      <c r="C202" s="5">
        <v>0</v>
      </c>
      <c r="D202" s="5">
        <v>1</v>
      </c>
      <c r="E202" s="5">
        <v>207</v>
      </c>
      <c r="F202" s="5">
        <f>Source!U183</f>
        <v>14.885200000000001</v>
      </c>
      <c r="G202" s="5" t="s">
        <v>153</v>
      </c>
      <c r="H202" s="5" t="s">
        <v>154</v>
      </c>
      <c r="I202" s="5"/>
      <c r="J202" s="5"/>
      <c r="K202" s="5">
        <v>207</v>
      </c>
      <c r="L202" s="5">
        <v>18</v>
      </c>
      <c r="M202" s="5">
        <v>3</v>
      </c>
      <c r="N202" s="5" t="s">
        <v>3</v>
      </c>
      <c r="O202" s="5">
        <v>-1</v>
      </c>
      <c r="P202" s="5">
        <f>Source!BU183</f>
        <v>14.885200000000001</v>
      </c>
    </row>
    <row r="203" spans="1:16" ht="12.75">
      <c r="A203" s="5">
        <v>50</v>
      </c>
      <c r="B203" s="5">
        <v>0</v>
      </c>
      <c r="C203" s="5">
        <v>0</v>
      </c>
      <c r="D203" s="5">
        <v>1</v>
      </c>
      <c r="E203" s="5">
        <v>208</v>
      </c>
      <c r="F203" s="5">
        <f>Source!V183</f>
        <v>2.5926</v>
      </c>
      <c r="G203" s="5" t="s">
        <v>155</v>
      </c>
      <c r="H203" s="5" t="s">
        <v>156</v>
      </c>
      <c r="I203" s="5"/>
      <c r="J203" s="5"/>
      <c r="K203" s="5">
        <v>208</v>
      </c>
      <c r="L203" s="5">
        <v>19</v>
      </c>
      <c r="M203" s="5">
        <v>3</v>
      </c>
      <c r="N203" s="5" t="s">
        <v>3</v>
      </c>
      <c r="O203" s="5">
        <v>-1</v>
      </c>
      <c r="P203" s="5">
        <f>Source!BV183</f>
        <v>2.5926</v>
      </c>
    </row>
    <row r="204" spans="1:16" ht="12.75">
      <c r="A204" s="5">
        <v>50</v>
      </c>
      <c r="B204" s="5">
        <v>0</v>
      </c>
      <c r="C204" s="5">
        <v>0</v>
      </c>
      <c r="D204" s="5">
        <v>1</v>
      </c>
      <c r="E204" s="5">
        <v>209</v>
      </c>
      <c r="F204" s="5">
        <f>ROUND(Source!W183,O204)</f>
        <v>0</v>
      </c>
      <c r="G204" s="5" t="s">
        <v>157</v>
      </c>
      <c r="H204" s="5" t="s">
        <v>158</v>
      </c>
      <c r="I204" s="5"/>
      <c r="J204" s="5"/>
      <c r="K204" s="5">
        <v>209</v>
      </c>
      <c r="L204" s="5">
        <v>20</v>
      </c>
      <c r="M204" s="5">
        <v>3</v>
      </c>
      <c r="N204" s="5" t="s">
        <v>3</v>
      </c>
      <c r="O204" s="5">
        <v>2</v>
      </c>
      <c r="P204" s="5">
        <f>ROUND(Source!BW183,O204)</f>
        <v>0</v>
      </c>
    </row>
    <row r="205" spans="1:16" ht="12.75">
      <c r="A205" s="5">
        <v>50</v>
      </c>
      <c r="B205" s="5">
        <v>0</v>
      </c>
      <c r="C205" s="5">
        <v>0</v>
      </c>
      <c r="D205" s="5">
        <v>1</v>
      </c>
      <c r="E205" s="5">
        <v>210</v>
      </c>
      <c r="F205" s="5">
        <f>ROUND(Source!X183,O205)</f>
        <v>65.03</v>
      </c>
      <c r="G205" s="5" t="s">
        <v>159</v>
      </c>
      <c r="H205" s="5" t="s">
        <v>160</v>
      </c>
      <c r="I205" s="5"/>
      <c r="J205" s="5"/>
      <c r="K205" s="5">
        <v>210</v>
      </c>
      <c r="L205" s="5">
        <v>21</v>
      </c>
      <c r="M205" s="5">
        <v>3</v>
      </c>
      <c r="N205" s="5" t="s">
        <v>3</v>
      </c>
      <c r="O205" s="5">
        <v>2</v>
      </c>
      <c r="P205" s="5">
        <f>ROUND(Source!BX183,O205)</f>
        <v>1358.65</v>
      </c>
    </row>
    <row r="206" spans="1:16" ht="12.75">
      <c r="A206" s="5">
        <v>50</v>
      </c>
      <c r="B206" s="5">
        <v>0</v>
      </c>
      <c r="C206" s="5">
        <v>0</v>
      </c>
      <c r="D206" s="5">
        <v>1</v>
      </c>
      <c r="E206" s="5">
        <v>211</v>
      </c>
      <c r="F206" s="5">
        <f>ROUND(Source!Y183,O206)</f>
        <v>30.89</v>
      </c>
      <c r="G206" s="5" t="s">
        <v>161</v>
      </c>
      <c r="H206" s="5" t="s">
        <v>162</v>
      </c>
      <c r="I206" s="5"/>
      <c r="J206" s="5"/>
      <c r="K206" s="5">
        <v>211</v>
      </c>
      <c r="L206" s="5">
        <v>22</v>
      </c>
      <c r="M206" s="5">
        <v>3</v>
      </c>
      <c r="N206" s="5" t="s">
        <v>3</v>
      </c>
      <c r="O206" s="5">
        <v>2</v>
      </c>
      <c r="P206" s="5">
        <f>ROUND(Source!BY183,O206)</f>
        <v>619.38</v>
      </c>
    </row>
    <row r="207" spans="1:16" ht="12.75">
      <c r="A207" s="5">
        <v>50</v>
      </c>
      <c r="B207" s="5">
        <v>0</v>
      </c>
      <c r="C207" s="5">
        <v>0</v>
      </c>
      <c r="D207" s="5">
        <v>1</v>
      </c>
      <c r="E207" s="5">
        <v>224</v>
      </c>
      <c r="F207" s="5">
        <f>ROUND(Source!AR183,O207)</f>
        <v>575.71</v>
      </c>
      <c r="G207" s="5" t="s">
        <v>163</v>
      </c>
      <c r="H207" s="5" t="s">
        <v>164</v>
      </c>
      <c r="I207" s="5"/>
      <c r="J207" s="5"/>
      <c r="K207" s="5">
        <v>224</v>
      </c>
      <c r="L207" s="5">
        <v>23</v>
      </c>
      <c r="M207" s="5">
        <v>3</v>
      </c>
      <c r="N207" s="5" t="s">
        <v>3</v>
      </c>
      <c r="O207" s="5">
        <v>2</v>
      </c>
      <c r="P207" s="5">
        <f>ROUND(Source!CR183,O207)</f>
        <v>10581.51</v>
      </c>
    </row>
    <row r="208" spans="1:16" ht="12.75">
      <c r="A208" s="5">
        <v>50</v>
      </c>
      <c r="B208" s="5">
        <v>1</v>
      </c>
      <c r="C208" s="5">
        <v>0</v>
      </c>
      <c r="D208" s="5">
        <v>2</v>
      </c>
      <c r="E208" s="5">
        <v>0</v>
      </c>
      <c r="F208" s="5">
        <f>ROUND(F207,O208)</f>
        <v>575.71</v>
      </c>
      <c r="G208" s="5" t="s">
        <v>165</v>
      </c>
      <c r="H208" s="5" t="s">
        <v>166</v>
      </c>
      <c r="I208" s="5"/>
      <c r="J208" s="5"/>
      <c r="K208" s="5">
        <v>212</v>
      </c>
      <c r="L208" s="5">
        <v>24</v>
      </c>
      <c r="M208" s="5">
        <v>0</v>
      </c>
      <c r="N208" s="5" t="s">
        <v>3</v>
      </c>
      <c r="O208" s="5">
        <v>2</v>
      </c>
      <c r="P208" s="5">
        <f>ROUND(P207,O208)</f>
        <v>10581.51</v>
      </c>
    </row>
    <row r="210" spans="1:118" ht="12.75">
      <c r="A210" s="3">
        <v>51</v>
      </c>
      <c r="B210" s="3">
        <f>B20</f>
        <v>1</v>
      </c>
      <c r="C210" s="3">
        <f>A20</f>
        <v>3</v>
      </c>
      <c r="D210" s="3">
        <f>ROW(A20)</f>
        <v>20</v>
      </c>
      <c r="E210" s="3"/>
      <c r="F210" s="3" t="str">
        <f>IF(F20&lt;&gt;"",F20,"")</f>
        <v>Капитальный ремонт отмостки стр. 1 ЛПК</v>
      </c>
      <c r="G210" s="3" t="str">
        <f>IF(G20&lt;&gt;"",G20,"")</f>
        <v>Капитальный ремонт отмостки стр. 1 ЛПК</v>
      </c>
      <c r="H210" s="3"/>
      <c r="I210" s="3"/>
      <c r="J210" s="3"/>
      <c r="K210" s="3"/>
      <c r="L210" s="3"/>
      <c r="M210" s="3"/>
      <c r="N210" s="3"/>
      <c r="O210" s="3">
        <f aca="true" t="shared" si="164" ref="O210:T210">ROUND(O63+O107+O143+O183+AB210,2)</f>
        <v>314096.2</v>
      </c>
      <c r="P210" s="3">
        <f t="shared" si="164"/>
        <v>227570.7</v>
      </c>
      <c r="Q210" s="3">
        <f t="shared" si="164"/>
        <v>45333.86</v>
      </c>
      <c r="R210" s="3">
        <f t="shared" si="164"/>
        <v>4077.71</v>
      </c>
      <c r="S210" s="3">
        <f t="shared" si="164"/>
        <v>41191.64</v>
      </c>
      <c r="T210" s="3">
        <f t="shared" si="164"/>
        <v>0</v>
      </c>
      <c r="U210" s="3">
        <f>U63+U107+U143+U183+AH210</f>
        <v>4895.913131475199</v>
      </c>
      <c r="V210" s="3">
        <f>V63+V107+V143+V183+AI210</f>
        <v>378.03229031</v>
      </c>
      <c r="W210" s="3">
        <f>ROUND(W63+W107+W143+W183+AJ210,2)</f>
        <v>87.42</v>
      </c>
      <c r="X210" s="3">
        <f>ROUND(X63+X107+X143+X183+AK210,2)</f>
        <v>48472.14</v>
      </c>
      <c r="Y210" s="3">
        <f>ROUND(Y63+Y107+Y143+Y183+AL210,2)</f>
        <v>26378.59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>
        <f aca="true" t="shared" si="165" ref="AO210:AZ210">ROUND(AO63+AO107+AO143+AO183+BB210,2)</f>
        <v>0</v>
      </c>
      <c r="AP210" s="3">
        <f t="shared" si="165"/>
        <v>0</v>
      </c>
      <c r="AQ210" s="3">
        <f t="shared" si="165"/>
        <v>0</v>
      </c>
      <c r="AR210" s="3">
        <f t="shared" si="165"/>
        <v>388946.93</v>
      </c>
      <c r="AS210" s="3">
        <f t="shared" si="165"/>
        <v>388946.93</v>
      </c>
      <c r="AT210" s="3">
        <f t="shared" si="165"/>
        <v>0</v>
      </c>
      <c r="AU210" s="3">
        <f t="shared" si="165"/>
        <v>0</v>
      </c>
      <c r="AV210" s="3">
        <f t="shared" si="165"/>
        <v>227570.7</v>
      </c>
      <c r="AW210" s="3">
        <f t="shared" si="165"/>
        <v>227570.7</v>
      </c>
      <c r="AX210" s="3">
        <f t="shared" si="165"/>
        <v>0</v>
      </c>
      <c r="AY210" s="3">
        <f t="shared" si="165"/>
        <v>227570.7</v>
      </c>
      <c r="AZ210" s="3">
        <f t="shared" si="165"/>
        <v>0</v>
      </c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4">
        <f aca="true" t="shared" si="166" ref="BO210:BT210">ROUND(BO63+BO107+BO143+BO183+CB210,2)</f>
        <v>3162911.75</v>
      </c>
      <c r="BP210" s="4">
        <f t="shared" si="166"/>
        <v>1849304.95</v>
      </c>
      <c r="BQ210" s="4">
        <f t="shared" si="166"/>
        <v>301116.3</v>
      </c>
      <c r="BR210" s="4">
        <f t="shared" si="166"/>
        <v>100229.62</v>
      </c>
      <c r="BS210" s="4">
        <f t="shared" si="166"/>
        <v>1012490.5</v>
      </c>
      <c r="BT210" s="4">
        <f t="shared" si="166"/>
        <v>0</v>
      </c>
      <c r="BU210" s="4">
        <f>BU63+BU107+BU143+BU183+CH210</f>
        <v>4895.913131475199</v>
      </c>
      <c r="BV210" s="4">
        <f>BV63+BV107+BV143+BV183+CI210</f>
        <v>378.03229031</v>
      </c>
      <c r="BW210" s="4">
        <f>ROUND(BW63+BW107+BW143+BW183+CJ210,2)</f>
        <v>87.42</v>
      </c>
      <c r="BX210" s="4">
        <f>ROUND(BX63+BX107+BX143+BX183+CK210,2)</f>
        <v>1014146.66</v>
      </c>
      <c r="BY210" s="4">
        <f>ROUND(BY63+BY107+BY143+BY183+CL210,2)</f>
        <v>517406.38</v>
      </c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>
        <f aca="true" t="shared" si="167" ref="CO210:CZ210">ROUND(CO63+CO107+CO143+CO183+DB210,2)</f>
        <v>0</v>
      </c>
      <c r="CP210" s="4">
        <f t="shared" si="167"/>
        <v>0</v>
      </c>
      <c r="CQ210" s="4">
        <f t="shared" si="167"/>
        <v>0</v>
      </c>
      <c r="CR210" s="4">
        <f t="shared" si="167"/>
        <v>4694464.79</v>
      </c>
      <c r="CS210" s="4">
        <f t="shared" si="167"/>
        <v>4694464.79</v>
      </c>
      <c r="CT210" s="4">
        <f t="shared" si="167"/>
        <v>0</v>
      </c>
      <c r="CU210" s="4">
        <f t="shared" si="167"/>
        <v>0</v>
      </c>
      <c r="CV210" s="4">
        <f t="shared" si="167"/>
        <v>1849304.95</v>
      </c>
      <c r="CW210" s="4">
        <f t="shared" si="167"/>
        <v>1849304.95</v>
      </c>
      <c r="CX210" s="4">
        <f t="shared" si="167"/>
        <v>0</v>
      </c>
      <c r="CY210" s="4">
        <f t="shared" si="167"/>
        <v>1849304.95</v>
      </c>
      <c r="CZ210" s="4">
        <f t="shared" si="167"/>
        <v>0</v>
      </c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>
        <v>0</v>
      </c>
    </row>
    <row r="212" spans="1:16" ht="12.75">
      <c r="A212" s="5">
        <v>50</v>
      </c>
      <c r="B212" s="5">
        <v>0</v>
      </c>
      <c r="C212" s="5">
        <v>0</v>
      </c>
      <c r="D212" s="5">
        <v>1</v>
      </c>
      <c r="E212" s="5">
        <v>201</v>
      </c>
      <c r="F212" s="5">
        <f>ROUND(Source!O210,O212)</f>
        <v>314096.2</v>
      </c>
      <c r="G212" s="5" t="s">
        <v>119</v>
      </c>
      <c r="H212" s="5" t="s">
        <v>120</v>
      </c>
      <c r="I212" s="5"/>
      <c r="J212" s="5"/>
      <c r="K212" s="5">
        <v>201</v>
      </c>
      <c r="L212" s="5">
        <v>1</v>
      </c>
      <c r="M212" s="5">
        <v>3</v>
      </c>
      <c r="N212" s="5" t="s">
        <v>3</v>
      </c>
      <c r="O212" s="5">
        <v>2</v>
      </c>
      <c r="P212" s="5">
        <f>ROUND(Source!BO210,O212)</f>
        <v>3162911.75</v>
      </c>
    </row>
    <row r="213" spans="1:16" ht="12.75">
      <c r="A213" s="5">
        <v>50</v>
      </c>
      <c r="B213" s="5">
        <v>0</v>
      </c>
      <c r="C213" s="5">
        <v>0</v>
      </c>
      <c r="D213" s="5">
        <v>1</v>
      </c>
      <c r="E213" s="5">
        <v>202</v>
      </c>
      <c r="F213" s="5">
        <f>ROUND(Source!P210,O213)</f>
        <v>227570.7</v>
      </c>
      <c r="G213" s="5" t="s">
        <v>121</v>
      </c>
      <c r="H213" s="5" t="s">
        <v>122</v>
      </c>
      <c r="I213" s="5"/>
      <c r="J213" s="5"/>
      <c r="K213" s="5">
        <v>202</v>
      </c>
      <c r="L213" s="5">
        <v>2</v>
      </c>
      <c r="M213" s="5">
        <v>3</v>
      </c>
      <c r="N213" s="5" t="s">
        <v>3</v>
      </c>
      <c r="O213" s="5">
        <v>2</v>
      </c>
      <c r="P213" s="5">
        <f>ROUND(Source!BP210,O213)</f>
        <v>1849304.95</v>
      </c>
    </row>
    <row r="214" spans="1:16" ht="12.75">
      <c r="A214" s="5">
        <v>50</v>
      </c>
      <c r="B214" s="5">
        <v>0</v>
      </c>
      <c r="C214" s="5">
        <v>0</v>
      </c>
      <c r="D214" s="5">
        <v>1</v>
      </c>
      <c r="E214" s="5">
        <v>222</v>
      </c>
      <c r="F214" s="5">
        <f>ROUND(Source!AO210,O214)</f>
        <v>0</v>
      </c>
      <c r="G214" s="5" t="s">
        <v>123</v>
      </c>
      <c r="H214" s="5" t="s">
        <v>124</v>
      </c>
      <c r="I214" s="5"/>
      <c r="J214" s="5"/>
      <c r="K214" s="5">
        <v>222</v>
      </c>
      <c r="L214" s="5">
        <v>3</v>
      </c>
      <c r="M214" s="5">
        <v>3</v>
      </c>
      <c r="N214" s="5" t="s">
        <v>3</v>
      </c>
      <c r="O214" s="5">
        <v>2</v>
      </c>
      <c r="P214" s="5">
        <f>ROUND(Source!CO210,O214)</f>
        <v>0</v>
      </c>
    </row>
    <row r="215" spans="1:16" ht="12.75">
      <c r="A215" s="5">
        <v>50</v>
      </c>
      <c r="B215" s="5">
        <v>0</v>
      </c>
      <c r="C215" s="5">
        <v>0</v>
      </c>
      <c r="D215" s="5">
        <v>1</v>
      </c>
      <c r="E215" s="5">
        <v>225</v>
      </c>
      <c r="F215" s="5">
        <f>ROUND(Source!AV210,O215)</f>
        <v>227570.7</v>
      </c>
      <c r="G215" s="5" t="s">
        <v>125</v>
      </c>
      <c r="H215" s="5" t="s">
        <v>126</v>
      </c>
      <c r="I215" s="5"/>
      <c r="J215" s="5"/>
      <c r="K215" s="5">
        <v>225</v>
      </c>
      <c r="L215" s="5">
        <v>4</v>
      </c>
      <c r="M215" s="5">
        <v>3</v>
      </c>
      <c r="N215" s="5" t="s">
        <v>3</v>
      </c>
      <c r="O215" s="5">
        <v>2</v>
      </c>
      <c r="P215" s="5">
        <f>ROUND(Source!CV210,O215)</f>
        <v>1849304.95</v>
      </c>
    </row>
    <row r="216" spans="1:16" ht="12.75">
      <c r="A216" s="5">
        <v>50</v>
      </c>
      <c r="B216" s="5">
        <v>1</v>
      </c>
      <c r="C216" s="5">
        <v>0</v>
      </c>
      <c r="D216" s="5">
        <v>1</v>
      </c>
      <c r="E216" s="5">
        <v>226</v>
      </c>
      <c r="F216" s="5">
        <f>ROUND(Source!AW210,O216)</f>
        <v>227570.7</v>
      </c>
      <c r="G216" s="5" t="s">
        <v>127</v>
      </c>
      <c r="H216" s="5" t="s">
        <v>128</v>
      </c>
      <c r="I216" s="5"/>
      <c r="J216" s="5"/>
      <c r="K216" s="5">
        <v>226</v>
      </c>
      <c r="L216" s="5">
        <v>5</v>
      </c>
      <c r="M216" s="5">
        <v>0</v>
      </c>
      <c r="N216" s="5" t="s">
        <v>3</v>
      </c>
      <c r="O216" s="5">
        <v>2</v>
      </c>
      <c r="P216" s="5">
        <f>ROUND(Source!CW210,O216)</f>
        <v>1849304.95</v>
      </c>
    </row>
    <row r="217" spans="1:16" ht="12.75">
      <c r="A217" s="5">
        <v>50</v>
      </c>
      <c r="B217" s="5">
        <v>0</v>
      </c>
      <c r="C217" s="5">
        <v>0</v>
      </c>
      <c r="D217" s="5">
        <v>1</v>
      </c>
      <c r="E217" s="5">
        <v>227</v>
      </c>
      <c r="F217" s="5">
        <f>ROUND(Source!AX210,O217)</f>
        <v>0</v>
      </c>
      <c r="G217" s="5" t="s">
        <v>129</v>
      </c>
      <c r="H217" s="5" t="s">
        <v>130</v>
      </c>
      <c r="I217" s="5"/>
      <c r="J217" s="5"/>
      <c r="K217" s="5">
        <v>227</v>
      </c>
      <c r="L217" s="5">
        <v>6</v>
      </c>
      <c r="M217" s="5">
        <v>3</v>
      </c>
      <c r="N217" s="5" t="s">
        <v>3</v>
      </c>
      <c r="O217" s="5">
        <v>2</v>
      </c>
      <c r="P217" s="5">
        <f>ROUND(Source!CX210,O217)</f>
        <v>0</v>
      </c>
    </row>
    <row r="218" spans="1:16" ht="12.75">
      <c r="A218" s="5">
        <v>50</v>
      </c>
      <c r="B218" s="5">
        <v>0</v>
      </c>
      <c r="C218" s="5">
        <v>0</v>
      </c>
      <c r="D218" s="5">
        <v>1</v>
      </c>
      <c r="E218" s="5">
        <v>228</v>
      </c>
      <c r="F218" s="5">
        <f>ROUND(Source!AY210,O218)</f>
        <v>227570.7</v>
      </c>
      <c r="G218" s="5" t="s">
        <v>131</v>
      </c>
      <c r="H218" s="5" t="s">
        <v>132</v>
      </c>
      <c r="I218" s="5"/>
      <c r="J218" s="5"/>
      <c r="K218" s="5">
        <v>228</v>
      </c>
      <c r="L218" s="5">
        <v>7</v>
      </c>
      <c r="M218" s="5">
        <v>3</v>
      </c>
      <c r="N218" s="5" t="s">
        <v>3</v>
      </c>
      <c r="O218" s="5">
        <v>2</v>
      </c>
      <c r="P218" s="5">
        <f>ROUND(Source!CY210,O218)</f>
        <v>1849304.95</v>
      </c>
    </row>
    <row r="219" spans="1:16" ht="12.75">
      <c r="A219" s="5">
        <v>50</v>
      </c>
      <c r="B219" s="5">
        <v>0</v>
      </c>
      <c r="C219" s="5">
        <v>0</v>
      </c>
      <c r="D219" s="5">
        <v>1</v>
      </c>
      <c r="E219" s="5">
        <v>216</v>
      </c>
      <c r="F219" s="5">
        <f>ROUND(Source!AP210,O219)</f>
        <v>0</v>
      </c>
      <c r="G219" s="5" t="s">
        <v>133</v>
      </c>
      <c r="H219" s="5" t="s">
        <v>134</v>
      </c>
      <c r="I219" s="5"/>
      <c r="J219" s="5"/>
      <c r="K219" s="5">
        <v>216</v>
      </c>
      <c r="L219" s="5">
        <v>8</v>
      </c>
      <c r="M219" s="5">
        <v>3</v>
      </c>
      <c r="N219" s="5" t="s">
        <v>3</v>
      </c>
      <c r="O219" s="5">
        <v>2</v>
      </c>
      <c r="P219" s="5">
        <f>ROUND(Source!CP210,O219)</f>
        <v>0</v>
      </c>
    </row>
    <row r="220" spans="1:16" ht="12.75">
      <c r="A220" s="5">
        <v>50</v>
      </c>
      <c r="B220" s="5">
        <v>0</v>
      </c>
      <c r="C220" s="5">
        <v>0</v>
      </c>
      <c r="D220" s="5">
        <v>1</v>
      </c>
      <c r="E220" s="5">
        <v>223</v>
      </c>
      <c r="F220" s="5">
        <f>ROUND(Source!AQ210,O220)</f>
        <v>0</v>
      </c>
      <c r="G220" s="5" t="s">
        <v>135</v>
      </c>
      <c r="H220" s="5" t="s">
        <v>136</v>
      </c>
      <c r="I220" s="5"/>
      <c r="J220" s="5"/>
      <c r="K220" s="5">
        <v>223</v>
      </c>
      <c r="L220" s="5">
        <v>9</v>
      </c>
      <c r="M220" s="5">
        <v>3</v>
      </c>
      <c r="N220" s="5" t="s">
        <v>3</v>
      </c>
      <c r="O220" s="5">
        <v>2</v>
      </c>
      <c r="P220" s="5">
        <f>ROUND(Source!CQ210,O220)</f>
        <v>0</v>
      </c>
    </row>
    <row r="221" spans="1:16" ht="12.75">
      <c r="A221" s="5">
        <v>50</v>
      </c>
      <c r="B221" s="5">
        <v>0</v>
      </c>
      <c r="C221" s="5">
        <v>0</v>
      </c>
      <c r="D221" s="5">
        <v>1</v>
      </c>
      <c r="E221" s="5">
        <v>229</v>
      </c>
      <c r="F221" s="5">
        <f>ROUND(Source!AZ210,O221)</f>
        <v>0</v>
      </c>
      <c r="G221" s="5" t="s">
        <v>137</v>
      </c>
      <c r="H221" s="5" t="s">
        <v>138</v>
      </c>
      <c r="I221" s="5"/>
      <c r="J221" s="5"/>
      <c r="K221" s="5">
        <v>229</v>
      </c>
      <c r="L221" s="5">
        <v>10</v>
      </c>
      <c r="M221" s="5">
        <v>3</v>
      </c>
      <c r="N221" s="5" t="s">
        <v>3</v>
      </c>
      <c r="O221" s="5">
        <v>2</v>
      </c>
      <c r="P221" s="5">
        <f>ROUND(Source!CZ210,O221)</f>
        <v>0</v>
      </c>
    </row>
    <row r="222" spans="1:16" ht="12.75">
      <c r="A222" s="5">
        <v>50</v>
      </c>
      <c r="B222" s="5">
        <v>0</v>
      </c>
      <c r="C222" s="5">
        <v>0</v>
      </c>
      <c r="D222" s="5">
        <v>1</v>
      </c>
      <c r="E222" s="5">
        <v>203</v>
      </c>
      <c r="F222" s="5">
        <f>ROUND(Source!Q210,O222)</f>
        <v>45333.86</v>
      </c>
      <c r="G222" s="5" t="s">
        <v>139</v>
      </c>
      <c r="H222" s="5" t="s">
        <v>140</v>
      </c>
      <c r="I222" s="5"/>
      <c r="J222" s="5"/>
      <c r="K222" s="5">
        <v>203</v>
      </c>
      <c r="L222" s="5">
        <v>11</v>
      </c>
      <c r="M222" s="5">
        <v>3</v>
      </c>
      <c r="N222" s="5" t="s">
        <v>3</v>
      </c>
      <c r="O222" s="5">
        <v>2</v>
      </c>
      <c r="P222" s="5">
        <f>ROUND(Source!BQ210,O222)</f>
        <v>301116.3</v>
      </c>
    </row>
    <row r="223" spans="1:16" ht="12.75">
      <c r="A223" s="5">
        <v>50</v>
      </c>
      <c r="B223" s="5">
        <v>0</v>
      </c>
      <c r="C223" s="5">
        <v>0</v>
      </c>
      <c r="D223" s="5">
        <v>1</v>
      </c>
      <c r="E223" s="5">
        <v>204</v>
      </c>
      <c r="F223" s="5">
        <f>ROUND(Source!R210,O223)</f>
        <v>4077.71</v>
      </c>
      <c r="G223" s="5" t="s">
        <v>141</v>
      </c>
      <c r="H223" s="5" t="s">
        <v>142</v>
      </c>
      <c r="I223" s="5"/>
      <c r="J223" s="5"/>
      <c r="K223" s="5">
        <v>204</v>
      </c>
      <c r="L223" s="5">
        <v>12</v>
      </c>
      <c r="M223" s="5">
        <v>3</v>
      </c>
      <c r="N223" s="5" t="s">
        <v>3</v>
      </c>
      <c r="O223" s="5">
        <v>2</v>
      </c>
      <c r="P223" s="5">
        <f>ROUND(Source!BR210,O223)</f>
        <v>100229.62</v>
      </c>
    </row>
    <row r="224" spans="1:16" ht="12.75">
      <c r="A224" s="5">
        <v>50</v>
      </c>
      <c r="B224" s="5">
        <v>0</v>
      </c>
      <c r="C224" s="5">
        <v>0</v>
      </c>
      <c r="D224" s="5">
        <v>1</v>
      </c>
      <c r="E224" s="5">
        <v>205</v>
      </c>
      <c r="F224" s="5">
        <f>ROUND(Source!S210,O224)</f>
        <v>41191.64</v>
      </c>
      <c r="G224" s="5" t="s">
        <v>143</v>
      </c>
      <c r="H224" s="5" t="s">
        <v>144</v>
      </c>
      <c r="I224" s="5"/>
      <c r="J224" s="5"/>
      <c r="K224" s="5">
        <v>205</v>
      </c>
      <c r="L224" s="5">
        <v>13</v>
      </c>
      <c r="M224" s="5">
        <v>3</v>
      </c>
      <c r="N224" s="5" t="s">
        <v>3</v>
      </c>
      <c r="O224" s="5">
        <v>2</v>
      </c>
      <c r="P224" s="5">
        <f>ROUND(Source!BS210,O224)</f>
        <v>1012490.5</v>
      </c>
    </row>
    <row r="225" spans="1:16" ht="12.75">
      <c r="A225" s="5">
        <v>50</v>
      </c>
      <c r="B225" s="5">
        <v>0</v>
      </c>
      <c r="C225" s="5">
        <v>0</v>
      </c>
      <c r="D225" s="5">
        <v>1</v>
      </c>
      <c r="E225" s="5">
        <v>214</v>
      </c>
      <c r="F225" s="5">
        <f>ROUND(Source!AS210,O225)</f>
        <v>388946.93</v>
      </c>
      <c r="G225" s="5" t="s">
        <v>145</v>
      </c>
      <c r="H225" s="5" t="s">
        <v>146</v>
      </c>
      <c r="I225" s="5"/>
      <c r="J225" s="5"/>
      <c r="K225" s="5">
        <v>214</v>
      </c>
      <c r="L225" s="5">
        <v>14</v>
      </c>
      <c r="M225" s="5">
        <v>3</v>
      </c>
      <c r="N225" s="5" t="s">
        <v>3</v>
      </c>
      <c r="O225" s="5">
        <v>2</v>
      </c>
      <c r="P225" s="5">
        <f>ROUND(Source!CS210,O225)</f>
        <v>4694464.79</v>
      </c>
    </row>
    <row r="226" spans="1:16" ht="12.75">
      <c r="A226" s="5">
        <v>50</v>
      </c>
      <c r="B226" s="5">
        <v>0</v>
      </c>
      <c r="C226" s="5">
        <v>0</v>
      </c>
      <c r="D226" s="5">
        <v>1</v>
      </c>
      <c r="E226" s="5">
        <v>215</v>
      </c>
      <c r="F226" s="5">
        <f>ROUND(Source!AT210,O226)</f>
        <v>0</v>
      </c>
      <c r="G226" s="5" t="s">
        <v>147</v>
      </c>
      <c r="H226" s="5" t="s">
        <v>148</v>
      </c>
      <c r="I226" s="5"/>
      <c r="J226" s="5"/>
      <c r="K226" s="5">
        <v>215</v>
      </c>
      <c r="L226" s="5">
        <v>15</v>
      </c>
      <c r="M226" s="5">
        <v>3</v>
      </c>
      <c r="N226" s="5" t="s">
        <v>3</v>
      </c>
      <c r="O226" s="5">
        <v>2</v>
      </c>
      <c r="P226" s="5">
        <f>ROUND(Source!CT210,O226)</f>
        <v>0</v>
      </c>
    </row>
    <row r="227" spans="1:16" ht="12.75">
      <c r="A227" s="5">
        <v>50</v>
      </c>
      <c r="B227" s="5">
        <v>0</v>
      </c>
      <c r="C227" s="5">
        <v>0</v>
      </c>
      <c r="D227" s="5">
        <v>1</v>
      </c>
      <c r="E227" s="5">
        <v>217</v>
      </c>
      <c r="F227" s="5">
        <f>ROUND(Source!AU210,O227)</f>
        <v>0</v>
      </c>
      <c r="G227" s="5" t="s">
        <v>149</v>
      </c>
      <c r="H227" s="5" t="s">
        <v>150</v>
      </c>
      <c r="I227" s="5"/>
      <c r="J227" s="5"/>
      <c r="K227" s="5">
        <v>217</v>
      </c>
      <c r="L227" s="5">
        <v>16</v>
      </c>
      <c r="M227" s="5">
        <v>3</v>
      </c>
      <c r="N227" s="5" t="s">
        <v>3</v>
      </c>
      <c r="O227" s="5">
        <v>2</v>
      </c>
      <c r="P227" s="5">
        <f>ROUND(Source!CU210,O227)</f>
        <v>0</v>
      </c>
    </row>
    <row r="228" spans="1:16" ht="12.75">
      <c r="A228" s="5">
        <v>50</v>
      </c>
      <c r="B228" s="5">
        <v>0</v>
      </c>
      <c r="C228" s="5">
        <v>0</v>
      </c>
      <c r="D228" s="5">
        <v>1</v>
      </c>
      <c r="E228" s="5">
        <v>206</v>
      </c>
      <c r="F228" s="5">
        <f>ROUND(Source!T210,O228)</f>
        <v>0</v>
      </c>
      <c r="G228" s="5" t="s">
        <v>151</v>
      </c>
      <c r="H228" s="5" t="s">
        <v>152</v>
      </c>
      <c r="I228" s="5"/>
      <c r="J228" s="5"/>
      <c r="K228" s="5">
        <v>206</v>
      </c>
      <c r="L228" s="5">
        <v>17</v>
      </c>
      <c r="M228" s="5">
        <v>3</v>
      </c>
      <c r="N228" s="5" t="s">
        <v>3</v>
      </c>
      <c r="O228" s="5">
        <v>2</v>
      </c>
      <c r="P228" s="5">
        <f>ROUND(Source!BT210,O228)</f>
        <v>0</v>
      </c>
    </row>
    <row r="229" spans="1:16" ht="12.75">
      <c r="A229" s="5">
        <v>50</v>
      </c>
      <c r="B229" s="5">
        <v>0</v>
      </c>
      <c r="C229" s="5">
        <v>0</v>
      </c>
      <c r="D229" s="5">
        <v>1</v>
      </c>
      <c r="E229" s="5">
        <v>207</v>
      </c>
      <c r="F229" s="5">
        <f>Source!U210</f>
        <v>4895.913131475199</v>
      </c>
      <c r="G229" s="5" t="s">
        <v>153</v>
      </c>
      <c r="H229" s="5" t="s">
        <v>154</v>
      </c>
      <c r="I229" s="5"/>
      <c r="J229" s="5"/>
      <c r="K229" s="5">
        <v>207</v>
      </c>
      <c r="L229" s="5">
        <v>18</v>
      </c>
      <c r="M229" s="5">
        <v>3</v>
      </c>
      <c r="N229" s="5" t="s">
        <v>3</v>
      </c>
      <c r="O229" s="5">
        <v>-1</v>
      </c>
      <c r="P229" s="5">
        <f>Source!BU210</f>
        <v>4895.913131475199</v>
      </c>
    </row>
    <row r="230" spans="1:16" ht="12.75">
      <c r="A230" s="5">
        <v>50</v>
      </c>
      <c r="B230" s="5">
        <v>0</v>
      </c>
      <c r="C230" s="5">
        <v>0</v>
      </c>
      <c r="D230" s="5">
        <v>1</v>
      </c>
      <c r="E230" s="5">
        <v>208</v>
      </c>
      <c r="F230" s="5">
        <f>Source!V210</f>
        <v>378.03229031</v>
      </c>
      <c r="G230" s="5" t="s">
        <v>155</v>
      </c>
      <c r="H230" s="5" t="s">
        <v>156</v>
      </c>
      <c r="I230" s="5"/>
      <c r="J230" s="5"/>
      <c r="K230" s="5">
        <v>208</v>
      </c>
      <c r="L230" s="5">
        <v>19</v>
      </c>
      <c r="M230" s="5">
        <v>3</v>
      </c>
      <c r="N230" s="5" t="s">
        <v>3</v>
      </c>
      <c r="O230" s="5">
        <v>-1</v>
      </c>
      <c r="P230" s="5">
        <f>Source!BV210</f>
        <v>378.03229031</v>
      </c>
    </row>
    <row r="231" spans="1:16" ht="12.75">
      <c r="A231" s="5">
        <v>50</v>
      </c>
      <c r="B231" s="5">
        <v>0</v>
      </c>
      <c r="C231" s="5">
        <v>0</v>
      </c>
      <c r="D231" s="5">
        <v>1</v>
      </c>
      <c r="E231" s="5">
        <v>209</v>
      </c>
      <c r="F231" s="5">
        <f>ROUND(Source!W210,O231)</f>
        <v>87.42</v>
      </c>
      <c r="G231" s="5" t="s">
        <v>157</v>
      </c>
      <c r="H231" s="5" t="s">
        <v>158</v>
      </c>
      <c r="I231" s="5"/>
      <c r="J231" s="5"/>
      <c r="K231" s="5">
        <v>209</v>
      </c>
      <c r="L231" s="5">
        <v>20</v>
      </c>
      <c r="M231" s="5">
        <v>3</v>
      </c>
      <c r="N231" s="5" t="s">
        <v>3</v>
      </c>
      <c r="O231" s="5">
        <v>2</v>
      </c>
      <c r="P231" s="5">
        <f>ROUND(Source!BW210,O231)</f>
        <v>87.42</v>
      </c>
    </row>
    <row r="232" spans="1:16" ht="12.75">
      <c r="A232" s="5">
        <v>50</v>
      </c>
      <c r="B232" s="5">
        <v>0</v>
      </c>
      <c r="C232" s="5">
        <v>0</v>
      </c>
      <c r="D232" s="5">
        <v>1</v>
      </c>
      <c r="E232" s="5">
        <v>210</v>
      </c>
      <c r="F232" s="5">
        <f>ROUND(Source!X210,O232)</f>
        <v>48472.14</v>
      </c>
      <c r="G232" s="5" t="s">
        <v>159</v>
      </c>
      <c r="H232" s="5" t="s">
        <v>160</v>
      </c>
      <c r="I232" s="5"/>
      <c r="J232" s="5"/>
      <c r="K232" s="5">
        <v>210</v>
      </c>
      <c r="L232" s="5">
        <v>21</v>
      </c>
      <c r="M232" s="5">
        <v>3</v>
      </c>
      <c r="N232" s="5" t="s">
        <v>3</v>
      </c>
      <c r="O232" s="5">
        <v>2</v>
      </c>
      <c r="P232" s="5">
        <f>ROUND(Source!BX210,O232)</f>
        <v>1014146.66</v>
      </c>
    </row>
    <row r="233" spans="1:16" ht="12.75">
      <c r="A233" s="5">
        <v>50</v>
      </c>
      <c r="B233" s="5">
        <v>0</v>
      </c>
      <c r="C233" s="5">
        <v>0</v>
      </c>
      <c r="D233" s="5">
        <v>1</v>
      </c>
      <c r="E233" s="5">
        <v>211</v>
      </c>
      <c r="F233" s="5">
        <f>ROUND(Source!Y210,O233)</f>
        <v>26378.59</v>
      </c>
      <c r="G233" s="5" t="s">
        <v>161</v>
      </c>
      <c r="H233" s="5" t="s">
        <v>162</v>
      </c>
      <c r="I233" s="5"/>
      <c r="J233" s="5"/>
      <c r="K233" s="5">
        <v>211</v>
      </c>
      <c r="L233" s="5">
        <v>22</v>
      </c>
      <c r="M233" s="5">
        <v>3</v>
      </c>
      <c r="N233" s="5" t="s">
        <v>3</v>
      </c>
      <c r="O233" s="5">
        <v>2</v>
      </c>
      <c r="P233" s="5">
        <f>ROUND(Source!BY210,O233)</f>
        <v>517406.38</v>
      </c>
    </row>
    <row r="234" spans="1:16" ht="12.75">
      <c r="A234" s="5">
        <v>50</v>
      </c>
      <c r="B234" s="5">
        <v>0</v>
      </c>
      <c r="C234" s="5">
        <v>0</v>
      </c>
      <c r="D234" s="5">
        <v>1</v>
      </c>
      <c r="E234" s="5">
        <v>224</v>
      </c>
      <c r="F234" s="5">
        <f>ROUND(Source!AR210,O234)</f>
        <v>388946.93</v>
      </c>
      <c r="G234" s="5" t="s">
        <v>163</v>
      </c>
      <c r="H234" s="5" t="s">
        <v>164</v>
      </c>
      <c r="I234" s="5"/>
      <c r="J234" s="5"/>
      <c r="K234" s="5">
        <v>224</v>
      </c>
      <c r="L234" s="5">
        <v>23</v>
      </c>
      <c r="M234" s="5">
        <v>3</v>
      </c>
      <c r="N234" s="5" t="s">
        <v>3</v>
      </c>
      <c r="O234" s="5">
        <v>2</v>
      </c>
      <c r="P234" s="5">
        <f>ROUND(Source!CR210,O234)</f>
        <v>4694464.79</v>
      </c>
    </row>
    <row r="235" spans="1:16" ht="12.75">
      <c r="A235" s="5">
        <v>50</v>
      </c>
      <c r="B235" s="5">
        <v>1</v>
      </c>
      <c r="C235" s="5">
        <v>0</v>
      </c>
      <c r="D235" s="5">
        <v>2</v>
      </c>
      <c r="E235" s="5">
        <v>0</v>
      </c>
      <c r="F235" s="5">
        <f>ROUND(F216,O235)</f>
        <v>227570.7</v>
      </c>
      <c r="G235" s="5" t="s">
        <v>238</v>
      </c>
      <c r="H235" s="5" t="s">
        <v>238</v>
      </c>
      <c r="I235" s="5"/>
      <c r="J235" s="5"/>
      <c r="K235" s="5">
        <v>212</v>
      </c>
      <c r="L235" s="5">
        <v>24</v>
      </c>
      <c r="M235" s="5">
        <v>0</v>
      </c>
      <c r="N235" s="5" t="s">
        <v>3</v>
      </c>
      <c r="O235" s="5">
        <v>2</v>
      </c>
      <c r="P235" s="5">
        <f>ROUND(P216,O235)</f>
        <v>1849304.95</v>
      </c>
    </row>
    <row r="236" spans="1:16" ht="12.75">
      <c r="A236" s="5">
        <v>50</v>
      </c>
      <c r="B236" s="5">
        <v>1</v>
      </c>
      <c r="C236" s="5">
        <v>0</v>
      </c>
      <c r="D236" s="5">
        <v>2</v>
      </c>
      <c r="E236" s="5">
        <v>0</v>
      </c>
      <c r="F236" s="5">
        <f>ROUND(F234,O236)</f>
        <v>388946.93</v>
      </c>
      <c r="G236" s="5" t="s">
        <v>165</v>
      </c>
      <c r="H236" s="5" t="s">
        <v>166</v>
      </c>
      <c r="I236" s="5"/>
      <c r="J236" s="5"/>
      <c r="K236" s="5">
        <v>212</v>
      </c>
      <c r="L236" s="5">
        <v>25</v>
      </c>
      <c r="M236" s="5">
        <v>0</v>
      </c>
      <c r="N236" s="5" t="s">
        <v>3</v>
      </c>
      <c r="O236" s="5">
        <v>2</v>
      </c>
      <c r="P236" s="5">
        <f>ROUND(P234,O236)</f>
        <v>4694464.79</v>
      </c>
    </row>
    <row r="237" spans="1:16" ht="12.75">
      <c r="A237" s="5">
        <v>50</v>
      </c>
      <c r="B237" s="5">
        <v>1</v>
      </c>
      <c r="C237" s="5">
        <v>0</v>
      </c>
      <c r="D237" s="5">
        <v>2</v>
      </c>
      <c r="E237" s="5">
        <v>0</v>
      </c>
      <c r="F237" s="5">
        <f>ROUND(F234*0.18,O237)</f>
        <v>70010.45</v>
      </c>
      <c r="G237" s="5" t="s">
        <v>239</v>
      </c>
      <c r="H237" s="5" t="s">
        <v>240</v>
      </c>
      <c r="I237" s="5"/>
      <c r="J237" s="5"/>
      <c r="K237" s="5">
        <v>212</v>
      </c>
      <c r="L237" s="5">
        <v>26</v>
      </c>
      <c r="M237" s="5">
        <v>0</v>
      </c>
      <c r="N237" s="5" t="s">
        <v>3</v>
      </c>
      <c r="O237" s="5">
        <v>2</v>
      </c>
      <c r="P237" s="5">
        <f>ROUND(P234*0.18,O237)</f>
        <v>845003.66</v>
      </c>
    </row>
    <row r="238" spans="1:16" ht="12.75">
      <c r="A238" s="5">
        <v>50</v>
      </c>
      <c r="B238" s="5">
        <v>1</v>
      </c>
      <c r="C238" s="5">
        <v>0</v>
      </c>
      <c r="D238" s="5">
        <v>2</v>
      </c>
      <c r="E238" s="5">
        <v>213</v>
      </c>
      <c r="F238" s="5">
        <f>ROUND(F236+F237,O238)</f>
        <v>458957.38</v>
      </c>
      <c r="G238" s="5" t="s">
        <v>241</v>
      </c>
      <c r="H238" s="5" t="s">
        <v>242</v>
      </c>
      <c r="I238" s="5"/>
      <c r="J238" s="5"/>
      <c r="K238" s="5">
        <v>212</v>
      </c>
      <c r="L238" s="5">
        <v>27</v>
      </c>
      <c r="M238" s="5">
        <v>0</v>
      </c>
      <c r="N238" s="5" t="s">
        <v>3</v>
      </c>
      <c r="O238" s="5">
        <v>2</v>
      </c>
      <c r="P238" s="5">
        <f>ROUND(P236+P237,O238)</f>
        <v>5539468.45</v>
      </c>
    </row>
    <row r="240" spans="1:118" ht="12.75">
      <c r="A240" s="3">
        <v>51</v>
      </c>
      <c r="B240" s="3">
        <f>B12</f>
        <v>302</v>
      </c>
      <c r="C240" s="3">
        <f>A12</f>
        <v>1</v>
      </c>
      <c r="D240" s="3">
        <f>ROW(A12)</f>
        <v>12</v>
      </c>
      <c r="E240" s="3"/>
      <c r="F240" s="3" t="str">
        <f>IF(F12&lt;&gt;"",F12,"")</f>
        <v>Отмостка ЛПК</v>
      </c>
      <c r="G240" s="3" t="str">
        <f>IF(G12&lt;&gt;"",G12,"")</f>
        <v>Капитальный ремонт отмостки  стр. 1 (ЛПК)_(Копия)_1</v>
      </c>
      <c r="H240" s="3"/>
      <c r="I240" s="3"/>
      <c r="J240" s="3"/>
      <c r="K240" s="3"/>
      <c r="L240" s="3"/>
      <c r="M240" s="3"/>
      <c r="N240" s="3"/>
      <c r="O240" s="3">
        <f aca="true" t="shared" si="168" ref="O240:T240">ROUND(O210,2)</f>
        <v>314096.2</v>
      </c>
      <c r="P240" s="3">
        <f t="shared" si="168"/>
        <v>227570.7</v>
      </c>
      <c r="Q240" s="3">
        <f t="shared" si="168"/>
        <v>45333.86</v>
      </c>
      <c r="R240" s="3">
        <f t="shared" si="168"/>
        <v>4077.71</v>
      </c>
      <c r="S240" s="3">
        <f t="shared" si="168"/>
        <v>41191.64</v>
      </c>
      <c r="T240" s="3">
        <f t="shared" si="168"/>
        <v>0</v>
      </c>
      <c r="U240" s="3">
        <f>U210</f>
        <v>4895.913131475199</v>
      </c>
      <c r="V240" s="3">
        <f>V210</f>
        <v>378.03229031</v>
      </c>
      <c r="W240" s="3">
        <f>ROUND(W210,2)</f>
        <v>87.42</v>
      </c>
      <c r="X240" s="3">
        <f>ROUND(X210,2)</f>
        <v>48472.14</v>
      </c>
      <c r="Y240" s="3">
        <f>ROUND(Y210,2)</f>
        <v>26378.59</v>
      </c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>
        <f aca="true" t="shared" si="169" ref="AO240:AZ240">ROUND(AO210,2)</f>
        <v>0</v>
      </c>
      <c r="AP240" s="3">
        <f t="shared" si="169"/>
        <v>0</v>
      </c>
      <c r="AQ240" s="3">
        <f t="shared" si="169"/>
        <v>0</v>
      </c>
      <c r="AR240" s="3">
        <f t="shared" si="169"/>
        <v>388946.93</v>
      </c>
      <c r="AS240" s="3">
        <f t="shared" si="169"/>
        <v>388946.93</v>
      </c>
      <c r="AT240" s="3">
        <f t="shared" si="169"/>
        <v>0</v>
      </c>
      <c r="AU240" s="3">
        <f t="shared" si="169"/>
        <v>0</v>
      </c>
      <c r="AV240" s="3">
        <f t="shared" si="169"/>
        <v>227570.7</v>
      </c>
      <c r="AW240" s="3">
        <f t="shared" si="169"/>
        <v>227570.7</v>
      </c>
      <c r="AX240" s="3">
        <f t="shared" si="169"/>
        <v>0</v>
      </c>
      <c r="AY240" s="3">
        <f t="shared" si="169"/>
        <v>227570.7</v>
      </c>
      <c r="AZ240" s="3">
        <f t="shared" si="169"/>
        <v>0</v>
      </c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4">
        <f aca="true" t="shared" si="170" ref="BO240:BT240">ROUND(BO210,2)</f>
        <v>3162911.75</v>
      </c>
      <c r="BP240" s="4">
        <f t="shared" si="170"/>
        <v>1849304.95</v>
      </c>
      <c r="BQ240" s="4">
        <f t="shared" si="170"/>
        <v>301116.3</v>
      </c>
      <c r="BR240" s="4">
        <f t="shared" si="170"/>
        <v>100229.62</v>
      </c>
      <c r="BS240" s="4">
        <f t="shared" si="170"/>
        <v>1012490.5</v>
      </c>
      <c r="BT240" s="4">
        <f t="shared" si="170"/>
        <v>0</v>
      </c>
      <c r="BU240" s="4">
        <f>BU210</f>
        <v>4895.913131475199</v>
      </c>
      <c r="BV240" s="4">
        <f>BV210</f>
        <v>378.03229031</v>
      </c>
      <c r="BW240" s="4">
        <f>ROUND(BW210,2)</f>
        <v>87.42</v>
      </c>
      <c r="BX240" s="4">
        <f>ROUND(BX210,2)</f>
        <v>1014146.66</v>
      </c>
      <c r="BY240" s="4">
        <f>ROUND(BY210,2)</f>
        <v>517406.38</v>
      </c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>
        <f aca="true" t="shared" si="171" ref="CO240:CZ240">ROUND(CO210,2)</f>
        <v>0</v>
      </c>
      <c r="CP240" s="4">
        <f t="shared" si="171"/>
        <v>0</v>
      </c>
      <c r="CQ240" s="4">
        <f t="shared" si="171"/>
        <v>0</v>
      </c>
      <c r="CR240" s="4">
        <f t="shared" si="171"/>
        <v>4694464.79</v>
      </c>
      <c r="CS240" s="4">
        <f t="shared" si="171"/>
        <v>4694464.79</v>
      </c>
      <c r="CT240" s="4">
        <f t="shared" si="171"/>
        <v>0</v>
      </c>
      <c r="CU240" s="4">
        <f t="shared" si="171"/>
        <v>0</v>
      </c>
      <c r="CV240" s="4">
        <f t="shared" si="171"/>
        <v>1849304.95</v>
      </c>
      <c r="CW240" s="4">
        <f t="shared" si="171"/>
        <v>1849304.95</v>
      </c>
      <c r="CX240" s="4">
        <f t="shared" si="171"/>
        <v>0</v>
      </c>
      <c r="CY240" s="4">
        <f t="shared" si="171"/>
        <v>1849304.95</v>
      </c>
      <c r="CZ240" s="4">
        <f t="shared" si="171"/>
        <v>0</v>
      </c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>
        <v>0</v>
      </c>
    </row>
    <row r="242" spans="1:16" ht="12.75">
      <c r="A242" s="5">
        <v>50</v>
      </c>
      <c r="B242" s="5">
        <v>0</v>
      </c>
      <c r="C242" s="5">
        <v>0</v>
      </c>
      <c r="D242" s="5">
        <v>1</v>
      </c>
      <c r="E242" s="5">
        <v>201</v>
      </c>
      <c r="F242" s="5">
        <f>ROUND(Source!O240,O242)</f>
        <v>314096.2</v>
      </c>
      <c r="G242" s="5" t="s">
        <v>119</v>
      </c>
      <c r="H242" s="5" t="s">
        <v>120</v>
      </c>
      <c r="I242" s="5"/>
      <c r="J242" s="5"/>
      <c r="K242" s="5">
        <v>201</v>
      </c>
      <c r="L242" s="5">
        <v>1</v>
      </c>
      <c r="M242" s="5">
        <v>3</v>
      </c>
      <c r="N242" s="5" t="s">
        <v>3</v>
      </c>
      <c r="O242" s="5">
        <v>2</v>
      </c>
      <c r="P242" s="5">
        <f>ROUND(Source!BO240,O242)</f>
        <v>3162911.75</v>
      </c>
    </row>
    <row r="243" spans="1:16" ht="12.75">
      <c r="A243" s="5">
        <v>50</v>
      </c>
      <c r="B243" s="5">
        <v>0</v>
      </c>
      <c r="C243" s="5">
        <v>0</v>
      </c>
      <c r="D243" s="5">
        <v>1</v>
      </c>
      <c r="E243" s="5">
        <v>202</v>
      </c>
      <c r="F243" s="5">
        <f>ROUND(Source!P240,O243)</f>
        <v>227570.7</v>
      </c>
      <c r="G243" s="5" t="s">
        <v>121</v>
      </c>
      <c r="H243" s="5" t="s">
        <v>122</v>
      </c>
      <c r="I243" s="5"/>
      <c r="J243" s="5"/>
      <c r="K243" s="5">
        <v>202</v>
      </c>
      <c r="L243" s="5">
        <v>2</v>
      </c>
      <c r="M243" s="5">
        <v>3</v>
      </c>
      <c r="N243" s="5" t="s">
        <v>3</v>
      </c>
      <c r="O243" s="5">
        <v>2</v>
      </c>
      <c r="P243" s="5">
        <f>ROUND(Source!BP240,O243)</f>
        <v>1849304.95</v>
      </c>
    </row>
    <row r="244" spans="1:16" ht="12.75">
      <c r="A244" s="5">
        <v>50</v>
      </c>
      <c r="B244" s="5">
        <v>0</v>
      </c>
      <c r="C244" s="5">
        <v>0</v>
      </c>
      <c r="D244" s="5">
        <v>1</v>
      </c>
      <c r="E244" s="5">
        <v>222</v>
      </c>
      <c r="F244" s="5">
        <f>ROUND(Source!AO240,O244)</f>
        <v>0</v>
      </c>
      <c r="G244" s="5" t="s">
        <v>123</v>
      </c>
      <c r="H244" s="5" t="s">
        <v>124</v>
      </c>
      <c r="I244" s="5"/>
      <c r="J244" s="5"/>
      <c r="K244" s="5">
        <v>222</v>
      </c>
      <c r="L244" s="5">
        <v>3</v>
      </c>
      <c r="M244" s="5">
        <v>3</v>
      </c>
      <c r="N244" s="5" t="s">
        <v>3</v>
      </c>
      <c r="O244" s="5">
        <v>2</v>
      </c>
      <c r="P244" s="5">
        <f>ROUND(Source!CO240,O244)</f>
        <v>0</v>
      </c>
    </row>
    <row r="245" spans="1:16" ht="12.75">
      <c r="A245" s="5">
        <v>50</v>
      </c>
      <c r="B245" s="5">
        <v>0</v>
      </c>
      <c r="C245" s="5">
        <v>0</v>
      </c>
      <c r="D245" s="5">
        <v>1</v>
      </c>
      <c r="E245" s="5">
        <v>225</v>
      </c>
      <c r="F245" s="5">
        <f>ROUND(Source!AV240,O245)</f>
        <v>227570.7</v>
      </c>
      <c r="G245" s="5" t="s">
        <v>125</v>
      </c>
      <c r="H245" s="5" t="s">
        <v>126</v>
      </c>
      <c r="I245" s="5"/>
      <c r="J245" s="5"/>
      <c r="K245" s="5">
        <v>225</v>
      </c>
      <c r="L245" s="5">
        <v>4</v>
      </c>
      <c r="M245" s="5">
        <v>3</v>
      </c>
      <c r="N245" s="5" t="s">
        <v>3</v>
      </c>
      <c r="O245" s="5">
        <v>2</v>
      </c>
      <c r="P245" s="5">
        <f>ROUND(Source!CV240,O245)</f>
        <v>1849304.95</v>
      </c>
    </row>
    <row r="246" spans="1:16" ht="12.75">
      <c r="A246" s="5">
        <v>50</v>
      </c>
      <c r="B246" s="5">
        <v>0</v>
      </c>
      <c r="C246" s="5">
        <v>0</v>
      </c>
      <c r="D246" s="5">
        <v>1</v>
      </c>
      <c r="E246" s="5">
        <v>226</v>
      </c>
      <c r="F246" s="5">
        <f>ROUND(Source!AW240,O246)</f>
        <v>227570.7</v>
      </c>
      <c r="G246" s="5" t="s">
        <v>127</v>
      </c>
      <c r="H246" s="5" t="s">
        <v>128</v>
      </c>
      <c r="I246" s="5"/>
      <c r="J246" s="5"/>
      <c r="K246" s="5">
        <v>226</v>
      </c>
      <c r="L246" s="5">
        <v>5</v>
      </c>
      <c r="M246" s="5">
        <v>3</v>
      </c>
      <c r="N246" s="5" t="s">
        <v>3</v>
      </c>
      <c r="O246" s="5">
        <v>2</v>
      </c>
      <c r="P246" s="5">
        <f>ROUND(Source!CW240,O246)</f>
        <v>1849304.95</v>
      </c>
    </row>
    <row r="247" spans="1:16" ht="12.75">
      <c r="A247" s="5">
        <v>50</v>
      </c>
      <c r="B247" s="5">
        <v>0</v>
      </c>
      <c r="C247" s="5">
        <v>0</v>
      </c>
      <c r="D247" s="5">
        <v>1</v>
      </c>
      <c r="E247" s="5">
        <v>227</v>
      </c>
      <c r="F247" s="5">
        <f>ROUND(Source!AX240,O247)</f>
        <v>0</v>
      </c>
      <c r="G247" s="5" t="s">
        <v>129</v>
      </c>
      <c r="H247" s="5" t="s">
        <v>130</v>
      </c>
      <c r="I247" s="5"/>
      <c r="J247" s="5"/>
      <c r="K247" s="5">
        <v>227</v>
      </c>
      <c r="L247" s="5">
        <v>6</v>
      </c>
      <c r="M247" s="5">
        <v>3</v>
      </c>
      <c r="N247" s="5" t="s">
        <v>3</v>
      </c>
      <c r="O247" s="5">
        <v>2</v>
      </c>
      <c r="P247" s="5">
        <f>ROUND(Source!CX240,O247)</f>
        <v>0</v>
      </c>
    </row>
    <row r="248" spans="1:16" ht="12.75">
      <c r="A248" s="5">
        <v>50</v>
      </c>
      <c r="B248" s="5">
        <v>1</v>
      </c>
      <c r="C248" s="5">
        <v>0</v>
      </c>
      <c r="D248" s="5">
        <v>1</v>
      </c>
      <c r="E248" s="5">
        <v>228</v>
      </c>
      <c r="F248" s="5">
        <f>ROUND(Source!AY240,O248)</f>
        <v>227570.7</v>
      </c>
      <c r="G248" s="5" t="s">
        <v>131</v>
      </c>
      <c r="H248" s="5" t="s">
        <v>132</v>
      </c>
      <c r="I248" s="5"/>
      <c r="J248" s="5"/>
      <c r="K248" s="5">
        <v>228</v>
      </c>
      <c r="L248" s="5">
        <v>7</v>
      </c>
      <c r="M248" s="5">
        <v>0</v>
      </c>
      <c r="N248" s="5" t="s">
        <v>3</v>
      </c>
      <c r="O248" s="5">
        <v>2</v>
      </c>
      <c r="P248" s="5">
        <f>ROUND(Source!CY240,O248)</f>
        <v>1849304.95</v>
      </c>
    </row>
    <row r="249" spans="1:16" ht="12.75">
      <c r="A249" s="5">
        <v>50</v>
      </c>
      <c r="B249" s="5">
        <v>0</v>
      </c>
      <c r="C249" s="5">
        <v>0</v>
      </c>
      <c r="D249" s="5">
        <v>1</v>
      </c>
      <c r="E249" s="5">
        <v>216</v>
      </c>
      <c r="F249" s="5">
        <f>ROUND(Source!AP240,O249)</f>
        <v>0</v>
      </c>
      <c r="G249" s="5" t="s">
        <v>133</v>
      </c>
      <c r="H249" s="5" t="s">
        <v>134</v>
      </c>
      <c r="I249" s="5"/>
      <c r="J249" s="5"/>
      <c r="K249" s="5">
        <v>216</v>
      </c>
      <c r="L249" s="5">
        <v>8</v>
      </c>
      <c r="M249" s="5">
        <v>3</v>
      </c>
      <c r="N249" s="5" t="s">
        <v>3</v>
      </c>
      <c r="O249" s="5">
        <v>2</v>
      </c>
      <c r="P249" s="5">
        <f>ROUND(Source!CP240,O249)</f>
        <v>0</v>
      </c>
    </row>
    <row r="250" spans="1:16" ht="12.75">
      <c r="A250" s="5">
        <v>50</v>
      </c>
      <c r="B250" s="5">
        <v>0</v>
      </c>
      <c r="C250" s="5">
        <v>0</v>
      </c>
      <c r="D250" s="5">
        <v>1</v>
      </c>
      <c r="E250" s="5">
        <v>223</v>
      </c>
      <c r="F250" s="5">
        <f>ROUND(Source!AQ240,O250)</f>
        <v>0</v>
      </c>
      <c r="G250" s="5" t="s">
        <v>135</v>
      </c>
      <c r="H250" s="5" t="s">
        <v>136</v>
      </c>
      <c r="I250" s="5"/>
      <c r="J250" s="5"/>
      <c r="K250" s="5">
        <v>223</v>
      </c>
      <c r="L250" s="5">
        <v>9</v>
      </c>
      <c r="M250" s="5">
        <v>3</v>
      </c>
      <c r="N250" s="5" t="s">
        <v>3</v>
      </c>
      <c r="O250" s="5">
        <v>2</v>
      </c>
      <c r="P250" s="5">
        <f>ROUND(Source!CQ240,O250)</f>
        <v>0</v>
      </c>
    </row>
    <row r="251" spans="1:16" ht="12.75">
      <c r="A251" s="5">
        <v>50</v>
      </c>
      <c r="B251" s="5">
        <v>0</v>
      </c>
      <c r="C251" s="5">
        <v>0</v>
      </c>
      <c r="D251" s="5">
        <v>1</v>
      </c>
      <c r="E251" s="5">
        <v>229</v>
      </c>
      <c r="F251" s="5">
        <f>ROUND(Source!AZ240,O251)</f>
        <v>0</v>
      </c>
      <c r="G251" s="5" t="s">
        <v>137</v>
      </c>
      <c r="H251" s="5" t="s">
        <v>138</v>
      </c>
      <c r="I251" s="5"/>
      <c r="J251" s="5"/>
      <c r="K251" s="5">
        <v>229</v>
      </c>
      <c r="L251" s="5">
        <v>10</v>
      </c>
      <c r="M251" s="5">
        <v>3</v>
      </c>
      <c r="N251" s="5" t="s">
        <v>3</v>
      </c>
      <c r="O251" s="5">
        <v>2</v>
      </c>
      <c r="P251" s="5">
        <f>ROUND(Source!CZ240,O251)</f>
        <v>0</v>
      </c>
    </row>
    <row r="252" spans="1:16" ht="12.75">
      <c r="A252" s="5">
        <v>50</v>
      </c>
      <c r="B252" s="5">
        <v>0</v>
      </c>
      <c r="C252" s="5">
        <v>0</v>
      </c>
      <c r="D252" s="5">
        <v>1</v>
      </c>
      <c r="E252" s="5">
        <v>203</v>
      </c>
      <c r="F252" s="5">
        <f>ROUND(Source!Q240,O252)</f>
        <v>45333.86</v>
      </c>
      <c r="G252" s="5" t="s">
        <v>139</v>
      </c>
      <c r="H252" s="5" t="s">
        <v>140</v>
      </c>
      <c r="I252" s="5"/>
      <c r="J252" s="5"/>
      <c r="K252" s="5">
        <v>203</v>
      </c>
      <c r="L252" s="5">
        <v>11</v>
      </c>
      <c r="M252" s="5">
        <v>3</v>
      </c>
      <c r="N252" s="5" t="s">
        <v>3</v>
      </c>
      <c r="O252" s="5">
        <v>2</v>
      </c>
      <c r="P252" s="5">
        <f>ROUND(Source!BQ240,O252)</f>
        <v>301116.3</v>
      </c>
    </row>
    <row r="253" spans="1:16" ht="12.75">
      <c r="A253" s="5">
        <v>50</v>
      </c>
      <c r="B253" s="5">
        <v>0</v>
      </c>
      <c r="C253" s="5">
        <v>0</v>
      </c>
      <c r="D253" s="5">
        <v>1</v>
      </c>
      <c r="E253" s="5">
        <v>204</v>
      </c>
      <c r="F253" s="5">
        <f>ROUND(Source!R240,O253)</f>
        <v>4077.71</v>
      </c>
      <c r="G253" s="5" t="s">
        <v>141</v>
      </c>
      <c r="H253" s="5" t="s">
        <v>142</v>
      </c>
      <c r="I253" s="5"/>
      <c r="J253" s="5"/>
      <c r="K253" s="5">
        <v>204</v>
      </c>
      <c r="L253" s="5">
        <v>12</v>
      </c>
      <c r="M253" s="5">
        <v>3</v>
      </c>
      <c r="N253" s="5" t="s">
        <v>3</v>
      </c>
      <c r="O253" s="5">
        <v>2</v>
      </c>
      <c r="P253" s="5">
        <f>ROUND(Source!BR240,O253)</f>
        <v>100229.62</v>
      </c>
    </row>
    <row r="254" spans="1:16" ht="12.75">
      <c r="A254" s="5">
        <v>50</v>
      </c>
      <c r="B254" s="5">
        <v>0</v>
      </c>
      <c r="C254" s="5">
        <v>0</v>
      </c>
      <c r="D254" s="5">
        <v>1</v>
      </c>
      <c r="E254" s="5">
        <v>205</v>
      </c>
      <c r="F254" s="5">
        <f>ROUND(Source!S240,O254)</f>
        <v>41191.64</v>
      </c>
      <c r="G254" s="5" t="s">
        <v>143</v>
      </c>
      <c r="H254" s="5" t="s">
        <v>144</v>
      </c>
      <c r="I254" s="5"/>
      <c r="J254" s="5"/>
      <c r="K254" s="5">
        <v>205</v>
      </c>
      <c r="L254" s="5">
        <v>13</v>
      </c>
      <c r="M254" s="5">
        <v>3</v>
      </c>
      <c r="N254" s="5" t="s">
        <v>3</v>
      </c>
      <c r="O254" s="5">
        <v>2</v>
      </c>
      <c r="P254" s="5">
        <f>ROUND(Source!BS240,O254)</f>
        <v>1012490.5</v>
      </c>
    </row>
    <row r="255" spans="1:16" ht="12.75">
      <c r="A255" s="5">
        <v>50</v>
      </c>
      <c r="B255" s="5">
        <v>0</v>
      </c>
      <c r="C255" s="5">
        <v>0</v>
      </c>
      <c r="D255" s="5">
        <v>1</v>
      </c>
      <c r="E255" s="5">
        <v>214</v>
      </c>
      <c r="F255" s="5">
        <f>ROUND(Source!AS240,O255)</f>
        <v>388946.93</v>
      </c>
      <c r="G255" s="5" t="s">
        <v>145</v>
      </c>
      <c r="H255" s="5" t="s">
        <v>146</v>
      </c>
      <c r="I255" s="5"/>
      <c r="J255" s="5"/>
      <c r="K255" s="5">
        <v>214</v>
      </c>
      <c r="L255" s="5">
        <v>14</v>
      </c>
      <c r="M255" s="5">
        <v>3</v>
      </c>
      <c r="N255" s="5" t="s">
        <v>3</v>
      </c>
      <c r="O255" s="5">
        <v>2</v>
      </c>
      <c r="P255" s="5">
        <f>ROUND(Source!CS240,O255)</f>
        <v>4694464.79</v>
      </c>
    </row>
    <row r="256" spans="1:16" ht="12.75">
      <c r="A256" s="5">
        <v>50</v>
      </c>
      <c r="B256" s="5">
        <v>0</v>
      </c>
      <c r="C256" s="5">
        <v>0</v>
      </c>
      <c r="D256" s="5">
        <v>1</v>
      </c>
      <c r="E256" s="5">
        <v>215</v>
      </c>
      <c r="F256" s="5">
        <f>ROUND(Source!AT240,O256)</f>
        <v>0</v>
      </c>
      <c r="G256" s="5" t="s">
        <v>147</v>
      </c>
      <c r="H256" s="5" t="s">
        <v>148</v>
      </c>
      <c r="I256" s="5"/>
      <c r="J256" s="5"/>
      <c r="K256" s="5">
        <v>215</v>
      </c>
      <c r="L256" s="5">
        <v>15</v>
      </c>
      <c r="M256" s="5">
        <v>3</v>
      </c>
      <c r="N256" s="5" t="s">
        <v>3</v>
      </c>
      <c r="O256" s="5">
        <v>2</v>
      </c>
      <c r="P256" s="5">
        <f>ROUND(Source!CT240,O256)</f>
        <v>0</v>
      </c>
    </row>
    <row r="257" spans="1:16" ht="12.75">
      <c r="A257" s="5">
        <v>50</v>
      </c>
      <c r="B257" s="5">
        <v>0</v>
      </c>
      <c r="C257" s="5">
        <v>0</v>
      </c>
      <c r="D257" s="5">
        <v>1</v>
      </c>
      <c r="E257" s="5">
        <v>217</v>
      </c>
      <c r="F257" s="5">
        <f>ROUND(Source!AU240,O257)</f>
        <v>0</v>
      </c>
      <c r="G257" s="5" t="s">
        <v>149</v>
      </c>
      <c r="H257" s="5" t="s">
        <v>150</v>
      </c>
      <c r="I257" s="5"/>
      <c r="J257" s="5"/>
      <c r="K257" s="5">
        <v>217</v>
      </c>
      <c r="L257" s="5">
        <v>16</v>
      </c>
      <c r="M257" s="5">
        <v>3</v>
      </c>
      <c r="N257" s="5" t="s">
        <v>3</v>
      </c>
      <c r="O257" s="5">
        <v>2</v>
      </c>
      <c r="P257" s="5">
        <f>ROUND(Source!CU240,O257)</f>
        <v>0</v>
      </c>
    </row>
    <row r="258" spans="1:16" ht="12.75">
      <c r="A258" s="5">
        <v>50</v>
      </c>
      <c r="B258" s="5">
        <v>0</v>
      </c>
      <c r="C258" s="5">
        <v>0</v>
      </c>
      <c r="D258" s="5">
        <v>1</v>
      </c>
      <c r="E258" s="5">
        <v>206</v>
      </c>
      <c r="F258" s="5">
        <f>ROUND(Source!T240,O258)</f>
        <v>0</v>
      </c>
      <c r="G258" s="5" t="s">
        <v>151</v>
      </c>
      <c r="H258" s="5" t="s">
        <v>152</v>
      </c>
      <c r="I258" s="5"/>
      <c r="J258" s="5"/>
      <c r="K258" s="5">
        <v>206</v>
      </c>
      <c r="L258" s="5">
        <v>17</v>
      </c>
      <c r="M258" s="5">
        <v>3</v>
      </c>
      <c r="N258" s="5" t="s">
        <v>3</v>
      </c>
      <c r="O258" s="5">
        <v>2</v>
      </c>
      <c r="P258" s="5">
        <f>ROUND(Source!BT240,O258)</f>
        <v>0</v>
      </c>
    </row>
    <row r="259" spans="1:16" ht="12.75">
      <c r="A259" s="5">
        <v>50</v>
      </c>
      <c r="B259" s="5">
        <v>0</v>
      </c>
      <c r="C259" s="5">
        <v>0</v>
      </c>
      <c r="D259" s="5">
        <v>1</v>
      </c>
      <c r="E259" s="5">
        <v>207</v>
      </c>
      <c r="F259" s="5">
        <f>Source!U240</f>
        <v>4895.913131475199</v>
      </c>
      <c r="G259" s="5" t="s">
        <v>153</v>
      </c>
      <c r="H259" s="5" t="s">
        <v>154</v>
      </c>
      <c r="I259" s="5"/>
      <c r="J259" s="5"/>
      <c r="K259" s="5">
        <v>207</v>
      </c>
      <c r="L259" s="5">
        <v>18</v>
      </c>
      <c r="M259" s="5">
        <v>3</v>
      </c>
      <c r="N259" s="5" t="s">
        <v>3</v>
      </c>
      <c r="O259" s="5">
        <v>-1</v>
      </c>
      <c r="P259" s="5">
        <f>Source!BU240</f>
        <v>4895.913131475199</v>
      </c>
    </row>
    <row r="260" spans="1:16" ht="12.75">
      <c r="A260" s="5">
        <v>50</v>
      </c>
      <c r="B260" s="5">
        <v>0</v>
      </c>
      <c r="C260" s="5">
        <v>0</v>
      </c>
      <c r="D260" s="5">
        <v>1</v>
      </c>
      <c r="E260" s="5">
        <v>208</v>
      </c>
      <c r="F260" s="5">
        <f>Source!V240</f>
        <v>378.03229031</v>
      </c>
      <c r="G260" s="5" t="s">
        <v>155</v>
      </c>
      <c r="H260" s="5" t="s">
        <v>156</v>
      </c>
      <c r="I260" s="5"/>
      <c r="J260" s="5"/>
      <c r="K260" s="5">
        <v>208</v>
      </c>
      <c r="L260" s="5">
        <v>19</v>
      </c>
      <c r="M260" s="5">
        <v>3</v>
      </c>
      <c r="N260" s="5" t="s">
        <v>3</v>
      </c>
      <c r="O260" s="5">
        <v>-1</v>
      </c>
      <c r="P260" s="5">
        <f>Source!BV240</f>
        <v>378.03229031</v>
      </c>
    </row>
    <row r="261" spans="1:16" ht="12.75">
      <c r="A261" s="5">
        <v>50</v>
      </c>
      <c r="B261" s="5">
        <v>0</v>
      </c>
      <c r="C261" s="5">
        <v>0</v>
      </c>
      <c r="D261" s="5">
        <v>1</v>
      </c>
      <c r="E261" s="5">
        <v>209</v>
      </c>
      <c r="F261" s="5">
        <f>ROUND(Source!W240,O261)</f>
        <v>87.42</v>
      </c>
      <c r="G261" s="5" t="s">
        <v>157</v>
      </c>
      <c r="H261" s="5" t="s">
        <v>158</v>
      </c>
      <c r="I261" s="5"/>
      <c r="J261" s="5"/>
      <c r="K261" s="5">
        <v>209</v>
      </c>
      <c r="L261" s="5">
        <v>20</v>
      </c>
      <c r="M261" s="5">
        <v>3</v>
      </c>
      <c r="N261" s="5" t="s">
        <v>3</v>
      </c>
      <c r="O261" s="5">
        <v>2</v>
      </c>
      <c r="P261" s="5">
        <f>ROUND(Source!BW240,O261)</f>
        <v>87.42</v>
      </c>
    </row>
    <row r="262" spans="1:16" ht="12.75">
      <c r="A262" s="5">
        <v>50</v>
      </c>
      <c r="B262" s="5">
        <v>0</v>
      </c>
      <c r="C262" s="5">
        <v>0</v>
      </c>
      <c r="D262" s="5">
        <v>1</v>
      </c>
      <c r="E262" s="5">
        <v>210</v>
      </c>
      <c r="F262" s="5">
        <f>ROUND(Source!X240,O262)</f>
        <v>48472.14</v>
      </c>
      <c r="G262" s="5" t="s">
        <v>159</v>
      </c>
      <c r="H262" s="5" t="s">
        <v>160</v>
      </c>
      <c r="I262" s="5"/>
      <c r="J262" s="5"/>
      <c r="K262" s="5">
        <v>210</v>
      </c>
      <c r="L262" s="5">
        <v>21</v>
      </c>
      <c r="M262" s="5">
        <v>3</v>
      </c>
      <c r="N262" s="5" t="s">
        <v>3</v>
      </c>
      <c r="O262" s="5">
        <v>2</v>
      </c>
      <c r="P262" s="5">
        <f>ROUND(Source!BX240,O262)</f>
        <v>1014146.66</v>
      </c>
    </row>
    <row r="263" spans="1:16" ht="12.75">
      <c r="A263" s="5">
        <v>50</v>
      </c>
      <c r="B263" s="5">
        <v>0</v>
      </c>
      <c r="C263" s="5">
        <v>0</v>
      </c>
      <c r="D263" s="5">
        <v>1</v>
      </c>
      <c r="E263" s="5">
        <v>211</v>
      </c>
      <c r="F263" s="5">
        <f>ROUND(Source!Y240,O263)</f>
        <v>26378.59</v>
      </c>
      <c r="G263" s="5" t="s">
        <v>161</v>
      </c>
      <c r="H263" s="5" t="s">
        <v>162</v>
      </c>
      <c r="I263" s="5"/>
      <c r="J263" s="5"/>
      <c r="K263" s="5">
        <v>211</v>
      </c>
      <c r="L263" s="5">
        <v>22</v>
      </c>
      <c r="M263" s="5">
        <v>3</v>
      </c>
      <c r="N263" s="5" t="s">
        <v>3</v>
      </c>
      <c r="O263" s="5">
        <v>2</v>
      </c>
      <c r="P263" s="5">
        <f>ROUND(Source!BY240,O263)</f>
        <v>517406.38</v>
      </c>
    </row>
    <row r="264" spans="1:16" ht="12.75">
      <c r="A264" s="5">
        <v>50</v>
      </c>
      <c r="B264" s="5">
        <v>0</v>
      </c>
      <c r="C264" s="5">
        <v>0</v>
      </c>
      <c r="D264" s="5">
        <v>1</v>
      </c>
      <c r="E264" s="5">
        <v>0</v>
      </c>
      <c r="F264" s="5">
        <f>ROUND(Source!AR240,O264)</f>
        <v>388946.93</v>
      </c>
      <c r="G264" s="5" t="s">
        <v>163</v>
      </c>
      <c r="H264" s="5" t="s">
        <v>164</v>
      </c>
      <c r="I264" s="5"/>
      <c r="J264" s="5"/>
      <c r="K264" s="5">
        <v>224</v>
      </c>
      <c r="L264" s="5">
        <v>23</v>
      </c>
      <c r="M264" s="5">
        <v>3</v>
      </c>
      <c r="N264" s="5" t="s">
        <v>3</v>
      </c>
      <c r="O264" s="5">
        <v>2</v>
      </c>
      <c r="P264" s="5">
        <f>ROUND(Source!CR240,O264)</f>
        <v>4694464.79</v>
      </c>
    </row>
    <row r="265" spans="1:16" ht="12.75">
      <c r="A265" s="5">
        <v>50</v>
      </c>
      <c r="B265" s="5">
        <v>0</v>
      </c>
      <c r="C265" s="5">
        <v>0</v>
      </c>
      <c r="D265" s="5">
        <v>2</v>
      </c>
      <c r="E265" s="5">
        <v>0</v>
      </c>
      <c r="F265" s="5">
        <f>ROUND(F246,O265)</f>
        <v>227570.7</v>
      </c>
      <c r="G265" s="5" t="s">
        <v>238</v>
      </c>
      <c r="H265" s="5" t="s">
        <v>238</v>
      </c>
      <c r="I265" s="5"/>
      <c r="J265" s="5"/>
      <c r="K265" s="5">
        <v>212</v>
      </c>
      <c r="L265" s="5">
        <v>24</v>
      </c>
      <c r="M265" s="5">
        <v>3</v>
      </c>
      <c r="N265" s="5" t="s">
        <v>3</v>
      </c>
      <c r="O265" s="5">
        <v>2</v>
      </c>
      <c r="P265" s="5">
        <f>ROUND(P246,O265)</f>
        <v>1849304.95</v>
      </c>
    </row>
    <row r="266" spans="1:16" ht="12.75">
      <c r="A266" s="5">
        <v>50</v>
      </c>
      <c r="B266" s="5">
        <v>0</v>
      </c>
      <c r="C266" s="5">
        <v>0</v>
      </c>
      <c r="D266" s="5">
        <v>2</v>
      </c>
      <c r="E266" s="5">
        <v>0</v>
      </c>
      <c r="F266" s="5">
        <f>ROUND(F264,O266)</f>
        <v>388946.93</v>
      </c>
      <c r="G266" s="5" t="s">
        <v>243</v>
      </c>
      <c r="H266" s="5" t="s">
        <v>163</v>
      </c>
      <c r="I266" s="5"/>
      <c r="J266" s="5"/>
      <c r="K266" s="5">
        <v>212</v>
      </c>
      <c r="L266" s="5">
        <v>25</v>
      </c>
      <c r="M266" s="5">
        <v>3</v>
      </c>
      <c r="N266" s="5" t="s">
        <v>3</v>
      </c>
      <c r="O266" s="5">
        <v>2</v>
      </c>
      <c r="P266" s="5">
        <f>ROUND(P264,O266)</f>
        <v>4694464.79</v>
      </c>
    </row>
    <row r="267" spans="1:16" ht="12.75">
      <c r="A267" s="5">
        <v>50</v>
      </c>
      <c r="B267" s="5">
        <v>0</v>
      </c>
      <c r="C267" s="5">
        <v>0</v>
      </c>
      <c r="D267" s="5">
        <v>2</v>
      </c>
      <c r="E267" s="5">
        <v>213</v>
      </c>
      <c r="F267" s="5">
        <f>ROUND(F266*0.18,O267)</f>
        <v>70010.45</v>
      </c>
      <c r="G267" s="5" t="s">
        <v>244</v>
      </c>
      <c r="H267" s="5" t="s">
        <v>245</v>
      </c>
      <c r="I267" s="5"/>
      <c r="J267" s="5"/>
      <c r="K267" s="5">
        <v>212</v>
      </c>
      <c r="L267" s="5">
        <v>26</v>
      </c>
      <c r="M267" s="5">
        <v>3</v>
      </c>
      <c r="N267" s="5" t="s">
        <v>3</v>
      </c>
      <c r="O267" s="5">
        <v>2</v>
      </c>
      <c r="P267" s="5">
        <f>ROUND(P266*0.18,O267)</f>
        <v>845003.66</v>
      </c>
    </row>
    <row r="268" spans="1:16" ht="12.75">
      <c r="A268" s="5">
        <v>50</v>
      </c>
      <c r="B268" s="5">
        <v>1</v>
      </c>
      <c r="C268" s="5">
        <v>0</v>
      </c>
      <c r="D268" s="5">
        <v>2</v>
      </c>
      <c r="E268" s="5">
        <v>224</v>
      </c>
      <c r="F268" s="5">
        <f>F266+F267</f>
        <v>458957.38</v>
      </c>
      <c r="G268" s="5" t="s">
        <v>246</v>
      </c>
      <c r="H268" s="5" t="s">
        <v>241</v>
      </c>
      <c r="I268" s="5"/>
      <c r="J268" s="5"/>
      <c r="K268" s="5">
        <v>212</v>
      </c>
      <c r="L268" s="5">
        <v>27</v>
      </c>
      <c r="M268" s="5">
        <v>0</v>
      </c>
      <c r="N268" s="5" t="s">
        <v>3</v>
      </c>
      <c r="O268" s="5">
        <v>-1</v>
      </c>
      <c r="P268" s="5">
        <f>P266+P267</f>
        <v>5539468.45</v>
      </c>
    </row>
    <row r="270" spans="1:8" ht="12.75">
      <c r="A270" s="6">
        <v>61</v>
      </c>
      <c r="B270" s="6"/>
      <c r="C270" s="6"/>
      <c r="D270" s="6"/>
      <c r="E270" s="6"/>
      <c r="F270" s="6">
        <v>3</v>
      </c>
      <c r="G270" s="6" t="s">
        <v>247</v>
      </c>
      <c r="H270" s="6" t="s">
        <v>248</v>
      </c>
    </row>
    <row r="271" spans="1:8" ht="12.75">
      <c r="A271" s="6">
        <v>61</v>
      </c>
      <c r="B271" s="6"/>
      <c r="C271" s="6"/>
      <c r="D271" s="6"/>
      <c r="E271" s="6"/>
      <c r="F271" s="6">
        <v>2</v>
      </c>
      <c r="G271" s="6" t="s">
        <v>249</v>
      </c>
      <c r="H271" s="6" t="s">
        <v>248</v>
      </c>
    </row>
    <row r="272" spans="1:8" ht="12.75">
      <c r="A272" s="6">
        <v>61</v>
      </c>
      <c r="B272" s="6"/>
      <c r="C272" s="6"/>
      <c r="D272" s="6"/>
      <c r="E272" s="6"/>
      <c r="F272" s="6">
        <v>1</v>
      </c>
      <c r="G272" s="6" t="s">
        <v>250</v>
      </c>
      <c r="H272" s="6" t="s">
        <v>248</v>
      </c>
    </row>
    <row r="275" spans="1:15" ht="12.75">
      <c r="A275">
        <v>70</v>
      </c>
      <c r="B275">
        <v>1</v>
      </c>
      <c r="D275">
        <v>1</v>
      </c>
      <c r="E275" t="s">
        <v>251</v>
      </c>
      <c r="F275" t="s">
        <v>252</v>
      </c>
      <c r="G275">
        <v>0</v>
      </c>
      <c r="H275">
        <v>0</v>
      </c>
      <c r="J275">
        <v>1</v>
      </c>
      <c r="K275">
        <v>0</v>
      </c>
      <c r="N275">
        <v>0</v>
      </c>
      <c r="O275">
        <v>0</v>
      </c>
    </row>
    <row r="276" spans="1:15" ht="12.75">
      <c r="A276">
        <v>70</v>
      </c>
      <c r="B276">
        <v>1</v>
      </c>
      <c r="D276">
        <v>2</v>
      </c>
      <c r="E276" t="s">
        <v>253</v>
      </c>
      <c r="F276" t="s">
        <v>254</v>
      </c>
      <c r="G276">
        <v>0</v>
      </c>
      <c r="H276">
        <v>0</v>
      </c>
      <c r="J276">
        <v>1</v>
      </c>
      <c r="K276">
        <v>0</v>
      </c>
      <c r="N276">
        <v>0</v>
      </c>
      <c r="O276">
        <v>0</v>
      </c>
    </row>
    <row r="277" spans="1:15" ht="12.75">
      <c r="A277">
        <v>70</v>
      </c>
      <c r="B277">
        <v>1</v>
      </c>
      <c r="D277">
        <v>3</v>
      </c>
      <c r="E277" t="s">
        <v>255</v>
      </c>
      <c r="F277" t="s">
        <v>256</v>
      </c>
      <c r="G277">
        <v>1</v>
      </c>
      <c r="H277">
        <v>0</v>
      </c>
      <c r="J277">
        <v>1</v>
      </c>
      <c r="K277">
        <v>0</v>
      </c>
      <c r="N277">
        <v>0</v>
      </c>
      <c r="O277">
        <v>1</v>
      </c>
    </row>
    <row r="278" spans="1:15" ht="12.75">
      <c r="A278">
        <v>70</v>
      </c>
      <c r="B278">
        <v>1</v>
      </c>
      <c r="D278">
        <v>4</v>
      </c>
      <c r="E278" t="s">
        <v>257</v>
      </c>
      <c r="F278" t="s">
        <v>258</v>
      </c>
      <c r="G278">
        <v>0</v>
      </c>
      <c r="H278">
        <v>0</v>
      </c>
      <c r="I278" t="s">
        <v>259</v>
      </c>
      <c r="J278">
        <v>0</v>
      </c>
      <c r="K278">
        <v>0</v>
      </c>
      <c r="N278">
        <v>0</v>
      </c>
      <c r="O278">
        <v>0</v>
      </c>
    </row>
    <row r="279" spans="1:15" ht="12.75">
      <c r="A279">
        <v>70</v>
      </c>
      <c r="B279">
        <v>1</v>
      </c>
      <c r="D279">
        <v>5</v>
      </c>
      <c r="E279" t="s">
        <v>260</v>
      </c>
      <c r="F279" t="s">
        <v>261</v>
      </c>
      <c r="G279">
        <v>0</v>
      </c>
      <c r="H279">
        <v>0</v>
      </c>
      <c r="I279" t="s">
        <v>262</v>
      </c>
      <c r="J279">
        <v>0</v>
      </c>
      <c r="K279">
        <v>0</v>
      </c>
      <c r="N279">
        <v>0</v>
      </c>
      <c r="O279">
        <v>0</v>
      </c>
    </row>
    <row r="280" spans="1:15" ht="12.75">
      <c r="A280">
        <v>70</v>
      </c>
      <c r="B280">
        <v>1</v>
      </c>
      <c r="D280">
        <v>6</v>
      </c>
      <c r="E280" t="s">
        <v>263</v>
      </c>
      <c r="F280" t="s">
        <v>264</v>
      </c>
      <c r="G280">
        <v>0</v>
      </c>
      <c r="H280">
        <v>0</v>
      </c>
      <c r="I280" t="s">
        <v>265</v>
      </c>
      <c r="J280">
        <v>0</v>
      </c>
      <c r="K280">
        <v>0</v>
      </c>
      <c r="N280">
        <v>0</v>
      </c>
      <c r="O280">
        <v>0</v>
      </c>
    </row>
    <row r="281" spans="1:15" ht="12.75">
      <c r="A281">
        <v>70</v>
      </c>
      <c r="B281">
        <v>1</v>
      </c>
      <c r="D281">
        <v>7</v>
      </c>
      <c r="E281" t="s">
        <v>266</v>
      </c>
      <c r="F281" t="s">
        <v>267</v>
      </c>
      <c r="G281">
        <v>0</v>
      </c>
      <c r="H281">
        <v>0</v>
      </c>
      <c r="J281">
        <v>0</v>
      </c>
      <c r="K281">
        <v>0</v>
      </c>
      <c r="N281">
        <v>0</v>
      </c>
      <c r="O281">
        <v>0</v>
      </c>
    </row>
    <row r="282" spans="1:15" ht="12.75">
      <c r="A282">
        <v>70</v>
      </c>
      <c r="B282">
        <v>1</v>
      </c>
      <c r="D282">
        <v>8</v>
      </c>
      <c r="E282" t="s">
        <v>268</v>
      </c>
      <c r="F282" t="s">
        <v>269</v>
      </c>
      <c r="G282">
        <v>0</v>
      </c>
      <c r="H282">
        <v>0</v>
      </c>
      <c r="I282" t="s">
        <v>270</v>
      </c>
      <c r="J282">
        <v>0</v>
      </c>
      <c r="K282">
        <v>0</v>
      </c>
      <c r="N282">
        <v>0</v>
      </c>
      <c r="O282">
        <v>0</v>
      </c>
    </row>
    <row r="283" spans="1:15" ht="12.75">
      <c r="A283">
        <v>70</v>
      </c>
      <c r="B283">
        <v>1</v>
      </c>
      <c r="D283">
        <v>9</v>
      </c>
      <c r="E283" t="s">
        <v>271</v>
      </c>
      <c r="F283" t="s">
        <v>272</v>
      </c>
      <c r="G283">
        <v>0</v>
      </c>
      <c r="H283">
        <v>0</v>
      </c>
      <c r="I283" t="s">
        <v>273</v>
      </c>
      <c r="J283">
        <v>0</v>
      </c>
      <c r="K283">
        <v>0</v>
      </c>
      <c r="N283">
        <v>0</v>
      </c>
      <c r="O283">
        <v>0</v>
      </c>
    </row>
    <row r="284" spans="1:15" ht="12.75">
      <c r="A284">
        <v>70</v>
      </c>
      <c r="B284">
        <v>1</v>
      </c>
      <c r="D284">
        <v>10</v>
      </c>
      <c r="E284" t="s">
        <v>274</v>
      </c>
      <c r="F284" t="s">
        <v>275</v>
      </c>
      <c r="G284">
        <v>0</v>
      </c>
      <c r="H284">
        <v>0</v>
      </c>
      <c r="I284" t="s">
        <v>276</v>
      </c>
      <c r="J284">
        <v>0</v>
      </c>
      <c r="K284">
        <v>0</v>
      </c>
      <c r="N284">
        <v>0</v>
      </c>
      <c r="O284">
        <v>0</v>
      </c>
    </row>
    <row r="285" spans="1:15" ht="12.75">
      <c r="A285">
        <v>70</v>
      </c>
      <c r="B285">
        <v>1</v>
      </c>
      <c r="D285">
        <v>11</v>
      </c>
      <c r="E285" t="s">
        <v>277</v>
      </c>
      <c r="F285" t="s">
        <v>278</v>
      </c>
      <c r="G285">
        <v>0</v>
      </c>
      <c r="H285">
        <v>0</v>
      </c>
      <c r="I285" t="s">
        <v>279</v>
      </c>
      <c r="J285">
        <v>0</v>
      </c>
      <c r="K285">
        <v>0</v>
      </c>
      <c r="N285">
        <v>0</v>
      </c>
      <c r="O285">
        <v>0</v>
      </c>
    </row>
    <row r="286" spans="1:15" ht="12.75">
      <c r="A286">
        <v>70</v>
      </c>
      <c r="B286">
        <v>1</v>
      </c>
      <c r="D286">
        <v>1</v>
      </c>
      <c r="E286" t="s">
        <v>280</v>
      </c>
      <c r="F286" t="s">
        <v>281</v>
      </c>
      <c r="G286">
        <v>0.9</v>
      </c>
      <c r="H286">
        <v>1</v>
      </c>
      <c r="I286" t="s">
        <v>282</v>
      </c>
      <c r="J286">
        <v>0</v>
      </c>
      <c r="K286">
        <v>0</v>
      </c>
      <c r="N286">
        <v>0</v>
      </c>
      <c r="O286">
        <v>0.9</v>
      </c>
    </row>
    <row r="287" spans="1:15" ht="12.75">
      <c r="A287">
        <v>70</v>
      </c>
      <c r="B287">
        <v>1</v>
      </c>
      <c r="D287">
        <v>2</v>
      </c>
      <c r="E287" t="s">
        <v>283</v>
      </c>
      <c r="F287" t="s">
        <v>284</v>
      </c>
      <c r="G287">
        <v>0.85</v>
      </c>
      <c r="H287">
        <v>1</v>
      </c>
      <c r="I287" t="s">
        <v>285</v>
      </c>
      <c r="J287">
        <v>0</v>
      </c>
      <c r="K287">
        <v>0</v>
      </c>
      <c r="N287">
        <v>0</v>
      </c>
      <c r="O287">
        <v>0.85</v>
      </c>
    </row>
    <row r="288" spans="1:15" ht="12.75">
      <c r="A288">
        <v>70</v>
      </c>
      <c r="B288">
        <v>1</v>
      </c>
      <c r="D288">
        <v>3</v>
      </c>
      <c r="E288" t="s">
        <v>286</v>
      </c>
      <c r="F288" t="s">
        <v>287</v>
      </c>
      <c r="G288">
        <v>1</v>
      </c>
      <c r="H288">
        <v>0.85</v>
      </c>
      <c r="I288" t="s">
        <v>288</v>
      </c>
      <c r="J288">
        <v>0</v>
      </c>
      <c r="K288">
        <v>0</v>
      </c>
      <c r="N288">
        <v>0</v>
      </c>
      <c r="O288">
        <v>1</v>
      </c>
    </row>
    <row r="289" spans="1:15" ht="12.75">
      <c r="A289">
        <v>70</v>
      </c>
      <c r="B289">
        <v>1</v>
      </c>
      <c r="D289">
        <v>4</v>
      </c>
      <c r="E289" t="s">
        <v>289</v>
      </c>
      <c r="F289" t="s">
        <v>290</v>
      </c>
      <c r="G289">
        <v>1</v>
      </c>
      <c r="H289">
        <v>0</v>
      </c>
      <c r="J289">
        <v>0</v>
      </c>
      <c r="K289">
        <v>0</v>
      </c>
      <c r="N289">
        <v>0</v>
      </c>
      <c r="O289">
        <v>1</v>
      </c>
    </row>
    <row r="290" spans="1:15" ht="12.75">
      <c r="A290">
        <v>70</v>
      </c>
      <c r="B290">
        <v>1</v>
      </c>
      <c r="D290">
        <v>5</v>
      </c>
      <c r="E290" t="s">
        <v>291</v>
      </c>
      <c r="F290" t="s">
        <v>292</v>
      </c>
      <c r="G290">
        <v>1</v>
      </c>
      <c r="H290">
        <v>0.8</v>
      </c>
      <c r="I290" t="s">
        <v>293</v>
      </c>
      <c r="J290">
        <v>0</v>
      </c>
      <c r="K290">
        <v>0</v>
      </c>
      <c r="N290">
        <v>0</v>
      </c>
      <c r="O290">
        <v>1</v>
      </c>
    </row>
    <row r="291" spans="1:15" ht="12.75">
      <c r="A291">
        <v>70</v>
      </c>
      <c r="B291">
        <v>1</v>
      </c>
      <c r="D291">
        <v>6</v>
      </c>
      <c r="E291" t="s">
        <v>294</v>
      </c>
      <c r="F291" t="s">
        <v>295</v>
      </c>
      <c r="G291">
        <v>1</v>
      </c>
      <c r="H291">
        <v>0</v>
      </c>
      <c r="J291">
        <v>0</v>
      </c>
      <c r="K291">
        <v>0</v>
      </c>
      <c r="N291">
        <v>0</v>
      </c>
      <c r="O291">
        <v>0.85</v>
      </c>
    </row>
    <row r="292" spans="1:15" ht="12.75">
      <c r="A292">
        <v>70</v>
      </c>
      <c r="B292">
        <v>1</v>
      </c>
      <c r="D292">
        <v>7</v>
      </c>
      <c r="E292" t="s">
        <v>296</v>
      </c>
      <c r="F292" t="s">
        <v>297</v>
      </c>
      <c r="G292">
        <v>1</v>
      </c>
      <c r="H292">
        <v>0</v>
      </c>
      <c r="J292">
        <v>0</v>
      </c>
      <c r="K292">
        <v>0</v>
      </c>
      <c r="N292">
        <v>0</v>
      </c>
      <c r="O292">
        <v>0.8</v>
      </c>
    </row>
    <row r="293" spans="1:15" ht="12.75">
      <c r="A293">
        <v>70</v>
      </c>
      <c r="B293">
        <v>1</v>
      </c>
      <c r="D293">
        <v>8</v>
      </c>
      <c r="E293" t="s">
        <v>298</v>
      </c>
      <c r="F293" t="s">
        <v>299</v>
      </c>
      <c r="G293">
        <v>0.7</v>
      </c>
      <c r="H293">
        <v>0</v>
      </c>
      <c r="J293">
        <v>0</v>
      </c>
      <c r="K293">
        <v>0</v>
      </c>
      <c r="N293">
        <v>0</v>
      </c>
      <c r="O293">
        <v>0.94</v>
      </c>
    </row>
    <row r="294" spans="1:15" ht="12.75">
      <c r="A294">
        <v>70</v>
      </c>
      <c r="B294">
        <v>1</v>
      </c>
      <c r="D294">
        <v>9</v>
      </c>
      <c r="E294" t="s">
        <v>300</v>
      </c>
      <c r="F294" t="s">
        <v>301</v>
      </c>
      <c r="G294">
        <v>0.9</v>
      </c>
      <c r="H294">
        <v>0</v>
      </c>
      <c r="J294">
        <v>0</v>
      </c>
      <c r="K294">
        <v>0</v>
      </c>
      <c r="N294">
        <v>0</v>
      </c>
      <c r="O294">
        <v>0.9</v>
      </c>
    </row>
    <row r="295" spans="1:15" ht="12.75">
      <c r="A295">
        <v>70</v>
      </c>
      <c r="B295">
        <v>1</v>
      </c>
      <c r="D295">
        <v>10</v>
      </c>
      <c r="E295" t="s">
        <v>302</v>
      </c>
      <c r="F295" t="s">
        <v>303</v>
      </c>
      <c r="G295">
        <v>0.6</v>
      </c>
      <c r="H295">
        <v>0</v>
      </c>
      <c r="J295">
        <v>0</v>
      </c>
      <c r="K295">
        <v>0</v>
      </c>
      <c r="N295">
        <v>0</v>
      </c>
      <c r="O295">
        <v>0.6</v>
      </c>
    </row>
    <row r="296" spans="1:15" ht="12.75">
      <c r="A296">
        <v>70</v>
      </c>
      <c r="B296">
        <v>1</v>
      </c>
      <c r="D296">
        <v>11</v>
      </c>
      <c r="E296" t="s">
        <v>304</v>
      </c>
      <c r="F296" t="s">
        <v>305</v>
      </c>
      <c r="G296">
        <v>1.2</v>
      </c>
      <c r="H296">
        <v>0</v>
      </c>
      <c r="J296">
        <v>0</v>
      </c>
      <c r="K296">
        <v>0</v>
      </c>
      <c r="N296">
        <v>0</v>
      </c>
      <c r="O296">
        <v>1.2</v>
      </c>
    </row>
    <row r="297" spans="1:15" ht="12.75">
      <c r="A297">
        <v>70</v>
      </c>
      <c r="B297">
        <v>1</v>
      </c>
      <c r="D297">
        <v>12</v>
      </c>
      <c r="E297" t="s">
        <v>306</v>
      </c>
      <c r="F297" t="s">
        <v>307</v>
      </c>
      <c r="G297">
        <v>0</v>
      </c>
      <c r="H297">
        <v>0</v>
      </c>
      <c r="J297">
        <v>0</v>
      </c>
      <c r="K297">
        <v>0</v>
      </c>
      <c r="N297">
        <v>0</v>
      </c>
      <c r="O297">
        <v>0</v>
      </c>
    </row>
    <row r="298" spans="1:15" ht="12.75">
      <c r="A298">
        <v>70</v>
      </c>
      <c r="B298">
        <v>1</v>
      </c>
      <c r="D298">
        <v>13</v>
      </c>
      <c r="E298" t="s">
        <v>308</v>
      </c>
      <c r="F298" t="s">
        <v>309</v>
      </c>
      <c r="G298">
        <v>1</v>
      </c>
      <c r="H298">
        <v>0</v>
      </c>
      <c r="J298">
        <v>0</v>
      </c>
      <c r="K298">
        <v>0</v>
      </c>
      <c r="N298">
        <v>0</v>
      </c>
      <c r="O298">
        <v>0.94</v>
      </c>
    </row>
    <row r="300" ht="12.75">
      <c r="A300">
        <v>-1</v>
      </c>
    </row>
    <row r="302" spans="1:15" ht="12.75">
      <c r="A302" s="4">
        <v>75</v>
      </c>
      <c r="B302" s="4" t="s">
        <v>310</v>
      </c>
      <c r="C302" s="4">
        <v>2000</v>
      </c>
      <c r="D302" s="4">
        <v>0</v>
      </c>
      <c r="E302" s="4">
        <v>1</v>
      </c>
      <c r="F302" s="4">
        <v>0</v>
      </c>
      <c r="G302" s="4">
        <v>0</v>
      </c>
      <c r="H302" s="4">
        <v>1</v>
      </c>
      <c r="I302" s="4">
        <v>0</v>
      </c>
      <c r="J302" s="4">
        <v>1</v>
      </c>
      <c r="K302" s="4">
        <v>0</v>
      </c>
      <c r="L302" s="4">
        <v>0</v>
      </c>
      <c r="M302" s="4">
        <v>0</v>
      </c>
      <c r="N302" s="4">
        <v>37323632</v>
      </c>
      <c r="O302" s="4">
        <v>1</v>
      </c>
    </row>
    <row r="303" spans="1:5" ht="12.75">
      <c r="A303" s="7">
        <v>2</v>
      </c>
      <c r="B303" s="7" t="s">
        <v>311</v>
      </c>
      <c r="C303" s="7" t="s">
        <v>3</v>
      </c>
      <c r="D303" s="7">
        <v>0</v>
      </c>
      <c r="E303" s="7">
        <v>0</v>
      </c>
    </row>
    <row r="304" spans="1:26" ht="12.75">
      <c r="A304" s="7">
        <v>1</v>
      </c>
      <c r="B304" s="7" t="s">
        <v>312</v>
      </c>
      <c r="C304" s="7" t="s">
        <v>3</v>
      </c>
      <c r="D304" s="7">
        <v>0</v>
      </c>
      <c r="E304" s="7">
        <v>0</v>
      </c>
      <c r="F304" s="7">
        <v>1</v>
      </c>
      <c r="G304" s="7">
        <v>1</v>
      </c>
      <c r="H304" s="7">
        <v>0</v>
      </c>
      <c r="I304" s="7">
        <v>2</v>
      </c>
      <c r="J304" s="7">
        <v>1</v>
      </c>
      <c r="K304" s="7">
        <v>1</v>
      </c>
      <c r="L304" s="7">
        <v>1</v>
      </c>
      <c r="M304" s="7">
        <v>1</v>
      </c>
      <c r="N304" s="7">
        <v>1</v>
      </c>
      <c r="O304" s="7">
        <v>1</v>
      </c>
      <c r="P304" s="7">
        <v>1</v>
      </c>
      <c r="Q304" s="7">
        <v>1</v>
      </c>
      <c r="R304" s="7" t="s">
        <v>3</v>
      </c>
      <c r="S304" s="7" t="s">
        <v>3</v>
      </c>
      <c r="T304" s="7" t="s">
        <v>3</v>
      </c>
      <c r="U304" s="7" t="s">
        <v>3</v>
      </c>
      <c r="V304" s="7" t="s">
        <v>3</v>
      </c>
      <c r="W304" s="7" t="s">
        <v>3</v>
      </c>
      <c r="X304" s="7" t="s">
        <v>3</v>
      </c>
      <c r="Y304" s="7" t="s">
        <v>3</v>
      </c>
      <c r="Z304" s="7" t="s">
        <v>3</v>
      </c>
    </row>
    <row r="305" spans="1:15" ht="12.75">
      <c r="A305" s="4">
        <v>75</v>
      </c>
      <c r="B305" s="4" t="s">
        <v>313</v>
      </c>
      <c r="C305" s="4">
        <v>2017</v>
      </c>
      <c r="D305" s="4">
        <v>0</v>
      </c>
      <c r="E305" s="4">
        <v>3</v>
      </c>
      <c r="F305" s="4">
        <v>0</v>
      </c>
      <c r="G305" s="4">
        <v>0</v>
      </c>
      <c r="H305" s="4">
        <v>1</v>
      </c>
      <c r="I305" s="4">
        <v>0</v>
      </c>
      <c r="J305" s="4">
        <v>3</v>
      </c>
      <c r="K305" s="4">
        <v>0</v>
      </c>
      <c r="L305" s="4">
        <v>0</v>
      </c>
      <c r="M305" s="4">
        <v>1</v>
      </c>
      <c r="N305" s="4">
        <v>37323628</v>
      </c>
      <c r="O305" s="4">
        <v>2</v>
      </c>
    </row>
    <row r="306" spans="1:26" ht="12.75">
      <c r="A306" s="7">
        <v>1</v>
      </c>
      <c r="B306" s="7" t="s">
        <v>312</v>
      </c>
      <c r="C306" s="7" t="s">
        <v>314</v>
      </c>
      <c r="D306" s="7">
        <v>2017</v>
      </c>
      <c r="E306" s="7">
        <v>2</v>
      </c>
      <c r="F306" s="7">
        <v>1</v>
      </c>
      <c r="G306" s="7">
        <v>1</v>
      </c>
      <c r="H306" s="7">
        <v>0</v>
      </c>
      <c r="I306" s="7">
        <v>2</v>
      </c>
      <c r="J306" s="7">
        <v>1</v>
      </c>
      <c r="K306" s="7">
        <v>1</v>
      </c>
      <c r="L306" s="7">
        <v>1</v>
      </c>
      <c r="M306" s="7">
        <v>1</v>
      </c>
      <c r="N306" s="7">
        <v>1</v>
      </c>
      <c r="O306" s="7">
        <v>1</v>
      </c>
      <c r="P306" s="7">
        <v>1</v>
      </c>
      <c r="Q306" s="7">
        <v>1</v>
      </c>
      <c r="R306" s="7" t="s">
        <v>3</v>
      </c>
      <c r="S306" s="7" t="s">
        <v>3</v>
      </c>
      <c r="T306" s="7" t="s">
        <v>3</v>
      </c>
      <c r="U306" s="7" t="s">
        <v>3</v>
      </c>
      <c r="V306" s="7" t="s">
        <v>3</v>
      </c>
      <c r="W306" s="7" t="s">
        <v>3</v>
      </c>
      <c r="X306" s="7" t="s">
        <v>3</v>
      </c>
      <c r="Y306" s="7" t="s">
        <v>3</v>
      </c>
      <c r="Z306" s="7" t="s">
        <v>3</v>
      </c>
    </row>
    <row r="307" spans="1:34" ht="12.75">
      <c r="A307" s="7">
        <v>3</v>
      </c>
      <c r="B307" s="7" t="s">
        <v>315</v>
      </c>
      <c r="C307" s="7">
        <v>1</v>
      </c>
      <c r="D307" s="7">
        <v>1</v>
      </c>
      <c r="E307" s="7">
        <v>1</v>
      </c>
      <c r="F307" s="7">
        <v>1</v>
      </c>
      <c r="G307" s="7">
        <v>1</v>
      </c>
      <c r="H307" s="7">
        <v>1</v>
      </c>
      <c r="I307" s="7">
        <v>1</v>
      </c>
      <c r="J307" s="7">
        <v>2</v>
      </c>
      <c r="K307" s="7">
        <v>1</v>
      </c>
      <c r="L307" s="7">
        <v>1</v>
      </c>
      <c r="M307" s="7">
        <v>1</v>
      </c>
      <c r="N307" s="7">
        <v>1</v>
      </c>
      <c r="O307" s="7">
        <v>1</v>
      </c>
      <c r="P307" s="7">
        <v>1</v>
      </c>
      <c r="Q307" s="7">
        <v>1</v>
      </c>
      <c r="R307" s="7">
        <v>1</v>
      </c>
      <c r="S307" s="7" t="s">
        <v>3</v>
      </c>
      <c r="T307" s="7" t="s">
        <v>3</v>
      </c>
      <c r="U307" s="7" t="s">
        <v>3</v>
      </c>
      <c r="V307" s="7" t="s">
        <v>3</v>
      </c>
      <c r="W307" s="7" t="s">
        <v>3</v>
      </c>
      <c r="X307" s="7" t="s">
        <v>3</v>
      </c>
      <c r="Y307" s="7" t="s">
        <v>3</v>
      </c>
      <c r="Z307" s="7" t="s">
        <v>3</v>
      </c>
      <c r="AA307" s="7" t="s">
        <v>3</v>
      </c>
      <c r="AB307" s="7" t="s">
        <v>3</v>
      </c>
      <c r="AC307" s="7" t="s">
        <v>3</v>
      </c>
      <c r="AD307" s="7" t="s">
        <v>3</v>
      </c>
      <c r="AE307" s="7" t="s">
        <v>3</v>
      </c>
      <c r="AF307" s="7" t="s">
        <v>3</v>
      </c>
      <c r="AG307" s="7" t="s">
        <v>3</v>
      </c>
      <c r="AH307" s="7" t="s">
        <v>3</v>
      </c>
    </row>
    <row r="308" spans="1:26" ht="12.75">
      <c r="A308" s="7">
        <v>1</v>
      </c>
      <c r="B308" s="7" t="s">
        <v>312</v>
      </c>
      <c r="C308" s="7" t="s">
        <v>3</v>
      </c>
      <c r="D308" s="7">
        <v>0</v>
      </c>
      <c r="E308" s="7">
        <v>0</v>
      </c>
      <c r="F308" s="7">
        <v>1</v>
      </c>
      <c r="G308" s="7">
        <v>1</v>
      </c>
      <c r="H308" s="7">
        <v>0</v>
      </c>
      <c r="I308" s="7">
        <v>2</v>
      </c>
      <c r="J308" s="7">
        <v>1</v>
      </c>
      <c r="K308" s="7">
        <v>1</v>
      </c>
      <c r="L308" s="7">
        <v>1</v>
      </c>
      <c r="M308" s="7">
        <v>1</v>
      </c>
      <c r="N308" s="7">
        <v>1</v>
      </c>
      <c r="O308" s="7">
        <v>1</v>
      </c>
      <c r="P308" s="7">
        <v>1</v>
      </c>
      <c r="Q308" s="7">
        <v>1</v>
      </c>
      <c r="R308" s="7" t="s">
        <v>3</v>
      </c>
      <c r="S308" s="7" t="s">
        <v>3</v>
      </c>
      <c r="T308" s="7" t="s">
        <v>3</v>
      </c>
      <c r="U308" s="7" t="s">
        <v>3</v>
      </c>
      <c r="V308" s="7" t="s">
        <v>3</v>
      </c>
      <c r="W308" s="7" t="s">
        <v>3</v>
      </c>
      <c r="X308" s="7" t="s">
        <v>3</v>
      </c>
      <c r="Y308" s="7" t="s">
        <v>3</v>
      </c>
      <c r="Z308" s="7" t="s">
        <v>3</v>
      </c>
    </row>
    <row r="309" spans="1:15" ht="12.75">
      <c r="A309" s="4">
        <v>75</v>
      </c>
      <c r="B309" s="4" t="s">
        <v>310</v>
      </c>
      <c r="C309" s="4">
        <v>2000</v>
      </c>
      <c r="D309" s="4">
        <v>0</v>
      </c>
      <c r="E309" s="4">
        <v>4</v>
      </c>
      <c r="F309" s="4">
        <v>0</v>
      </c>
      <c r="G309" s="4">
        <v>0</v>
      </c>
      <c r="H309" s="4">
        <v>1</v>
      </c>
      <c r="I309" s="4">
        <v>0</v>
      </c>
      <c r="J309" s="4">
        <v>1</v>
      </c>
      <c r="K309" s="4">
        <v>0</v>
      </c>
      <c r="L309" s="4">
        <v>0</v>
      </c>
      <c r="M309" s="4">
        <v>2</v>
      </c>
      <c r="N309" s="4">
        <v>37323635</v>
      </c>
      <c r="O309" s="4">
        <v>3</v>
      </c>
    </row>
    <row r="313" spans="1:5" ht="12.75">
      <c r="A313">
        <v>65</v>
      </c>
      <c r="C313">
        <v>1</v>
      </c>
      <c r="D313">
        <v>0</v>
      </c>
      <c r="E313">
        <v>245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316</v>
      </c>
      <c r="F1">
        <v>0</v>
      </c>
      <c r="G1">
        <v>0</v>
      </c>
      <c r="H1">
        <v>0</v>
      </c>
      <c r="I1" t="s">
        <v>2</v>
      </c>
      <c r="K1">
        <v>1</v>
      </c>
      <c r="L1">
        <v>58091</v>
      </c>
      <c r="M1">
        <v>10</v>
      </c>
    </row>
    <row r="12" spans="1:133" ht="12.75">
      <c r="A12" s="1">
        <v>1</v>
      </c>
      <c r="B12" s="1">
        <v>51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6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7</v>
      </c>
      <c r="AC12" s="1" t="s">
        <v>8</v>
      </c>
      <c r="AD12" s="1" t="s">
        <v>9</v>
      </c>
      <c r="AE12" s="1" t="s">
        <v>10</v>
      </c>
      <c r="AF12" s="1" t="s">
        <v>11</v>
      </c>
      <c r="AG12" s="1" t="s">
        <v>12</v>
      </c>
      <c r="AH12" s="1" t="s">
        <v>11</v>
      </c>
      <c r="AI12" s="1" t="s">
        <v>12</v>
      </c>
      <c r="AJ12" s="1" t="s">
        <v>13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14</v>
      </c>
      <c r="BI12" s="1" t="s">
        <v>15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3</v>
      </c>
      <c r="BZ12" s="1" t="s">
        <v>16</v>
      </c>
      <c r="CA12" s="1" t="s">
        <v>17</v>
      </c>
      <c r="CB12" s="1" t="s">
        <v>17</v>
      </c>
      <c r="CC12" s="1" t="s">
        <v>17</v>
      </c>
      <c r="CD12" s="1" t="s">
        <v>17</v>
      </c>
      <c r="CE12" s="1" t="s">
        <v>18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37323632</v>
      </c>
      <c r="E14" s="1">
        <v>37323628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87" ht="12.75">
      <c r="A16" s="8">
        <v>3</v>
      </c>
      <c r="B16" s="8">
        <v>1</v>
      </c>
      <c r="C16" s="8" t="s">
        <v>19</v>
      </c>
      <c r="D16" s="8" t="s">
        <v>19</v>
      </c>
      <c r="E16" s="9">
        <v>388.94693</v>
      </c>
      <c r="F16" s="9">
        <v>0</v>
      </c>
      <c r="G16" s="9">
        <v>0</v>
      </c>
      <c r="H16" s="9">
        <v>0</v>
      </c>
      <c r="I16" s="9">
        <v>388.94693</v>
      </c>
      <c r="J16" s="9">
        <v>41.19164</v>
      </c>
      <c r="T16" s="10">
        <v>4694.46479</v>
      </c>
      <c r="U16" s="10">
        <v>0</v>
      </c>
      <c r="V16" s="10">
        <v>0</v>
      </c>
      <c r="W16" s="10">
        <v>0</v>
      </c>
      <c r="X16" s="10">
        <v>4694.46479</v>
      </c>
      <c r="Y16" s="10">
        <v>1012.4905</v>
      </c>
      <c r="AI16" s="8">
        <v>0</v>
      </c>
      <c r="AJ16" s="8">
        <v>1</v>
      </c>
      <c r="AK16" s="8" t="s">
        <v>3</v>
      </c>
      <c r="AL16" s="8" t="s">
        <v>3</v>
      </c>
      <c r="AM16" s="8" t="s">
        <v>3</v>
      </c>
      <c r="AN16" s="8">
        <v>0</v>
      </c>
      <c r="AO16" s="8" t="s">
        <v>3</v>
      </c>
      <c r="AP16" s="8" t="s">
        <v>3</v>
      </c>
      <c r="AT16" s="9">
        <v>314096.2</v>
      </c>
      <c r="AU16" s="9">
        <v>227570.7</v>
      </c>
      <c r="AV16" s="9">
        <v>0</v>
      </c>
      <c r="AW16" s="9">
        <v>0</v>
      </c>
      <c r="AX16" s="9">
        <v>0</v>
      </c>
      <c r="AY16" s="9">
        <v>45333.86</v>
      </c>
      <c r="AZ16" s="9">
        <v>4077.71</v>
      </c>
      <c r="BA16" s="9">
        <v>41191.64</v>
      </c>
      <c r="BB16" s="9">
        <v>388946.93</v>
      </c>
      <c r="BC16" s="9">
        <v>0</v>
      </c>
      <c r="BD16" s="9">
        <v>0</v>
      </c>
      <c r="BE16" s="9">
        <v>0</v>
      </c>
      <c r="BF16" s="9">
        <v>4895.9131314752</v>
      </c>
      <c r="BG16" s="9">
        <v>378.03229030999995</v>
      </c>
      <c r="BH16" s="9">
        <v>87.42</v>
      </c>
      <c r="BI16" s="9">
        <v>48472.14</v>
      </c>
      <c r="BJ16" s="9">
        <v>26378.59</v>
      </c>
      <c r="BK16" s="9">
        <v>388946.93</v>
      </c>
      <c r="BR16" s="10">
        <v>3162911.75</v>
      </c>
      <c r="BS16" s="10">
        <v>1849304.95</v>
      </c>
      <c r="BT16" s="10">
        <v>0</v>
      </c>
      <c r="BU16" s="10">
        <v>0</v>
      </c>
      <c r="BV16" s="10">
        <v>0</v>
      </c>
      <c r="BW16" s="10">
        <v>301116.3</v>
      </c>
      <c r="BX16" s="10">
        <v>100229.62</v>
      </c>
      <c r="BY16" s="10">
        <v>1012490.5</v>
      </c>
      <c r="BZ16" s="10">
        <v>4694464.79</v>
      </c>
      <c r="CA16" s="10">
        <v>0</v>
      </c>
      <c r="CB16" s="10">
        <v>0</v>
      </c>
      <c r="CC16" s="10">
        <v>0</v>
      </c>
      <c r="CD16" s="10">
        <v>4895.9131314752</v>
      </c>
      <c r="CE16" s="10">
        <v>378.03229030999995</v>
      </c>
      <c r="CF16" s="10">
        <v>87.42</v>
      </c>
      <c r="CG16" s="10">
        <v>1014146.66</v>
      </c>
      <c r="CH16" s="10">
        <v>517406.38</v>
      </c>
      <c r="CI16" s="10">
        <v>4694464.79</v>
      </c>
    </row>
    <row r="18" spans="1:40" ht="12.75">
      <c r="A18">
        <v>51</v>
      </c>
      <c r="E18" s="6">
        <v>388.94693</v>
      </c>
      <c r="F18" s="6">
        <v>0</v>
      </c>
      <c r="G18" s="6">
        <v>0</v>
      </c>
      <c r="H18" s="6">
        <v>0</v>
      </c>
      <c r="I18" s="6">
        <v>388.94693</v>
      </c>
      <c r="J18" s="6">
        <v>41.19164</v>
      </c>
      <c r="K18" s="6"/>
      <c r="L18" s="6"/>
      <c r="M18" s="6"/>
      <c r="N18" s="6"/>
      <c r="O18" s="6"/>
      <c r="P18" s="6"/>
      <c r="Q18" s="6"/>
      <c r="R18" s="6"/>
      <c r="S18" s="6"/>
      <c r="T18" s="3">
        <v>4694.46479</v>
      </c>
      <c r="U18" s="3">
        <v>0</v>
      </c>
      <c r="V18" s="3">
        <v>0</v>
      </c>
      <c r="W18" s="3">
        <v>0</v>
      </c>
      <c r="X18" s="3">
        <v>4694.46479</v>
      </c>
      <c r="Y18" s="3">
        <v>1012.4905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16" ht="12.75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314096.2</v>
      </c>
      <c r="G20" s="5" t="s">
        <v>119</v>
      </c>
      <c r="H20" s="5" t="s">
        <v>120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3162911.75</v>
      </c>
    </row>
    <row r="21" spans="1:16" ht="12.75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227570.7</v>
      </c>
      <c r="G21" s="5" t="s">
        <v>121</v>
      </c>
      <c r="H21" s="5" t="s">
        <v>122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1849304.95</v>
      </c>
    </row>
    <row r="22" spans="1:16" ht="12.75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123</v>
      </c>
      <c r="H22" s="5" t="s">
        <v>124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16" ht="12.75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227570.7</v>
      </c>
      <c r="G23" s="5" t="s">
        <v>125</v>
      </c>
      <c r="H23" s="5" t="s">
        <v>126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1849304.95</v>
      </c>
    </row>
    <row r="24" spans="1:16" ht="12.75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227570.7</v>
      </c>
      <c r="G24" s="5" t="s">
        <v>127</v>
      </c>
      <c r="H24" s="5" t="s">
        <v>128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1849304.95</v>
      </c>
    </row>
    <row r="25" spans="1:16" ht="12.75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129</v>
      </c>
      <c r="H25" s="5" t="s">
        <v>130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16" ht="12.75">
      <c r="A26" s="5">
        <v>50</v>
      </c>
      <c r="B26" s="5">
        <v>1</v>
      </c>
      <c r="C26" s="5">
        <v>0</v>
      </c>
      <c r="D26" s="5">
        <v>1</v>
      </c>
      <c r="E26" s="5">
        <v>228</v>
      </c>
      <c r="F26" s="5">
        <v>227570.7</v>
      </c>
      <c r="G26" s="5" t="s">
        <v>131</v>
      </c>
      <c r="H26" s="5" t="s">
        <v>132</v>
      </c>
      <c r="I26" s="5"/>
      <c r="J26" s="5"/>
      <c r="K26" s="5">
        <v>228</v>
      </c>
      <c r="L26" s="5">
        <v>7</v>
      </c>
      <c r="M26" s="5">
        <v>0</v>
      </c>
      <c r="N26" s="5" t="s">
        <v>3</v>
      </c>
      <c r="O26" s="5">
        <v>2</v>
      </c>
      <c r="P26" s="5">
        <v>1849304.95</v>
      </c>
    </row>
    <row r="27" spans="1:16" ht="12.75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133</v>
      </c>
      <c r="H27" s="5" t="s">
        <v>134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16" ht="12.75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135</v>
      </c>
      <c r="H28" s="5" t="s">
        <v>136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16" ht="12.75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137</v>
      </c>
      <c r="H29" s="5" t="s">
        <v>138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16" ht="12.75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45333.86</v>
      </c>
      <c r="G30" s="5" t="s">
        <v>139</v>
      </c>
      <c r="H30" s="5" t="s">
        <v>140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301116.3</v>
      </c>
    </row>
    <row r="31" spans="1:16" ht="12.75">
      <c r="A31" s="5">
        <v>50</v>
      </c>
      <c r="B31" s="5">
        <v>0</v>
      </c>
      <c r="C31" s="5">
        <v>0</v>
      </c>
      <c r="D31" s="5">
        <v>1</v>
      </c>
      <c r="E31" s="5">
        <v>204</v>
      </c>
      <c r="F31" s="5">
        <v>4077.71</v>
      </c>
      <c r="G31" s="5" t="s">
        <v>141</v>
      </c>
      <c r="H31" s="5" t="s">
        <v>142</v>
      </c>
      <c r="I31" s="5"/>
      <c r="J31" s="5"/>
      <c r="K31" s="5">
        <v>204</v>
      </c>
      <c r="L31" s="5">
        <v>12</v>
      </c>
      <c r="M31" s="5">
        <v>3</v>
      </c>
      <c r="N31" s="5" t="s">
        <v>3</v>
      </c>
      <c r="O31" s="5">
        <v>2</v>
      </c>
      <c r="P31" s="5">
        <v>100229.62</v>
      </c>
    </row>
    <row r="32" spans="1:16" ht="12.75">
      <c r="A32" s="5">
        <v>50</v>
      </c>
      <c r="B32" s="5">
        <v>0</v>
      </c>
      <c r="C32" s="5">
        <v>0</v>
      </c>
      <c r="D32" s="5">
        <v>1</v>
      </c>
      <c r="E32" s="5">
        <v>205</v>
      </c>
      <c r="F32" s="5">
        <v>41191.64</v>
      </c>
      <c r="G32" s="5" t="s">
        <v>143</v>
      </c>
      <c r="H32" s="5" t="s">
        <v>144</v>
      </c>
      <c r="I32" s="5"/>
      <c r="J32" s="5"/>
      <c r="K32" s="5">
        <v>205</v>
      </c>
      <c r="L32" s="5">
        <v>13</v>
      </c>
      <c r="M32" s="5">
        <v>3</v>
      </c>
      <c r="N32" s="5" t="s">
        <v>3</v>
      </c>
      <c r="O32" s="5">
        <v>2</v>
      </c>
      <c r="P32" s="5">
        <v>1012490.5</v>
      </c>
    </row>
    <row r="33" spans="1:16" ht="12.75">
      <c r="A33" s="5">
        <v>50</v>
      </c>
      <c r="B33" s="5">
        <v>0</v>
      </c>
      <c r="C33" s="5">
        <v>0</v>
      </c>
      <c r="D33" s="5">
        <v>1</v>
      </c>
      <c r="E33" s="5">
        <v>214</v>
      </c>
      <c r="F33" s="5">
        <v>388946.93</v>
      </c>
      <c r="G33" s="5" t="s">
        <v>145</v>
      </c>
      <c r="H33" s="5" t="s">
        <v>146</v>
      </c>
      <c r="I33" s="5"/>
      <c r="J33" s="5"/>
      <c r="K33" s="5">
        <v>214</v>
      </c>
      <c r="L33" s="5">
        <v>14</v>
      </c>
      <c r="M33" s="5">
        <v>3</v>
      </c>
      <c r="N33" s="5" t="s">
        <v>3</v>
      </c>
      <c r="O33" s="5">
        <v>2</v>
      </c>
      <c r="P33" s="5">
        <v>4694464.79</v>
      </c>
    </row>
    <row r="34" spans="1:16" ht="12.75">
      <c r="A34" s="5">
        <v>50</v>
      </c>
      <c r="B34" s="5">
        <v>0</v>
      </c>
      <c r="C34" s="5">
        <v>0</v>
      </c>
      <c r="D34" s="5">
        <v>1</v>
      </c>
      <c r="E34" s="5">
        <v>215</v>
      </c>
      <c r="F34" s="5">
        <v>0</v>
      </c>
      <c r="G34" s="5" t="s">
        <v>147</v>
      </c>
      <c r="H34" s="5" t="s">
        <v>148</v>
      </c>
      <c r="I34" s="5"/>
      <c r="J34" s="5"/>
      <c r="K34" s="5">
        <v>215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ht="12.75">
      <c r="A35" s="5">
        <v>50</v>
      </c>
      <c r="B35" s="5">
        <v>0</v>
      </c>
      <c r="C35" s="5">
        <v>0</v>
      </c>
      <c r="D35" s="5">
        <v>1</v>
      </c>
      <c r="E35" s="5">
        <v>217</v>
      </c>
      <c r="F35" s="5">
        <v>0</v>
      </c>
      <c r="G35" s="5" t="s">
        <v>149</v>
      </c>
      <c r="H35" s="5" t="s">
        <v>150</v>
      </c>
      <c r="I35" s="5"/>
      <c r="J35" s="5"/>
      <c r="K35" s="5">
        <v>217</v>
      </c>
      <c r="L35" s="5">
        <v>16</v>
      </c>
      <c r="M35" s="5">
        <v>3</v>
      </c>
      <c r="N35" s="5" t="s">
        <v>3</v>
      </c>
      <c r="O35" s="5">
        <v>2</v>
      </c>
      <c r="P35" s="5">
        <v>0</v>
      </c>
    </row>
    <row r="36" spans="1:16" ht="12.75">
      <c r="A36" s="5">
        <v>50</v>
      </c>
      <c r="B36" s="5">
        <v>0</v>
      </c>
      <c r="C36" s="5">
        <v>0</v>
      </c>
      <c r="D36" s="5">
        <v>1</v>
      </c>
      <c r="E36" s="5">
        <v>206</v>
      </c>
      <c r="F36" s="5">
        <v>0</v>
      </c>
      <c r="G36" s="5" t="s">
        <v>151</v>
      </c>
      <c r="H36" s="5" t="s">
        <v>152</v>
      </c>
      <c r="I36" s="5"/>
      <c r="J36" s="5"/>
      <c r="K36" s="5">
        <v>206</v>
      </c>
      <c r="L36" s="5">
        <v>17</v>
      </c>
      <c r="M36" s="5">
        <v>3</v>
      </c>
      <c r="N36" s="5" t="s">
        <v>3</v>
      </c>
      <c r="O36" s="5">
        <v>2</v>
      </c>
      <c r="P36" s="5">
        <v>0</v>
      </c>
    </row>
    <row r="37" spans="1:16" ht="12.75">
      <c r="A37" s="5">
        <v>50</v>
      </c>
      <c r="B37" s="5">
        <v>0</v>
      </c>
      <c r="C37" s="5">
        <v>0</v>
      </c>
      <c r="D37" s="5">
        <v>1</v>
      </c>
      <c r="E37" s="5">
        <v>207</v>
      </c>
      <c r="F37" s="5">
        <v>4895.9131314752</v>
      </c>
      <c r="G37" s="5" t="s">
        <v>153</v>
      </c>
      <c r="H37" s="5" t="s">
        <v>154</v>
      </c>
      <c r="I37" s="5"/>
      <c r="J37" s="5"/>
      <c r="K37" s="5">
        <v>207</v>
      </c>
      <c r="L37" s="5">
        <v>18</v>
      </c>
      <c r="M37" s="5">
        <v>3</v>
      </c>
      <c r="N37" s="5" t="s">
        <v>3</v>
      </c>
      <c r="O37" s="5">
        <v>-1</v>
      </c>
      <c r="P37" s="5">
        <v>4895.9131314752</v>
      </c>
    </row>
    <row r="38" spans="1:16" ht="12.75">
      <c r="A38" s="5">
        <v>50</v>
      </c>
      <c r="B38" s="5">
        <v>0</v>
      </c>
      <c r="C38" s="5">
        <v>0</v>
      </c>
      <c r="D38" s="5">
        <v>1</v>
      </c>
      <c r="E38" s="5">
        <v>208</v>
      </c>
      <c r="F38" s="5">
        <v>378.03229030999995</v>
      </c>
      <c r="G38" s="5" t="s">
        <v>155</v>
      </c>
      <c r="H38" s="5" t="s">
        <v>156</v>
      </c>
      <c r="I38" s="5"/>
      <c r="J38" s="5"/>
      <c r="K38" s="5">
        <v>208</v>
      </c>
      <c r="L38" s="5">
        <v>19</v>
      </c>
      <c r="M38" s="5">
        <v>3</v>
      </c>
      <c r="N38" s="5" t="s">
        <v>3</v>
      </c>
      <c r="O38" s="5">
        <v>-1</v>
      </c>
      <c r="P38" s="5">
        <v>378.03229030999995</v>
      </c>
    </row>
    <row r="39" spans="1:16" ht="12.75">
      <c r="A39" s="5">
        <v>50</v>
      </c>
      <c r="B39" s="5">
        <v>0</v>
      </c>
      <c r="C39" s="5">
        <v>0</v>
      </c>
      <c r="D39" s="5">
        <v>1</v>
      </c>
      <c r="E39" s="5">
        <v>209</v>
      </c>
      <c r="F39" s="5">
        <v>87.42</v>
      </c>
      <c r="G39" s="5" t="s">
        <v>157</v>
      </c>
      <c r="H39" s="5" t="s">
        <v>158</v>
      </c>
      <c r="I39" s="5"/>
      <c r="J39" s="5"/>
      <c r="K39" s="5">
        <v>209</v>
      </c>
      <c r="L39" s="5">
        <v>20</v>
      </c>
      <c r="M39" s="5">
        <v>3</v>
      </c>
      <c r="N39" s="5" t="s">
        <v>3</v>
      </c>
      <c r="O39" s="5">
        <v>2</v>
      </c>
      <c r="P39" s="5">
        <v>87.42</v>
      </c>
    </row>
    <row r="40" spans="1:16" ht="12.75">
      <c r="A40" s="5">
        <v>50</v>
      </c>
      <c r="B40" s="5">
        <v>0</v>
      </c>
      <c r="C40" s="5">
        <v>0</v>
      </c>
      <c r="D40" s="5">
        <v>1</v>
      </c>
      <c r="E40" s="5">
        <v>210</v>
      </c>
      <c r="F40" s="5">
        <v>48472.14</v>
      </c>
      <c r="G40" s="5" t="s">
        <v>159</v>
      </c>
      <c r="H40" s="5" t="s">
        <v>160</v>
      </c>
      <c r="I40" s="5"/>
      <c r="J40" s="5"/>
      <c r="K40" s="5">
        <v>210</v>
      </c>
      <c r="L40" s="5">
        <v>21</v>
      </c>
      <c r="M40" s="5">
        <v>3</v>
      </c>
      <c r="N40" s="5" t="s">
        <v>3</v>
      </c>
      <c r="O40" s="5">
        <v>2</v>
      </c>
      <c r="P40" s="5">
        <v>1014146.66</v>
      </c>
    </row>
    <row r="41" spans="1:16" ht="12.75">
      <c r="A41" s="5">
        <v>50</v>
      </c>
      <c r="B41" s="5">
        <v>0</v>
      </c>
      <c r="C41" s="5">
        <v>0</v>
      </c>
      <c r="D41" s="5">
        <v>1</v>
      </c>
      <c r="E41" s="5">
        <v>211</v>
      </c>
      <c r="F41" s="5">
        <v>26378.59</v>
      </c>
      <c r="G41" s="5" t="s">
        <v>161</v>
      </c>
      <c r="H41" s="5" t="s">
        <v>162</v>
      </c>
      <c r="I41" s="5"/>
      <c r="J41" s="5"/>
      <c r="K41" s="5">
        <v>211</v>
      </c>
      <c r="L41" s="5">
        <v>22</v>
      </c>
      <c r="M41" s="5">
        <v>3</v>
      </c>
      <c r="N41" s="5" t="s">
        <v>3</v>
      </c>
      <c r="O41" s="5">
        <v>2</v>
      </c>
      <c r="P41" s="5">
        <v>517406.38</v>
      </c>
    </row>
    <row r="42" spans="1:16" ht="12.75">
      <c r="A42" s="5">
        <v>50</v>
      </c>
      <c r="B42" s="5">
        <v>0</v>
      </c>
      <c r="C42" s="5">
        <v>0</v>
      </c>
      <c r="D42" s="5">
        <v>1</v>
      </c>
      <c r="E42" s="5">
        <v>0</v>
      </c>
      <c r="F42" s="5">
        <v>388946.93</v>
      </c>
      <c r="G42" s="5" t="s">
        <v>163</v>
      </c>
      <c r="H42" s="5" t="s">
        <v>164</v>
      </c>
      <c r="I42" s="5"/>
      <c r="J42" s="5"/>
      <c r="K42" s="5">
        <v>224</v>
      </c>
      <c r="L42" s="5">
        <v>23</v>
      </c>
      <c r="M42" s="5">
        <v>3</v>
      </c>
      <c r="N42" s="5" t="s">
        <v>3</v>
      </c>
      <c r="O42" s="5">
        <v>2</v>
      </c>
      <c r="P42" s="5">
        <v>4694464.79</v>
      </c>
    </row>
    <row r="43" spans="1:16" ht="12.75">
      <c r="A43" s="5">
        <v>50</v>
      </c>
      <c r="B43" s="5">
        <v>0</v>
      </c>
      <c r="C43" s="5">
        <v>0</v>
      </c>
      <c r="D43" s="5">
        <v>2</v>
      </c>
      <c r="E43" s="5">
        <v>0</v>
      </c>
      <c r="F43" s="5">
        <v>227570.7</v>
      </c>
      <c r="G43" s="5" t="s">
        <v>238</v>
      </c>
      <c r="H43" s="5" t="s">
        <v>238</v>
      </c>
      <c r="I43" s="5"/>
      <c r="J43" s="5"/>
      <c r="K43" s="5">
        <v>212</v>
      </c>
      <c r="L43" s="5">
        <v>24</v>
      </c>
      <c r="M43" s="5">
        <v>3</v>
      </c>
      <c r="N43" s="5" t="s">
        <v>3</v>
      </c>
      <c r="O43" s="5">
        <v>2</v>
      </c>
      <c r="P43" s="5">
        <v>1849304.95</v>
      </c>
    </row>
    <row r="44" spans="1:16" ht="12.75">
      <c r="A44" s="5">
        <v>50</v>
      </c>
      <c r="B44" s="5">
        <v>0</v>
      </c>
      <c r="C44" s="5">
        <v>0</v>
      </c>
      <c r="D44" s="5">
        <v>2</v>
      </c>
      <c r="E44" s="5">
        <v>0</v>
      </c>
      <c r="F44" s="5">
        <v>388946.93</v>
      </c>
      <c r="G44" s="5" t="s">
        <v>243</v>
      </c>
      <c r="H44" s="5" t="s">
        <v>163</v>
      </c>
      <c r="I44" s="5"/>
      <c r="J44" s="5"/>
      <c r="K44" s="5">
        <v>212</v>
      </c>
      <c r="L44" s="5">
        <v>25</v>
      </c>
      <c r="M44" s="5">
        <v>3</v>
      </c>
      <c r="N44" s="5" t="s">
        <v>3</v>
      </c>
      <c r="O44" s="5">
        <v>2</v>
      </c>
      <c r="P44" s="5">
        <v>4694464.79</v>
      </c>
    </row>
    <row r="45" spans="1:16" ht="12.75">
      <c r="A45" s="5">
        <v>50</v>
      </c>
      <c r="B45" s="5">
        <v>0</v>
      </c>
      <c r="C45" s="5">
        <v>0</v>
      </c>
      <c r="D45" s="5">
        <v>2</v>
      </c>
      <c r="E45" s="5">
        <v>213</v>
      </c>
      <c r="F45" s="5">
        <v>70010.45</v>
      </c>
      <c r="G45" s="5" t="s">
        <v>244</v>
      </c>
      <c r="H45" s="5" t="s">
        <v>245</v>
      </c>
      <c r="I45" s="5"/>
      <c r="J45" s="5"/>
      <c r="K45" s="5">
        <v>212</v>
      </c>
      <c r="L45" s="5">
        <v>26</v>
      </c>
      <c r="M45" s="5">
        <v>3</v>
      </c>
      <c r="N45" s="5" t="s">
        <v>3</v>
      </c>
      <c r="O45" s="5">
        <v>2</v>
      </c>
      <c r="P45" s="5">
        <v>845003.66</v>
      </c>
    </row>
    <row r="46" spans="1:16" ht="12.75">
      <c r="A46" s="5">
        <v>50</v>
      </c>
      <c r="B46" s="5">
        <v>1</v>
      </c>
      <c r="C46" s="5">
        <v>0</v>
      </c>
      <c r="D46" s="5">
        <v>2</v>
      </c>
      <c r="E46" s="5">
        <v>224</v>
      </c>
      <c r="F46" s="5">
        <v>458957.38</v>
      </c>
      <c r="G46" s="5" t="s">
        <v>246</v>
      </c>
      <c r="H46" s="5" t="s">
        <v>241</v>
      </c>
      <c r="I46" s="5"/>
      <c r="J46" s="5"/>
      <c r="K46" s="5">
        <v>212</v>
      </c>
      <c r="L46" s="5">
        <v>27</v>
      </c>
      <c r="M46" s="5">
        <v>0</v>
      </c>
      <c r="N46" s="5" t="s">
        <v>3</v>
      </c>
      <c r="O46" s="5">
        <v>-1</v>
      </c>
      <c r="P46" s="5">
        <v>5539468.45</v>
      </c>
    </row>
    <row r="48" ht="12.75">
      <c r="A48">
        <v>-1</v>
      </c>
    </row>
    <row r="51" spans="1:15" ht="12.75">
      <c r="A51" s="4">
        <v>75</v>
      </c>
      <c r="B51" s="4" t="s">
        <v>310</v>
      </c>
      <c r="C51" s="4">
        <v>2000</v>
      </c>
      <c r="D51" s="4">
        <v>0</v>
      </c>
      <c r="E51" s="4">
        <v>1</v>
      </c>
      <c r="F51" s="4">
        <v>0</v>
      </c>
      <c r="G51" s="4">
        <v>0</v>
      </c>
      <c r="H51" s="4">
        <v>1</v>
      </c>
      <c r="I51" s="4">
        <v>0</v>
      </c>
      <c r="J51" s="4">
        <v>1</v>
      </c>
      <c r="K51" s="4">
        <v>0</v>
      </c>
      <c r="L51" s="4">
        <v>0</v>
      </c>
      <c r="M51" s="4">
        <v>0</v>
      </c>
      <c r="N51" s="4">
        <v>37323632</v>
      </c>
      <c r="O51" s="4">
        <v>1</v>
      </c>
    </row>
    <row r="52" spans="1:5" ht="12.75">
      <c r="A52" s="7">
        <v>2</v>
      </c>
      <c r="B52" s="7" t="s">
        <v>311</v>
      </c>
      <c r="C52" s="7" t="s">
        <v>3</v>
      </c>
      <c r="D52" s="7">
        <v>0</v>
      </c>
      <c r="E52" s="7">
        <v>0</v>
      </c>
    </row>
    <row r="53" spans="1:26" ht="12.75">
      <c r="A53" s="7">
        <v>1</v>
      </c>
      <c r="B53" s="7" t="s">
        <v>312</v>
      </c>
      <c r="C53" s="7" t="s">
        <v>3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2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1</v>
      </c>
      <c r="R53" s="7" t="s">
        <v>3</v>
      </c>
      <c r="S53" s="7" t="s">
        <v>3</v>
      </c>
      <c r="T53" s="7" t="s">
        <v>3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</row>
    <row r="54" spans="1:15" ht="12.75">
      <c r="A54" s="4">
        <v>75</v>
      </c>
      <c r="B54" s="4" t="s">
        <v>313</v>
      </c>
      <c r="C54" s="4">
        <v>2017</v>
      </c>
      <c r="D54" s="4">
        <v>0</v>
      </c>
      <c r="E54" s="4">
        <v>3</v>
      </c>
      <c r="F54" s="4">
        <v>0</v>
      </c>
      <c r="G54" s="4">
        <v>0</v>
      </c>
      <c r="H54" s="4">
        <v>1</v>
      </c>
      <c r="I54" s="4">
        <v>0</v>
      </c>
      <c r="J54" s="4">
        <v>3</v>
      </c>
      <c r="K54" s="4">
        <v>0</v>
      </c>
      <c r="L54" s="4">
        <v>0</v>
      </c>
      <c r="M54" s="4">
        <v>1</v>
      </c>
      <c r="N54" s="4">
        <v>37323628</v>
      </c>
      <c r="O54" s="4">
        <v>2</v>
      </c>
    </row>
    <row r="55" spans="1:26" ht="12.75">
      <c r="A55" s="7">
        <v>1</v>
      </c>
      <c r="B55" s="7" t="s">
        <v>312</v>
      </c>
      <c r="C55" s="7" t="s">
        <v>314</v>
      </c>
      <c r="D55" s="7">
        <v>2017</v>
      </c>
      <c r="E55" s="7">
        <v>2</v>
      </c>
      <c r="F55" s="7">
        <v>1</v>
      </c>
      <c r="G55" s="7">
        <v>1</v>
      </c>
      <c r="H55" s="7">
        <v>0</v>
      </c>
      <c r="I55" s="7">
        <v>2</v>
      </c>
      <c r="J55" s="7">
        <v>1</v>
      </c>
      <c r="K55" s="7">
        <v>1</v>
      </c>
      <c r="L55" s="7">
        <v>1</v>
      </c>
      <c r="M55" s="7">
        <v>1</v>
      </c>
      <c r="N55" s="7">
        <v>1</v>
      </c>
      <c r="O55" s="7">
        <v>1</v>
      </c>
      <c r="P55" s="7">
        <v>1</v>
      </c>
      <c r="Q55" s="7">
        <v>1</v>
      </c>
      <c r="R55" s="7" t="s">
        <v>3</v>
      </c>
      <c r="S55" s="7" t="s">
        <v>3</v>
      </c>
      <c r="T55" s="7" t="s">
        <v>3</v>
      </c>
      <c r="U55" s="7" t="s">
        <v>3</v>
      </c>
      <c r="V55" s="7" t="s">
        <v>3</v>
      </c>
      <c r="W55" s="7" t="s">
        <v>3</v>
      </c>
      <c r="X55" s="7" t="s">
        <v>3</v>
      </c>
      <c r="Y55" s="7" t="s">
        <v>3</v>
      </c>
      <c r="Z55" s="7" t="s">
        <v>3</v>
      </c>
    </row>
    <row r="56" spans="1:34" ht="12.75">
      <c r="A56" s="7">
        <v>3</v>
      </c>
      <c r="B56" s="7" t="s">
        <v>315</v>
      </c>
      <c r="C56" s="7">
        <v>1</v>
      </c>
      <c r="D56" s="7">
        <v>1</v>
      </c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2</v>
      </c>
      <c r="K56" s="7">
        <v>1</v>
      </c>
      <c r="L56" s="7">
        <v>1</v>
      </c>
      <c r="M56" s="7">
        <v>1</v>
      </c>
      <c r="N56" s="7">
        <v>1</v>
      </c>
      <c r="O56" s="7">
        <v>1</v>
      </c>
      <c r="P56" s="7">
        <v>1</v>
      </c>
      <c r="Q56" s="7">
        <v>1</v>
      </c>
      <c r="R56" s="7">
        <v>1</v>
      </c>
      <c r="S56" s="7" t="s">
        <v>3</v>
      </c>
      <c r="T56" s="7" t="s">
        <v>3</v>
      </c>
      <c r="U56" s="7" t="s">
        <v>3</v>
      </c>
      <c r="V56" s="7" t="s">
        <v>3</v>
      </c>
      <c r="W56" s="7" t="s">
        <v>3</v>
      </c>
      <c r="X56" s="7" t="s">
        <v>3</v>
      </c>
      <c r="Y56" s="7" t="s">
        <v>3</v>
      </c>
      <c r="Z56" s="7" t="s">
        <v>3</v>
      </c>
      <c r="AA56" s="7" t="s">
        <v>3</v>
      </c>
      <c r="AB56" s="7" t="s">
        <v>3</v>
      </c>
      <c r="AC56" s="7" t="s">
        <v>3</v>
      </c>
      <c r="AD56" s="7" t="s">
        <v>3</v>
      </c>
      <c r="AE56" s="7" t="s">
        <v>3</v>
      </c>
      <c r="AF56" s="7" t="s">
        <v>3</v>
      </c>
      <c r="AG56" s="7" t="s">
        <v>3</v>
      </c>
      <c r="AH56" s="7" t="s">
        <v>3</v>
      </c>
    </row>
    <row r="57" spans="1:26" ht="12.75">
      <c r="A57" s="7">
        <v>1</v>
      </c>
      <c r="B57" s="7" t="s">
        <v>312</v>
      </c>
      <c r="C57" s="7" t="s">
        <v>3</v>
      </c>
      <c r="D57" s="7">
        <v>0</v>
      </c>
      <c r="E57" s="7">
        <v>0</v>
      </c>
      <c r="F57" s="7">
        <v>1</v>
      </c>
      <c r="G57" s="7">
        <v>1</v>
      </c>
      <c r="H57" s="7">
        <v>0</v>
      </c>
      <c r="I57" s="7">
        <v>2</v>
      </c>
      <c r="J57" s="7">
        <v>1</v>
      </c>
      <c r="K57" s="7">
        <v>1</v>
      </c>
      <c r="L57" s="7">
        <v>1</v>
      </c>
      <c r="M57" s="7">
        <v>1</v>
      </c>
      <c r="N57" s="7">
        <v>1</v>
      </c>
      <c r="O57" s="7">
        <v>1</v>
      </c>
      <c r="P57" s="7">
        <v>1</v>
      </c>
      <c r="Q57" s="7">
        <v>1</v>
      </c>
      <c r="R57" s="7" t="s">
        <v>3</v>
      </c>
      <c r="S57" s="7" t="s">
        <v>3</v>
      </c>
      <c r="T57" s="7" t="s">
        <v>3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</row>
    <row r="58" spans="1:15" ht="12.75">
      <c r="A58" s="4">
        <v>75</v>
      </c>
      <c r="B58" s="4" t="s">
        <v>310</v>
      </c>
      <c r="C58" s="4">
        <v>2000</v>
      </c>
      <c r="D58" s="4">
        <v>0</v>
      </c>
      <c r="E58" s="4">
        <v>4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4">
        <v>2</v>
      </c>
      <c r="N58" s="4">
        <v>37323635</v>
      </c>
      <c r="O58" s="4">
        <v>3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3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ROW(Source!A28)</f>
        <v>28</v>
      </c>
      <c r="B1">
        <v>37323632</v>
      </c>
      <c r="C1">
        <v>37324029</v>
      </c>
      <c r="D1">
        <v>9415440</v>
      </c>
      <c r="E1">
        <v>1</v>
      </c>
      <c r="F1">
        <v>1</v>
      </c>
      <c r="G1">
        <v>1</v>
      </c>
      <c r="H1">
        <v>1</v>
      </c>
      <c r="I1" t="s">
        <v>317</v>
      </c>
      <c r="K1" t="s">
        <v>318</v>
      </c>
      <c r="L1">
        <v>1369</v>
      </c>
      <c r="N1">
        <v>1013</v>
      </c>
      <c r="O1" t="s">
        <v>319</v>
      </c>
      <c r="P1" t="s">
        <v>319</v>
      </c>
      <c r="Q1">
        <v>1</v>
      </c>
      <c r="W1">
        <v>0</v>
      </c>
      <c r="X1">
        <v>1774519361</v>
      </c>
      <c r="Y1">
        <v>243.35</v>
      </c>
      <c r="AA1">
        <v>0</v>
      </c>
      <c r="AB1">
        <v>0</v>
      </c>
      <c r="AC1">
        <v>0</v>
      </c>
      <c r="AD1">
        <v>8.31</v>
      </c>
      <c r="AE1">
        <v>0</v>
      </c>
      <c r="AF1">
        <v>0</v>
      </c>
      <c r="AG1">
        <v>0</v>
      </c>
      <c r="AH1">
        <v>8.31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T1">
        <v>243.35</v>
      </c>
      <c r="AV1">
        <v>1</v>
      </c>
      <c r="AW1">
        <v>2</v>
      </c>
      <c r="AX1">
        <v>37324036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669.6991999999999</v>
      </c>
      <c r="CY1">
        <f>AD1</f>
        <v>8.31</v>
      </c>
      <c r="CZ1">
        <f>AH1</f>
        <v>8.31</v>
      </c>
      <c r="DA1">
        <f>AL1</f>
        <v>1</v>
      </c>
      <c r="DB1">
        <v>0</v>
      </c>
    </row>
    <row r="2" spans="1:106" ht="12.75">
      <c r="A2">
        <f>ROW(Source!A28)</f>
        <v>28</v>
      </c>
      <c r="B2">
        <v>37323632</v>
      </c>
      <c r="C2">
        <v>37324029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320</v>
      </c>
      <c r="L2">
        <v>608254</v>
      </c>
      <c r="N2">
        <v>1013</v>
      </c>
      <c r="O2" t="s">
        <v>321</v>
      </c>
      <c r="P2" t="s">
        <v>321</v>
      </c>
      <c r="Q2">
        <v>1</v>
      </c>
      <c r="W2">
        <v>0</v>
      </c>
      <c r="X2">
        <v>-185737400</v>
      </c>
      <c r="Y2">
        <v>41.39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T2">
        <v>41.39</v>
      </c>
      <c r="AV2">
        <v>2</v>
      </c>
      <c r="AW2">
        <v>2</v>
      </c>
      <c r="AX2">
        <v>37324037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Y2*Source!I28</f>
        <v>113.90527999999999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ht="12.75">
      <c r="A3">
        <f>ROW(Source!A28)</f>
        <v>28</v>
      </c>
      <c r="B3">
        <v>37323632</v>
      </c>
      <c r="C3">
        <v>37324029</v>
      </c>
      <c r="D3">
        <v>26836962</v>
      </c>
      <c r="E3">
        <v>1</v>
      </c>
      <c r="F3">
        <v>1</v>
      </c>
      <c r="G3">
        <v>1</v>
      </c>
      <c r="H3">
        <v>2</v>
      </c>
      <c r="I3" t="s">
        <v>322</v>
      </c>
      <c r="J3" t="s">
        <v>323</v>
      </c>
      <c r="K3" t="s">
        <v>324</v>
      </c>
      <c r="L3">
        <v>1368</v>
      </c>
      <c r="N3">
        <v>1011</v>
      </c>
      <c r="O3" t="s">
        <v>325</v>
      </c>
      <c r="P3" t="s">
        <v>325</v>
      </c>
      <c r="Q3">
        <v>1</v>
      </c>
      <c r="W3">
        <v>0</v>
      </c>
      <c r="X3">
        <v>-1418027447</v>
      </c>
      <c r="Y3">
        <v>39.25</v>
      </c>
      <c r="AA3">
        <v>0</v>
      </c>
      <c r="AB3">
        <v>90</v>
      </c>
      <c r="AC3">
        <v>10.06</v>
      </c>
      <c r="AD3">
        <v>0</v>
      </c>
      <c r="AE3">
        <v>0</v>
      </c>
      <c r="AF3">
        <v>90</v>
      </c>
      <c r="AG3">
        <v>10.06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T3">
        <v>39.25</v>
      </c>
      <c r="AV3">
        <v>0</v>
      </c>
      <c r="AW3">
        <v>2</v>
      </c>
      <c r="AX3">
        <v>37324038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Y3*Source!I28</f>
        <v>108.01599999999999</v>
      </c>
      <c r="CY3">
        <f>AB3</f>
        <v>90</v>
      </c>
      <c r="CZ3">
        <f>AF3</f>
        <v>90</v>
      </c>
      <c r="DA3">
        <f>AJ3</f>
        <v>1</v>
      </c>
      <c r="DB3">
        <v>0</v>
      </c>
    </row>
    <row r="4" spans="1:106" ht="12.75">
      <c r="A4">
        <f>ROW(Source!A28)</f>
        <v>28</v>
      </c>
      <c r="B4">
        <v>37323632</v>
      </c>
      <c r="C4">
        <v>37324029</v>
      </c>
      <c r="D4">
        <v>26837155</v>
      </c>
      <c r="E4">
        <v>1</v>
      </c>
      <c r="F4">
        <v>1</v>
      </c>
      <c r="G4">
        <v>1</v>
      </c>
      <c r="H4">
        <v>2</v>
      </c>
      <c r="I4" t="s">
        <v>326</v>
      </c>
      <c r="J4" t="s">
        <v>327</v>
      </c>
      <c r="K4" t="s">
        <v>328</v>
      </c>
      <c r="L4">
        <v>1368</v>
      </c>
      <c r="N4">
        <v>1011</v>
      </c>
      <c r="O4" t="s">
        <v>325</v>
      </c>
      <c r="P4" t="s">
        <v>325</v>
      </c>
      <c r="Q4">
        <v>1</v>
      </c>
      <c r="W4">
        <v>0</v>
      </c>
      <c r="X4">
        <v>198765644</v>
      </c>
      <c r="Y4">
        <v>1.29</v>
      </c>
      <c r="AA4">
        <v>0</v>
      </c>
      <c r="AB4">
        <v>8</v>
      </c>
      <c r="AC4">
        <v>0</v>
      </c>
      <c r="AD4">
        <v>0</v>
      </c>
      <c r="AE4">
        <v>0</v>
      </c>
      <c r="AF4">
        <v>8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T4">
        <v>1.29</v>
      </c>
      <c r="AV4">
        <v>0</v>
      </c>
      <c r="AW4">
        <v>2</v>
      </c>
      <c r="AX4">
        <v>37324039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Y4*Source!I28</f>
        <v>3.55008</v>
      </c>
      <c r="CY4">
        <f>AB4</f>
        <v>8</v>
      </c>
      <c r="CZ4">
        <f>AF4</f>
        <v>8</v>
      </c>
      <c r="DA4">
        <f>AJ4</f>
        <v>1</v>
      </c>
      <c r="DB4">
        <v>0</v>
      </c>
    </row>
    <row r="5" spans="1:106" ht="12.75">
      <c r="A5">
        <f>ROW(Source!A28)</f>
        <v>28</v>
      </c>
      <c r="B5">
        <v>37323632</v>
      </c>
      <c r="C5">
        <v>37324029</v>
      </c>
      <c r="D5">
        <v>26837285</v>
      </c>
      <c r="E5">
        <v>1</v>
      </c>
      <c r="F5">
        <v>1</v>
      </c>
      <c r="G5">
        <v>1</v>
      </c>
      <c r="H5">
        <v>2</v>
      </c>
      <c r="I5" t="s">
        <v>329</v>
      </c>
      <c r="J5" t="s">
        <v>330</v>
      </c>
      <c r="K5" t="s">
        <v>331</v>
      </c>
      <c r="L5">
        <v>1368</v>
      </c>
      <c r="N5">
        <v>1011</v>
      </c>
      <c r="O5" t="s">
        <v>325</v>
      </c>
      <c r="P5" t="s">
        <v>325</v>
      </c>
      <c r="Q5">
        <v>1</v>
      </c>
      <c r="W5">
        <v>0</v>
      </c>
      <c r="X5">
        <v>602986510</v>
      </c>
      <c r="Y5">
        <v>2.14</v>
      </c>
      <c r="AA5">
        <v>0</v>
      </c>
      <c r="AB5">
        <v>123</v>
      </c>
      <c r="AC5">
        <v>13.5</v>
      </c>
      <c r="AD5">
        <v>0</v>
      </c>
      <c r="AE5">
        <v>0</v>
      </c>
      <c r="AF5">
        <v>123</v>
      </c>
      <c r="AG5">
        <v>13.5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T5">
        <v>2.14</v>
      </c>
      <c r="AV5">
        <v>0</v>
      </c>
      <c r="AW5">
        <v>2</v>
      </c>
      <c r="AX5">
        <v>37324040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Y5*Source!I28</f>
        <v>5.88928</v>
      </c>
      <c r="CY5">
        <f>AB5</f>
        <v>123</v>
      </c>
      <c r="CZ5">
        <f>AF5</f>
        <v>123</v>
      </c>
      <c r="DA5">
        <f>AJ5</f>
        <v>1</v>
      </c>
      <c r="DB5">
        <v>0</v>
      </c>
    </row>
    <row r="6" spans="1:106" ht="12.75">
      <c r="A6">
        <f>ROW(Source!A28)</f>
        <v>28</v>
      </c>
      <c r="B6">
        <v>37323632</v>
      </c>
      <c r="C6">
        <v>37324029</v>
      </c>
      <c r="D6">
        <v>26838335</v>
      </c>
      <c r="E6">
        <v>1</v>
      </c>
      <c r="F6">
        <v>1</v>
      </c>
      <c r="G6">
        <v>1</v>
      </c>
      <c r="H6">
        <v>2</v>
      </c>
      <c r="I6" t="s">
        <v>332</v>
      </c>
      <c r="J6" t="s">
        <v>333</v>
      </c>
      <c r="K6" t="s">
        <v>334</v>
      </c>
      <c r="L6">
        <v>1368</v>
      </c>
      <c r="N6">
        <v>1011</v>
      </c>
      <c r="O6" t="s">
        <v>325</v>
      </c>
      <c r="P6" t="s">
        <v>325</v>
      </c>
      <c r="Q6">
        <v>1</v>
      </c>
      <c r="W6">
        <v>0</v>
      </c>
      <c r="X6">
        <v>775724482</v>
      </c>
      <c r="Y6">
        <v>117.75</v>
      </c>
      <c r="AA6">
        <v>0</v>
      </c>
      <c r="AB6">
        <v>1.53</v>
      </c>
      <c r="AC6">
        <v>0</v>
      </c>
      <c r="AD6">
        <v>0</v>
      </c>
      <c r="AE6">
        <v>0</v>
      </c>
      <c r="AF6">
        <v>1.53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T6">
        <v>117.75</v>
      </c>
      <c r="AV6">
        <v>0</v>
      </c>
      <c r="AW6">
        <v>2</v>
      </c>
      <c r="AX6">
        <v>37324041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Y6*Source!I28</f>
        <v>324.048</v>
      </c>
      <c r="CY6">
        <f>AB6</f>
        <v>1.53</v>
      </c>
      <c r="CZ6">
        <f>AF6</f>
        <v>1.53</v>
      </c>
      <c r="DA6">
        <f>AJ6</f>
        <v>1</v>
      </c>
      <c r="DB6">
        <v>0</v>
      </c>
    </row>
    <row r="7" spans="1:106" ht="12.75">
      <c r="A7">
        <f>ROW(Source!A29)</f>
        <v>29</v>
      </c>
      <c r="B7">
        <v>37323628</v>
      </c>
      <c r="C7">
        <v>37324029</v>
      </c>
      <c r="D7">
        <v>9415440</v>
      </c>
      <c r="E7">
        <v>1</v>
      </c>
      <c r="F7">
        <v>1</v>
      </c>
      <c r="G7">
        <v>1</v>
      </c>
      <c r="H7">
        <v>1</v>
      </c>
      <c r="I7" t="s">
        <v>317</v>
      </c>
      <c r="K7" t="s">
        <v>318</v>
      </c>
      <c r="L7">
        <v>1369</v>
      </c>
      <c r="N7">
        <v>1013</v>
      </c>
      <c r="O7" t="s">
        <v>319</v>
      </c>
      <c r="P7" t="s">
        <v>319</v>
      </c>
      <c r="Q7">
        <v>1</v>
      </c>
      <c r="W7">
        <v>0</v>
      </c>
      <c r="X7">
        <v>1774519361</v>
      </c>
      <c r="Y7">
        <v>243.35</v>
      </c>
      <c r="AA7">
        <v>0</v>
      </c>
      <c r="AB7">
        <v>0</v>
      </c>
      <c r="AC7">
        <v>0</v>
      </c>
      <c r="AD7">
        <v>8.31</v>
      </c>
      <c r="AE7">
        <v>0</v>
      </c>
      <c r="AF7">
        <v>0</v>
      </c>
      <c r="AG7">
        <v>0</v>
      </c>
      <c r="AH7">
        <v>8.31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T7">
        <v>243.35</v>
      </c>
      <c r="AV7">
        <v>1</v>
      </c>
      <c r="AW7">
        <v>2</v>
      </c>
      <c r="AX7">
        <v>37324036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Y7*Source!I29</f>
        <v>669.6991999999999</v>
      </c>
      <c r="CY7">
        <f>AD7</f>
        <v>8.31</v>
      </c>
      <c r="CZ7">
        <f>AH7</f>
        <v>8.31</v>
      </c>
      <c r="DA7">
        <f>AL7</f>
        <v>1</v>
      </c>
      <c r="DB7">
        <v>0</v>
      </c>
    </row>
    <row r="8" spans="1:106" ht="12.75">
      <c r="A8">
        <f>ROW(Source!A29)</f>
        <v>29</v>
      </c>
      <c r="B8">
        <v>37323628</v>
      </c>
      <c r="C8">
        <v>37324029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32</v>
      </c>
      <c r="K8" t="s">
        <v>320</v>
      </c>
      <c r="L8">
        <v>608254</v>
      </c>
      <c r="N8">
        <v>1013</v>
      </c>
      <c r="O8" t="s">
        <v>321</v>
      </c>
      <c r="P8" t="s">
        <v>321</v>
      </c>
      <c r="Q8">
        <v>1</v>
      </c>
      <c r="W8">
        <v>0</v>
      </c>
      <c r="X8">
        <v>-185737400</v>
      </c>
      <c r="Y8">
        <v>41.39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T8">
        <v>41.39</v>
      </c>
      <c r="AV8">
        <v>2</v>
      </c>
      <c r="AW8">
        <v>2</v>
      </c>
      <c r="AX8">
        <v>37324037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Y8*Source!I29</f>
        <v>113.90527999999999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ht="12.75">
      <c r="A9">
        <f>ROW(Source!A29)</f>
        <v>29</v>
      </c>
      <c r="B9">
        <v>37323628</v>
      </c>
      <c r="C9">
        <v>37324029</v>
      </c>
      <c r="D9">
        <v>26836962</v>
      </c>
      <c r="E9">
        <v>1</v>
      </c>
      <c r="F9">
        <v>1</v>
      </c>
      <c r="G9">
        <v>1</v>
      </c>
      <c r="H9">
        <v>2</v>
      </c>
      <c r="I9" t="s">
        <v>322</v>
      </c>
      <c r="J9" t="s">
        <v>323</v>
      </c>
      <c r="K9" t="s">
        <v>324</v>
      </c>
      <c r="L9">
        <v>1368</v>
      </c>
      <c r="N9">
        <v>1011</v>
      </c>
      <c r="O9" t="s">
        <v>325</v>
      </c>
      <c r="P9" t="s">
        <v>325</v>
      </c>
      <c r="Q9">
        <v>1</v>
      </c>
      <c r="W9">
        <v>0</v>
      </c>
      <c r="X9">
        <v>-1418027447</v>
      </c>
      <c r="Y9">
        <v>39.25</v>
      </c>
      <c r="AA9">
        <v>0</v>
      </c>
      <c r="AB9">
        <v>588.6</v>
      </c>
      <c r="AC9">
        <v>247.27</v>
      </c>
      <c r="AD9">
        <v>0</v>
      </c>
      <c r="AE9">
        <v>0</v>
      </c>
      <c r="AF9">
        <v>90</v>
      </c>
      <c r="AG9">
        <v>10.06</v>
      </c>
      <c r="AH9">
        <v>0</v>
      </c>
      <c r="AI9">
        <v>1</v>
      </c>
      <c r="AJ9">
        <v>6.54</v>
      </c>
      <c r="AK9">
        <v>24.58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T9">
        <v>39.25</v>
      </c>
      <c r="AV9">
        <v>0</v>
      </c>
      <c r="AW9">
        <v>2</v>
      </c>
      <c r="AX9">
        <v>37324038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Y9*Source!I29</f>
        <v>108.01599999999999</v>
      </c>
      <c r="CY9">
        <f>AB9</f>
        <v>588.6</v>
      </c>
      <c r="CZ9">
        <f>AF9</f>
        <v>90</v>
      </c>
      <c r="DA9">
        <f>AJ9</f>
        <v>6.54</v>
      </c>
      <c r="DB9">
        <v>0</v>
      </c>
    </row>
    <row r="10" spans="1:106" ht="12.75">
      <c r="A10">
        <f>ROW(Source!A29)</f>
        <v>29</v>
      </c>
      <c r="B10">
        <v>37323628</v>
      </c>
      <c r="C10">
        <v>37324029</v>
      </c>
      <c r="D10">
        <v>26837155</v>
      </c>
      <c r="E10">
        <v>1</v>
      </c>
      <c r="F10">
        <v>1</v>
      </c>
      <c r="G10">
        <v>1</v>
      </c>
      <c r="H10">
        <v>2</v>
      </c>
      <c r="I10" t="s">
        <v>326</v>
      </c>
      <c r="J10" t="s">
        <v>327</v>
      </c>
      <c r="K10" t="s">
        <v>328</v>
      </c>
      <c r="L10">
        <v>1368</v>
      </c>
      <c r="N10">
        <v>1011</v>
      </c>
      <c r="O10" t="s">
        <v>325</v>
      </c>
      <c r="P10" t="s">
        <v>325</v>
      </c>
      <c r="Q10">
        <v>1</v>
      </c>
      <c r="W10">
        <v>0</v>
      </c>
      <c r="X10">
        <v>198765644</v>
      </c>
      <c r="Y10">
        <v>1.29</v>
      </c>
      <c r="AA10">
        <v>0</v>
      </c>
      <c r="AB10">
        <v>17.84</v>
      </c>
      <c r="AC10">
        <v>0</v>
      </c>
      <c r="AD10">
        <v>0</v>
      </c>
      <c r="AE10">
        <v>0</v>
      </c>
      <c r="AF10">
        <v>8</v>
      </c>
      <c r="AG10">
        <v>0</v>
      </c>
      <c r="AH10">
        <v>0</v>
      </c>
      <c r="AI10">
        <v>1</v>
      </c>
      <c r="AJ10">
        <v>2.23</v>
      </c>
      <c r="AK10">
        <v>24.58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1.29</v>
      </c>
      <c r="AV10">
        <v>0</v>
      </c>
      <c r="AW10">
        <v>2</v>
      </c>
      <c r="AX10">
        <v>37324039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3.55008</v>
      </c>
      <c r="CY10">
        <f>AB10</f>
        <v>17.84</v>
      </c>
      <c r="CZ10">
        <f>AF10</f>
        <v>8</v>
      </c>
      <c r="DA10">
        <f>AJ10</f>
        <v>2.23</v>
      </c>
      <c r="DB10">
        <v>0</v>
      </c>
    </row>
    <row r="11" spans="1:106" ht="12.75">
      <c r="A11">
        <f>ROW(Source!A29)</f>
        <v>29</v>
      </c>
      <c r="B11">
        <v>37323628</v>
      </c>
      <c r="C11">
        <v>37324029</v>
      </c>
      <c r="D11">
        <v>26837285</v>
      </c>
      <c r="E11">
        <v>1</v>
      </c>
      <c r="F11">
        <v>1</v>
      </c>
      <c r="G11">
        <v>1</v>
      </c>
      <c r="H11">
        <v>2</v>
      </c>
      <c r="I11" t="s">
        <v>329</v>
      </c>
      <c r="J11" t="s">
        <v>330</v>
      </c>
      <c r="K11" t="s">
        <v>331</v>
      </c>
      <c r="L11">
        <v>1368</v>
      </c>
      <c r="N11">
        <v>1011</v>
      </c>
      <c r="O11" t="s">
        <v>325</v>
      </c>
      <c r="P11" t="s">
        <v>325</v>
      </c>
      <c r="Q11">
        <v>1</v>
      </c>
      <c r="W11">
        <v>0</v>
      </c>
      <c r="X11">
        <v>602986510</v>
      </c>
      <c r="Y11">
        <v>2.14</v>
      </c>
      <c r="AA11">
        <v>0</v>
      </c>
      <c r="AB11">
        <v>982.77</v>
      </c>
      <c r="AC11">
        <v>331.83</v>
      </c>
      <c r="AD11">
        <v>0</v>
      </c>
      <c r="AE11">
        <v>0</v>
      </c>
      <c r="AF11">
        <v>123</v>
      </c>
      <c r="AG11">
        <v>13.5</v>
      </c>
      <c r="AH11">
        <v>0</v>
      </c>
      <c r="AI11">
        <v>1</v>
      </c>
      <c r="AJ11">
        <v>7.99</v>
      </c>
      <c r="AK11">
        <v>24.58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2.14</v>
      </c>
      <c r="AV11">
        <v>0</v>
      </c>
      <c r="AW11">
        <v>2</v>
      </c>
      <c r="AX11">
        <v>37324040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5.88928</v>
      </c>
      <c r="CY11">
        <f>AB11</f>
        <v>982.77</v>
      </c>
      <c r="CZ11">
        <f>AF11</f>
        <v>123</v>
      </c>
      <c r="DA11">
        <f>AJ11</f>
        <v>7.99</v>
      </c>
      <c r="DB11">
        <v>0</v>
      </c>
    </row>
    <row r="12" spans="1:106" ht="12.75">
      <c r="A12">
        <f>ROW(Source!A29)</f>
        <v>29</v>
      </c>
      <c r="B12">
        <v>37323628</v>
      </c>
      <c r="C12">
        <v>37324029</v>
      </c>
      <c r="D12">
        <v>26838335</v>
      </c>
      <c r="E12">
        <v>1</v>
      </c>
      <c r="F12">
        <v>1</v>
      </c>
      <c r="G12">
        <v>1</v>
      </c>
      <c r="H12">
        <v>2</v>
      </c>
      <c r="I12" t="s">
        <v>332</v>
      </c>
      <c r="J12" t="s">
        <v>333</v>
      </c>
      <c r="K12" t="s">
        <v>334</v>
      </c>
      <c r="L12">
        <v>1368</v>
      </c>
      <c r="N12">
        <v>1011</v>
      </c>
      <c r="O12" t="s">
        <v>325</v>
      </c>
      <c r="P12" t="s">
        <v>325</v>
      </c>
      <c r="Q12">
        <v>1</v>
      </c>
      <c r="W12">
        <v>0</v>
      </c>
      <c r="X12">
        <v>775724482</v>
      </c>
      <c r="Y12">
        <v>117.75</v>
      </c>
      <c r="AA12">
        <v>0</v>
      </c>
      <c r="AB12">
        <v>4.97</v>
      </c>
      <c r="AC12">
        <v>0</v>
      </c>
      <c r="AD12">
        <v>0</v>
      </c>
      <c r="AE12">
        <v>0</v>
      </c>
      <c r="AF12">
        <v>1.53</v>
      </c>
      <c r="AG12">
        <v>0</v>
      </c>
      <c r="AH12">
        <v>0</v>
      </c>
      <c r="AI12">
        <v>1</v>
      </c>
      <c r="AJ12">
        <v>3.25</v>
      </c>
      <c r="AK12">
        <v>24.58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117.75</v>
      </c>
      <c r="AV12">
        <v>0</v>
      </c>
      <c r="AW12">
        <v>2</v>
      </c>
      <c r="AX12">
        <v>37324041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324.048</v>
      </c>
      <c r="CY12">
        <f>AB12</f>
        <v>4.97</v>
      </c>
      <c r="CZ12">
        <f>AF12</f>
        <v>1.53</v>
      </c>
      <c r="DA12">
        <f>AJ12</f>
        <v>3.25</v>
      </c>
      <c r="DB12">
        <v>0</v>
      </c>
    </row>
    <row r="13" spans="1:106" ht="12.75">
      <c r="A13">
        <f>ROW(Source!A30)</f>
        <v>30</v>
      </c>
      <c r="B13">
        <v>37323632</v>
      </c>
      <c r="C13">
        <v>37324042</v>
      </c>
      <c r="D13">
        <v>9415152</v>
      </c>
      <c r="E13">
        <v>1</v>
      </c>
      <c r="F13">
        <v>1</v>
      </c>
      <c r="G13">
        <v>1</v>
      </c>
      <c r="H13">
        <v>1</v>
      </c>
      <c r="I13" t="s">
        <v>335</v>
      </c>
      <c r="K13" t="s">
        <v>336</v>
      </c>
      <c r="L13">
        <v>1369</v>
      </c>
      <c r="N13">
        <v>1013</v>
      </c>
      <c r="O13" t="s">
        <v>319</v>
      </c>
      <c r="P13" t="s">
        <v>319</v>
      </c>
      <c r="Q13">
        <v>1</v>
      </c>
      <c r="W13">
        <v>0</v>
      </c>
      <c r="X13">
        <v>1607597553</v>
      </c>
      <c r="Y13">
        <v>619</v>
      </c>
      <c r="AA13">
        <v>0</v>
      </c>
      <c r="AB13">
        <v>0</v>
      </c>
      <c r="AC13">
        <v>0</v>
      </c>
      <c r="AD13">
        <v>7.8</v>
      </c>
      <c r="AE13">
        <v>0</v>
      </c>
      <c r="AF13">
        <v>0</v>
      </c>
      <c r="AG13">
        <v>0</v>
      </c>
      <c r="AH13">
        <v>7.8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619</v>
      </c>
      <c r="AV13">
        <v>1</v>
      </c>
      <c r="AW13">
        <v>2</v>
      </c>
      <c r="AX13">
        <v>37324047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1347.423725</v>
      </c>
      <c r="CY13">
        <f>AD13</f>
        <v>7.8</v>
      </c>
      <c r="CZ13">
        <f>AH13</f>
        <v>7.8</v>
      </c>
      <c r="DA13">
        <f>AL13</f>
        <v>1</v>
      </c>
      <c r="DB13">
        <v>0</v>
      </c>
    </row>
    <row r="14" spans="1:106" ht="12.75">
      <c r="A14">
        <f>ROW(Source!A30)</f>
        <v>30</v>
      </c>
      <c r="B14">
        <v>37323632</v>
      </c>
      <c r="C14">
        <v>37324042</v>
      </c>
      <c r="D14">
        <v>26838694</v>
      </c>
      <c r="E14">
        <v>1</v>
      </c>
      <c r="F14">
        <v>1</v>
      </c>
      <c r="G14">
        <v>1</v>
      </c>
      <c r="H14">
        <v>2</v>
      </c>
      <c r="I14" t="s">
        <v>337</v>
      </c>
      <c r="J14" t="s">
        <v>338</v>
      </c>
      <c r="K14" t="s">
        <v>339</v>
      </c>
      <c r="L14">
        <v>1368</v>
      </c>
      <c r="N14">
        <v>1011</v>
      </c>
      <c r="O14" t="s">
        <v>325</v>
      </c>
      <c r="P14" t="s">
        <v>325</v>
      </c>
      <c r="Q14">
        <v>1</v>
      </c>
      <c r="W14">
        <v>0</v>
      </c>
      <c r="X14">
        <v>-365761310</v>
      </c>
      <c r="Y14">
        <v>0.02</v>
      </c>
      <c r="AA14">
        <v>0</v>
      </c>
      <c r="AB14">
        <v>87.17</v>
      </c>
      <c r="AC14">
        <v>11.6</v>
      </c>
      <c r="AD14">
        <v>0</v>
      </c>
      <c r="AE14">
        <v>0</v>
      </c>
      <c r="AF14">
        <v>87.17</v>
      </c>
      <c r="AG14">
        <v>11.6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0.02</v>
      </c>
      <c r="AV14">
        <v>0</v>
      </c>
      <c r="AW14">
        <v>2</v>
      </c>
      <c r="AX14">
        <v>37324048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0.043535500000000005</v>
      </c>
      <c r="CY14">
        <f>AB14</f>
        <v>87.17</v>
      </c>
      <c r="CZ14">
        <f>AF14</f>
        <v>87.17</v>
      </c>
      <c r="DA14">
        <f>AJ14</f>
        <v>1</v>
      </c>
      <c r="DB14">
        <v>0</v>
      </c>
    </row>
    <row r="15" spans="1:106" ht="12.75">
      <c r="A15">
        <f>ROW(Source!A30)</f>
        <v>30</v>
      </c>
      <c r="B15">
        <v>37323632</v>
      </c>
      <c r="C15">
        <v>37324042</v>
      </c>
      <c r="D15">
        <v>26864274</v>
      </c>
      <c r="E15">
        <v>1</v>
      </c>
      <c r="F15">
        <v>1</v>
      </c>
      <c r="G15">
        <v>1</v>
      </c>
      <c r="H15">
        <v>3</v>
      </c>
      <c r="I15" t="s">
        <v>340</v>
      </c>
      <c r="J15" t="s">
        <v>341</v>
      </c>
      <c r="K15" t="s">
        <v>342</v>
      </c>
      <c r="L15">
        <v>1348</v>
      </c>
      <c r="N15">
        <v>1009</v>
      </c>
      <c r="O15" t="s">
        <v>81</v>
      </c>
      <c r="P15" t="s">
        <v>81</v>
      </c>
      <c r="Q15">
        <v>1000</v>
      </c>
      <c r="W15">
        <v>0</v>
      </c>
      <c r="X15">
        <v>1402553051</v>
      </c>
      <c r="Y15">
        <v>0.001</v>
      </c>
      <c r="AA15">
        <v>11978</v>
      </c>
      <c r="AB15">
        <v>0</v>
      </c>
      <c r="AC15">
        <v>0</v>
      </c>
      <c r="AD15">
        <v>0</v>
      </c>
      <c r="AE15">
        <v>11978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0.001</v>
      </c>
      <c r="AV15">
        <v>0</v>
      </c>
      <c r="AW15">
        <v>2</v>
      </c>
      <c r="AX15">
        <v>37324049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0.002176775</v>
      </c>
      <c r="CY15">
        <f>AA15</f>
        <v>11978</v>
      </c>
      <c r="CZ15">
        <f>AE15</f>
        <v>11978</v>
      </c>
      <c r="DA15">
        <f>AI15</f>
        <v>1</v>
      </c>
      <c r="DB15">
        <v>0</v>
      </c>
    </row>
    <row r="16" spans="1:106" ht="12.75">
      <c r="A16">
        <f>ROW(Source!A30)</f>
        <v>30</v>
      </c>
      <c r="B16">
        <v>37323632</v>
      </c>
      <c r="C16">
        <v>37324042</v>
      </c>
      <c r="D16">
        <v>26865465</v>
      </c>
      <c r="E16">
        <v>1</v>
      </c>
      <c r="F16">
        <v>1</v>
      </c>
      <c r="G16">
        <v>1</v>
      </c>
      <c r="H16">
        <v>3</v>
      </c>
      <c r="I16" t="s">
        <v>343</v>
      </c>
      <c r="J16" t="s">
        <v>344</v>
      </c>
      <c r="K16" t="s">
        <v>345</v>
      </c>
      <c r="L16">
        <v>1339</v>
      </c>
      <c r="N16">
        <v>1007</v>
      </c>
      <c r="O16" t="s">
        <v>346</v>
      </c>
      <c r="P16" t="s">
        <v>346</v>
      </c>
      <c r="Q16">
        <v>1</v>
      </c>
      <c r="W16">
        <v>0</v>
      </c>
      <c r="X16">
        <v>1417618649</v>
      </c>
      <c r="Y16">
        <v>0.23</v>
      </c>
      <c r="AA16">
        <v>550</v>
      </c>
      <c r="AB16">
        <v>0</v>
      </c>
      <c r="AC16">
        <v>0</v>
      </c>
      <c r="AD16">
        <v>0</v>
      </c>
      <c r="AE16">
        <v>550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0.23</v>
      </c>
      <c r="AV16">
        <v>0</v>
      </c>
      <c r="AW16">
        <v>2</v>
      </c>
      <c r="AX16">
        <v>37324050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0.5006582500000001</v>
      </c>
      <c r="CY16">
        <f>AA16</f>
        <v>550</v>
      </c>
      <c r="CZ16">
        <f>AE16</f>
        <v>550</v>
      </c>
      <c r="DA16">
        <f>AI16</f>
        <v>1</v>
      </c>
      <c r="DB16">
        <v>0</v>
      </c>
    </row>
    <row r="17" spans="1:106" ht="12.75">
      <c r="A17">
        <f>ROW(Source!A31)</f>
        <v>31</v>
      </c>
      <c r="B17">
        <v>37323628</v>
      </c>
      <c r="C17">
        <v>37324042</v>
      </c>
      <c r="D17">
        <v>9415152</v>
      </c>
      <c r="E17">
        <v>1</v>
      </c>
      <c r="F17">
        <v>1</v>
      </c>
      <c r="G17">
        <v>1</v>
      </c>
      <c r="H17">
        <v>1</v>
      </c>
      <c r="I17" t="s">
        <v>335</v>
      </c>
      <c r="K17" t="s">
        <v>336</v>
      </c>
      <c r="L17">
        <v>1369</v>
      </c>
      <c r="N17">
        <v>1013</v>
      </c>
      <c r="O17" t="s">
        <v>319</v>
      </c>
      <c r="P17" t="s">
        <v>319</v>
      </c>
      <c r="Q17">
        <v>1</v>
      </c>
      <c r="W17">
        <v>0</v>
      </c>
      <c r="X17">
        <v>1607597553</v>
      </c>
      <c r="Y17">
        <v>619</v>
      </c>
      <c r="AA17">
        <v>0</v>
      </c>
      <c r="AB17">
        <v>0</v>
      </c>
      <c r="AC17">
        <v>0</v>
      </c>
      <c r="AD17">
        <v>7.8</v>
      </c>
      <c r="AE17">
        <v>0</v>
      </c>
      <c r="AF17">
        <v>0</v>
      </c>
      <c r="AG17">
        <v>0</v>
      </c>
      <c r="AH17">
        <v>7.8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619</v>
      </c>
      <c r="AV17">
        <v>1</v>
      </c>
      <c r="AW17">
        <v>2</v>
      </c>
      <c r="AX17">
        <v>37324047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1347.423725</v>
      </c>
      <c r="CY17">
        <f>AD17</f>
        <v>7.8</v>
      </c>
      <c r="CZ17">
        <f>AH17</f>
        <v>7.8</v>
      </c>
      <c r="DA17">
        <f>AL17</f>
        <v>1</v>
      </c>
      <c r="DB17">
        <v>0</v>
      </c>
    </row>
    <row r="18" spans="1:106" ht="12.75">
      <c r="A18">
        <f>ROW(Source!A31)</f>
        <v>31</v>
      </c>
      <c r="B18">
        <v>37323628</v>
      </c>
      <c r="C18">
        <v>37324042</v>
      </c>
      <c r="D18">
        <v>26838694</v>
      </c>
      <c r="E18">
        <v>1</v>
      </c>
      <c r="F18">
        <v>1</v>
      </c>
      <c r="G18">
        <v>1</v>
      </c>
      <c r="H18">
        <v>2</v>
      </c>
      <c r="I18" t="s">
        <v>337</v>
      </c>
      <c r="J18" t="s">
        <v>338</v>
      </c>
      <c r="K18" t="s">
        <v>339</v>
      </c>
      <c r="L18">
        <v>1368</v>
      </c>
      <c r="N18">
        <v>1011</v>
      </c>
      <c r="O18" t="s">
        <v>325</v>
      </c>
      <c r="P18" t="s">
        <v>325</v>
      </c>
      <c r="Q18">
        <v>1</v>
      </c>
      <c r="W18">
        <v>0</v>
      </c>
      <c r="X18">
        <v>-365761310</v>
      </c>
      <c r="Y18">
        <v>0.02</v>
      </c>
      <c r="AA18">
        <v>0</v>
      </c>
      <c r="AB18">
        <v>655.52</v>
      </c>
      <c r="AC18">
        <v>285.13</v>
      </c>
      <c r="AD18">
        <v>0</v>
      </c>
      <c r="AE18">
        <v>0</v>
      </c>
      <c r="AF18">
        <v>87.17</v>
      </c>
      <c r="AG18">
        <v>11.6</v>
      </c>
      <c r="AH18">
        <v>0</v>
      </c>
      <c r="AI18">
        <v>1</v>
      </c>
      <c r="AJ18">
        <v>7.52</v>
      </c>
      <c r="AK18">
        <v>24.58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0.02</v>
      </c>
      <c r="AV18">
        <v>0</v>
      </c>
      <c r="AW18">
        <v>2</v>
      </c>
      <c r="AX18">
        <v>37324048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0.043535500000000005</v>
      </c>
      <c r="CY18">
        <f>AB18</f>
        <v>655.52</v>
      </c>
      <c r="CZ18">
        <f>AF18</f>
        <v>87.17</v>
      </c>
      <c r="DA18">
        <f>AJ18</f>
        <v>7.52</v>
      </c>
      <c r="DB18">
        <v>0</v>
      </c>
    </row>
    <row r="19" spans="1:106" ht="12.75">
      <c r="A19">
        <f>ROW(Source!A31)</f>
        <v>31</v>
      </c>
      <c r="B19">
        <v>37323628</v>
      </c>
      <c r="C19">
        <v>37324042</v>
      </c>
      <c r="D19">
        <v>26864274</v>
      </c>
      <c r="E19">
        <v>1</v>
      </c>
      <c r="F19">
        <v>1</v>
      </c>
      <c r="G19">
        <v>1</v>
      </c>
      <c r="H19">
        <v>3</v>
      </c>
      <c r="I19" t="s">
        <v>340</v>
      </c>
      <c r="J19" t="s">
        <v>341</v>
      </c>
      <c r="K19" t="s">
        <v>342</v>
      </c>
      <c r="L19">
        <v>1348</v>
      </c>
      <c r="N19">
        <v>1009</v>
      </c>
      <c r="O19" t="s">
        <v>81</v>
      </c>
      <c r="P19" t="s">
        <v>81</v>
      </c>
      <c r="Q19">
        <v>1000</v>
      </c>
      <c r="W19">
        <v>0</v>
      </c>
      <c r="X19">
        <v>1402553051</v>
      </c>
      <c r="Y19">
        <v>0.001</v>
      </c>
      <c r="AA19">
        <v>47432.88</v>
      </c>
      <c r="AB19">
        <v>0</v>
      </c>
      <c r="AC19">
        <v>0</v>
      </c>
      <c r="AD19">
        <v>0</v>
      </c>
      <c r="AE19">
        <v>11978</v>
      </c>
      <c r="AF19">
        <v>0</v>
      </c>
      <c r="AG19">
        <v>0</v>
      </c>
      <c r="AH19">
        <v>0</v>
      </c>
      <c r="AI19">
        <v>3.96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0.001</v>
      </c>
      <c r="AV19">
        <v>0</v>
      </c>
      <c r="AW19">
        <v>2</v>
      </c>
      <c r="AX19">
        <v>37324049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0.002176775</v>
      </c>
      <c r="CY19">
        <f>AA19</f>
        <v>47432.88</v>
      </c>
      <c r="CZ19">
        <f>AE19</f>
        <v>11978</v>
      </c>
      <c r="DA19">
        <f>AI19</f>
        <v>3.96</v>
      </c>
      <c r="DB19">
        <v>0</v>
      </c>
    </row>
    <row r="20" spans="1:106" ht="12.75">
      <c r="A20">
        <f>ROW(Source!A31)</f>
        <v>31</v>
      </c>
      <c r="B20">
        <v>37323628</v>
      </c>
      <c r="C20">
        <v>37324042</v>
      </c>
      <c r="D20">
        <v>26865465</v>
      </c>
      <c r="E20">
        <v>1</v>
      </c>
      <c r="F20">
        <v>1</v>
      </c>
      <c r="G20">
        <v>1</v>
      </c>
      <c r="H20">
        <v>3</v>
      </c>
      <c r="I20" t="s">
        <v>343</v>
      </c>
      <c r="J20" t="s">
        <v>344</v>
      </c>
      <c r="K20" t="s">
        <v>345</v>
      </c>
      <c r="L20">
        <v>1339</v>
      </c>
      <c r="N20">
        <v>1007</v>
      </c>
      <c r="O20" t="s">
        <v>346</v>
      </c>
      <c r="P20" t="s">
        <v>346</v>
      </c>
      <c r="Q20">
        <v>1</v>
      </c>
      <c r="W20">
        <v>0</v>
      </c>
      <c r="X20">
        <v>1417618649</v>
      </c>
      <c r="Y20">
        <v>0.23</v>
      </c>
      <c r="AA20">
        <v>1699.5</v>
      </c>
      <c r="AB20">
        <v>0</v>
      </c>
      <c r="AC20">
        <v>0</v>
      </c>
      <c r="AD20">
        <v>0</v>
      </c>
      <c r="AE20">
        <v>550</v>
      </c>
      <c r="AF20">
        <v>0</v>
      </c>
      <c r="AG20">
        <v>0</v>
      </c>
      <c r="AH20">
        <v>0</v>
      </c>
      <c r="AI20">
        <v>3.09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0.23</v>
      </c>
      <c r="AV20">
        <v>0</v>
      </c>
      <c r="AW20">
        <v>2</v>
      </c>
      <c r="AX20">
        <v>37324050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0.5006582500000001</v>
      </c>
      <c r="CY20">
        <f>AA20</f>
        <v>1699.5</v>
      </c>
      <c r="CZ20">
        <f>AE20</f>
        <v>550</v>
      </c>
      <c r="DA20">
        <f>AI20</f>
        <v>3.09</v>
      </c>
      <c r="DB20">
        <v>0</v>
      </c>
    </row>
    <row r="21" spans="1:106" ht="12.75">
      <c r="A21">
        <f>ROW(Source!A32)</f>
        <v>32</v>
      </c>
      <c r="B21">
        <v>37323632</v>
      </c>
      <c r="C21">
        <v>37324051</v>
      </c>
      <c r="D21">
        <v>9415291</v>
      </c>
      <c r="E21">
        <v>1</v>
      </c>
      <c r="F21">
        <v>1</v>
      </c>
      <c r="G21">
        <v>1</v>
      </c>
      <c r="H21">
        <v>1</v>
      </c>
      <c r="I21" t="s">
        <v>347</v>
      </c>
      <c r="K21" t="s">
        <v>348</v>
      </c>
      <c r="L21">
        <v>1369</v>
      </c>
      <c r="N21">
        <v>1013</v>
      </c>
      <c r="O21" t="s">
        <v>319</v>
      </c>
      <c r="P21" t="s">
        <v>319</v>
      </c>
      <c r="Q21">
        <v>1</v>
      </c>
      <c r="W21">
        <v>0</v>
      </c>
      <c r="X21">
        <v>513691895</v>
      </c>
      <c r="Y21">
        <v>83</v>
      </c>
      <c r="AA21">
        <v>0</v>
      </c>
      <c r="AB21">
        <v>0</v>
      </c>
      <c r="AC21">
        <v>0</v>
      </c>
      <c r="AD21">
        <v>7.31</v>
      </c>
      <c r="AE21">
        <v>0</v>
      </c>
      <c r="AF21">
        <v>0</v>
      </c>
      <c r="AG21">
        <v>0</v>
      </c>
      <c r="AH21">
        <v>7.31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83</v>
      </c>
      <c r="AV21">
        <v>1</v>
      </c>
      <c r="AW21">
        <v>2</v>
      </c>
      <c r="AX21">
        <v>37324054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163.50944141</v>
      </c>
      <c r="CY21">
        <f>AD21</f>
        <v>7.31</v>
      </c>
      <c r="CZ21">
        <f>AH21</f>
        <v>7.31</v>
      </c>
      <c r="DA21">
        <f>AL21</f>
        <v>1</v>
      </c>
      <c r="DB21">
        <v>0</v>
      </c>
    </row>
    <row r="22" spans="1:106" ht="12.75">
      <c r="A22">
        <f>ROW(Source!A32)</f>
        <v>32</v>
      </c>
      <c r="B22">
        <v>37323632</v>
      </c>
      <c r="C22">
        <v>37324051</v>
      </c>
      <c r="D22">
        <v>26838701</v>
      </c>
      <c r="E22">
        <v>1</v>
      </c>
      <c r="F22">
        <v>1</v>
      </c>
      <c r="G22">
        <v>1</v>
      </c>
      <c r="H22">
        <v>2</v>
      </c>
      <c r="I22" t="s">
        <v>349</v>
      </c>
      <c r="J22" t="s">
        <v>350</v>
      </c>
      <c r="K22" t="s">
        <v>351</v>
      </c>
      <c r="L22">
        <v>1368</v>
      </c>
      <c r="N22">
        <v>1011</v>
      </c>
      <c r="O22" t="s">
        <v>325</v>
      </c>
      <c r="P22" t="s">
        <v>325</v>
      </c>
      <c r="Q22">
        <v>1</v>
      </c>
      <c r="W22">
        <v>0</v>
      </c>
      <c r="X22">
        <v>1020660697</v>
      </c>
      <c r="Y22">
        <v>42</v>
      </c>
      <c r="AA22">
        <v>0</v>
      </c>
      <c r="AB22">
        <v>111</v>
      </c>
      <c r="AC22">
        <v>11.6</v>
      </c>
      <c r="AD22">
        <v>0</v>
      </c>
      <c r="AE22">
        <v>0</v>
      </c>
      <c r="AF22">
        <v>111</v>
      </c>
      <c r="AG22">
        <v>11.6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42</v>
      </c>
      <c r="AV22">
        <v>0</v>
      </c>
      <c r="AW22">
        <v>2</v>
      </c>
      <c r="AX22">
        <v>37324055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82.73971734</v>
      </c>
      <c r="CY22">
        <f>AB22</f>
        <v>111</v>
      </c>
      <c r="CZ22">
        <f>AF22</f>
        <v>111</v>
      </c>
      <c r="DA22">
        <f>AJ22</f>
        <v>1</v>
      </c>
      <c r="DB22">
        <v>0</v>
      </c>
    </row>
    <row r="23" spans="1:106" ht="12.75">
      <c r="A23">
        <f>ROW(Source!A33)</f>
        <v>33</v>
      </c>
      <c r="B23">
        <v>37323628</v>
      </c>
      <c r="C23">
        <v>37324051</v>
      </c>
      <c r="D23">
        <v>9415291</v>
      </c>
      <c r="E23">
        <v>1</v>
      </c>
      <c r="F23">
        <v>1</v>
      </c>
      <c r="G23">
        <v>1</v>
      </c>
      <c r="H23">
        <v>1</v>
      </c>
      <c r="I23" t="s">
        <v>347</v>
      </c>
      <c r="K23" t="s">
        <v>348</v>
      </c>
      <c r="L23">
        <v>1369</v>
      </c>
      <c r="N23">
        <v>1013</v>
      </c>
      <c r="O23" t="s">
        <v>319</v>
      </c>
      <c r="P23" t="s">
        <v>319</v>
      </c>
      <c r="Q23">
        <v>1</v>
      </c>
      <c r="W23">
        <v>0</v>
      </c>
      <c r="X23">
        <v>513691895</v>
      </c>
      <c r="Y23">
        <v>83</v>
      </c>
      <c r="AA23">
        <v>0</v>
      </c>
      <c r="AB23">
        <v>0</v>
      </c>
      <c r="AC23">
        <v>0</v>
      </c>
      <c r="AD23">
        <v>7.31</v>
      </c>
      <c r="AE23">
        <v>0</v>
      </c>
      <c r="AF23">
        <v>0</v>
      </c>
      <c r="AG23">
        <v>0</v>
      </c>
      <c r="AH23">
        <v>7.31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83</v>
      </c>
      <c r="AV23">
        <v>1</v>
      </c>
      <c r="AW23">
        <v>2</v>
      </c>
      <c r="AX23">
        <v>37324054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Y23*Source!I33</f>
        <v>163.50944141</v>
      </c>
      <c r="CY23">
        <f>AD23</f>
        <v>7.31</v>
      </c>
      <c r="CZ23">
        <f>AH23</f>
        <v>7.31</v>
      </c>
      <c r="DA23">
        <f>AL23</f>
        <v>1</v>
      </c>
      <c r="DB23">
        <v>0</v>
      </c>
    </row>
    <row r="24" spans="1:106" ht="12.75">
      <c r="A24">
        <f>ROW(Source!A33)</f>
        <v>33</v>
      </c>
      <c r="B24">
        <v>37323628</v>
      </c>
      <c r="C24">
        <v>37324051</v>
      </c>
      <c r="D24">
        <v>26838701</v>
      </c>
      <c r="E24">
        <v>1</v>
      </c>
      <c r="F24">
        <v>1</v>
      </c>
      <c r="G24">
        <v>1</v>
      </c>
      <c r="H24">
        <v>2</v>
      </c>
      <c r="I24" t="s">
        <v>349</v>
      </c>
      <c r="J24" t="s">
        <v>350</v>
      </c>
      <c r="K24" t="s">
        <v>351</v>
      </c>
      <c r="L24">
        <v>1368</v>
      </c>
      <c r="N24">
        <v>1011</v>
      </c>
      <c r="O24" t="s">
        <v>325</v>
      </c>
      <c r="P24" t="s">
        <v>325</v>
      </c>
      <c r="Q24">
        <v>1</v>
      </c>
      <c r="W24">
        <v>0</v>
      </c>
      <c r="X24">
        <v>1020660697</v>
      </c>
      <c r="Y24">
        <v>42</v>
      </c>
      <c r="AA24">
        <v>0</v>
      </c>
      <c r="AB24">
        <v>694.86</v>
      </c>
      <c r="AC24">
        <v>285.13</v>
      </c>
      <c r="AD24">
        <v>0</v>
      </c>
      <c r="AE24">
        <v>0</v>
      </c>
      <c r="AF24">
        <v>111</v>
      </c>
      <c r="AG24">
        <v>11.6</v>
      </c>
      <c r="AH24">
        <v>0</v>
      </c>
      <c r="AI24">
        <v>1</v>
      </c>
      <c r="AJ24">
        <v>6.26</v>
      </c>
      <c r="AK24">
        <v>24.58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42</v>
      </c>
      <c r="AV24">
        <v>0</v>
      </c>
      <c r="AW24">
        <v>2</v>
      </c>
      <c r="AX24">
        <v>37324055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82.73971734</v>
      </c>
      <c r="CY24">
        <f>AB24</f>
        <v>694.86</v>
      </c>
      <c r="CZ24">
        <f>AF24</f>
        <v>111</v>
      </c>
      <c r="DA24">
        <f>AJ24</f>
        <v>6.26</v>
      </c>
      <c r="DB24">
        <v>0</v>
      </c>
    </row>
    <row r="25" spans="1:106" ht="12.75">
      <c r="A25">
        <f>ROW(Source!A34)</f>
        <v>34</v>
      </c>
      <c r="B25">
        <v>37323632</v>
      </c>
      <c r="C25">
        <v>37324056</v>
      </c>
      <c r="D25">
        <v>9415639</v>
      </c>
      <c r="E25">
        <v>1</v>
      </c>
      <c r="F25">
        <v>1</v>
      </c>
      <c r="G25">
        <v>1</v>
      </c>
      <c r="H25">
        <v>1</v>
      </c>
      <c r="I25" t="s">
        <v>352</v>
      </c>
      <c r="K25" t="s">
        <v>353</v>
      </c>
      <c r="L25">
        <v>1369</v>
      </c>
      <c r="N25">
        <v>1013</v>
      </c>
      <c r="O25" t="s">
        <v>319</v>
      </c>
      <c r="P25" t="s">
        <v>319</v>
      </c>
      <c r="Q25">
        <v>1</v>
      </c>
      <c r="W25">
        <v>0</v>
      </c>
      <c r="X25">
        <v>-1776080102</v>
      </c>
      <c r="Y25">
        <v>3.41</v>
      </c>
      <c r="AA25">
        <v>0</v>
      </c>
      <c r="AB25">
        <v>0</v>
      </c>
      <c r="AC25">
        <v>0</v>
      </c>
      <c r="AD25">
        <v>8.64</v>
      </c>
      <c r="AE25">
        <v>0</v>
      </c>
      <c r="AF25">
        <v>0</v>
      </c>
      <c r="AG25">
        <v>0</v>
      </c>
      <c r="AH25">
        <v>8.64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3.41</v>
      </c>
      <c r="AV25">
        <v>1</v>
      </c>
      <c r="AW25">
        <v>2</v>
      </c>
      <c r="AX25">
        <v>37324064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Y25*Source!I34</f>
        <v>325.314</v>
      </c>
      <c r="CY25">
        <f>AD25</f>
        <v>8.64</v>
      </c>
      <c r="CZ25">
        <f>AH25</f>
        <v>8.64</v>
      </c>
      <c r="DA25">
        <f>AL25</f>
        <v>1</v>
      </c>
      <c r="DB25">
        <v>0</v>
      </c>
    </row>
    <row r="26" spans="1:106" ht="12.75">
      <c r="A26">
        <f>ROW(Source!A34)</f>
        <v>34</v>
      </c>
      <c r="B26">
        <v>37323632</v>
      </c>
      <c r="C26">
        <v>37324056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32</v>
      </c>
      <c r="K26" t="s">
        <v>320</v>
      </c>
      <c r="L26">
        <v>608254</v>
      </c>
      <c r="N26">
        <v>1013</v>
      </c>
      <c r="O26" t="s">
        <v>321</v>
      </c>
      <c r="P26" t="s">
        <v>321</v>
      </c>
      <c r="Q26">
        <v>1</v>
      </c>
      <c r="W26">
        <v>0</v>
      </c>
      <c r="X26">
        <v>-185737400</v>
      </c>
      <c r="Y26">
        <v>0.3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0.3</v>
      </c>
      <c r="AV26">
        <v>2</v>
      </c>
      <c r="AW26">
        <v>2</v>
      </c>
      <c r="AX26">
        <v>37324065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Y26*Source!I34</f>
        <v>28.62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ht="12.75">
      <c r="A27">
        <f>ROW(Source!A34)</f>
        <v>34</v>
      </c>
      <c r="B27">
        <v>37323632</v>
      </c>
      <c r="C27">
        <v>37324056</v>
      </c>
      <c r="D27">
        <v>26836780</v>
      </c>
      <c r="E27">
        <v>1</v>
      </c>
      <c r="F27">
        <v>1</v>
      </c>
      <c r="G27">
        <v>1</v>
      </c>
      <c r="H27">
        <v>2</v>
      </c>
      <c r="I27" t="s">
        <v>354</v>
      </c>
      <c r="J27" t="s">
        <v>355</v>
      </c>
      <c r="K27" t="s">
        <v>356</v>
      </c>
      <c r="L27">
        <v>1368</v>
      </c>
      <c r="N27">
        <v>1011</v>
      </c>
      <c r="O27" t="s">
        <v>325</v>
      </c>
      <c r="P27" t="s">
        <v>325</v>
      </c>
      <c r="Q27">
        <v>1</v>
      </c>
      <c r="W27">
        <v>0</v>
      </c>
      <c r="X27">
        <v>1835961613</v>
      </c>
      <c r="Y27">
        <v>0.08</v>
      </c>
      <c r="AA27">
        <v>0</v>
      </c>
      <c r="AB27">
        <v>89.99</v>
      </c>
      <c r="AC27">
        <v>10.06</v>
      </c>
      <c r="AD27">
        <v>0</v>
      </c>
      <c r="AE27">
        <v>0</v>
      </c>
      <c r="AF27">
        <v>89.99</v>
      </c>
      <c r="AG27">
        <v>10.06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0.08</v>
      </c>
      <c r="AV27">
        <v>0</v>
      </c>
      <c r="AW27">
        <v>2</v>
      </c>
      <c r="AX27">
        <v>37324066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Y27*Source!I34</f>
        <v>7.632000000000001</v>
      </c>
      <c r="CY27">
        <f>AB27</f>
        <v>89.99</v>
      </c>
      <c r="CZ27">
        <f>AF27</f>
        <v>89.99</v>
      </c>
      <c r="DA27">
        <f>AJ27</f>
        <v>1</v>
      </c>
      <c r="DB27">
        <v>0</v>
      </c>
    </row>
    <row r="28" spans="1:106" ht="12.75">
      <c r="A28">
        <f>ROW(Source!A34)</f>
        <v>34</v>
      </c>
      <c r="B28">
        <v>37323632</v>
      </c>
      <c r="C28">
        <v>37324056</v>
      </c>
      <c r="D28">
        <v>26836962</v>
      </c>
      <c r="E28">
        <v>1</v>
      </c>
      <c r="F28">
        <v>1</v>
      </c>
      <c r="G28">
        <v>1</v>
      </c>
      <c r="H28">
        <v>2</v>
      </c>
      <c r="I28" t="s">
        <v>322</v>
      </c>
      <c r="J28" t="s">
        <v>323</v>
      </c>
      <c r="K28" t="s">
        <v>324</v>
      </c>
      <c r="L28">
        <v>1368</v>
      </c>
      <c r="N28">
        <v>1011</v>
      </c>
      <c r="O28" t="s">
        <v>325</v>
      </c>
      <c r="P28" t="s">
        <v>325</v>
      </c>
      <c r="Q28">
        <v>1</v>
      </c>
      <c r="W28">
        <v>0</v>
      </c>
      <c r="X28">
        <v>-1418027447</v>
      </c>
      <c r="Y28">
        <v>0.22</v>
      </c>
      <c r="AA28">
        <v>0</v>
      </c>
      <c r="AB28">
        <v>90</v>
      </c>
      <c r="AC28">
        <v>10.06</v>
      </c>
      <c r="AD28">
        <v>0</v>
      </c>
      <c r="AE28">
        <v>0</v>
      </c>
      <c r="AF28">
        <v>90</v>
      </c>
      <c r="AG28">
        <v>10.06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0.22</v>
      </c>
      <c r="AV28">
        <v>0</v>
      </c>
      <c r="AW28">
        <v>2</v>
      </c>
      <c r="AX28">
        <v>37324067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Y28*Source!I34</f>
        <v>20.988000000000003</v>
      </c>
      <c r="CY28">
        <f>AB28</f>
        <v>90</v>
      </c>
      <c r="CZ28">
        <f>AF28</f>
        <v>90</v>
      </c>
      <c r="DA28">
        <f>AJ28</f>
        <v>1</v>
      </c>
      <c r="DB28">
        <v>0</v>
      </c>
    </row>
    <row r="29" spans="1:106" ht="12.75">
      <c r="A29">
        <f>ROW(Source!A34)</f>
        <v>34</v>
      </c>
      <c r="B29">
        <v>37323632</v>
      </c>
      <c r="C29">
        <v>37324056</v>
      </c>
      <c r="D29">
        <v>26838355</v>
      </c>
      <c r="E29">
        <v>1</v>
      </c>
      <c r="F29">
        <v>1</v>
      </c>
      <c r="G29">
        <v>1</v>
      </c>
      <c r="H29">
        <v>2</v>
      </c>
      <c r="I29" t="s">
        <v>357</v>
      </c>
      <c r="J29" t="s">
        <v>358</v>
      </c>
      <c r="K29" t="s">
        <v>359</v>
      </c>
      <c r="L29">
        <v>1368</v>
      </c>
      <c r="N29">
        <v>1011</v>
      </c>
      <c r="O29" t="s">
        <v>325</v>
      </c>
      <c r="P29" t="s">
        <v>325</v>
      </c>
      <c r="Q29">
        <v>1</v>
      </c>
      <c r="W29">
        <v>0</v>
      </c>
      <c r="X29">
        <v>2049149115</v>
      </c>
      <c r="Y29">
        <v>0.44</v>
      </c>
      <c r="AA29">
        <v>0</v>
      </c>
      <c r="AB29">
        <v>0.55</v>
      </c>
      <c r="AC29">
        <v>0</v>
      </c>
      <c r="AD29">
        <v>0</v>
      </c>
      <c r="AE29">
        <v>0</v>
      </c>
      <c r="AF29">
        <v>0.55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0.44</v>
      </c>
      <c r="AV29">
        <v>0</v>
      </c>
      <c r="AW29">
        <v>2</v>
      </c>
      <c r="AX29">
        <v>37324068</v>
      </c>
      <c r="AY29">
        <v>1</v>
      </c>
      <c r="AZ29">
        <v>0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Y29*Source!I34</f>
        <v>41.976000000000006</v>
      </c>
      <c r="CY29">
        <f>AB29</f>
        <v>0.55</v>
      </c>
      <c r="CZ29">
        <f>AF29</f>
        <v>0.55</v>
      </c>
      <c r="DA29">
        <f>AJ29</f>
        <v>1</v>
      </c>
      <c r="DB29">
        <v>0</v>
      </c>
    </row>
    <row r="30" spans="1:106" ht="12.75">
      <c r="A30">
        <f>ROW(Source!A34)</f>
        <v>34</v>
      </c>
      <c r="B30">
        <v>37323632</v>
      </c>
      <c r="C30">
        <v>37324056</v>
      </c>
      <c r="D30">
        <v>26848810</v>
      </c>
      <c r="E30">
        <v>1</v>
      </c>
      <c r="F30">
        <v>1</v>
      </c>
      <c r="G30">
        <v>1</v>
      </c>
      <c r="H30">
        <v>3</v>
      </c>
      <c r="I30" t="s">
        <v>360</v>
      </c>
      <c r="J30" t="s">
        <v>361</v>
      </c>
      <c r="K30" t="s">
        <v>362</v>
      </c>
      <c r="L30">
        <v>1339</v>
      </c>
      <c r="N30">
        <v>1007</v>
      </c>
      <c r="O30" t="s">
        <v>346</v>
      </c>
      <c r="P30" t="s">
        <v>346</v>
      </c>
      <c r="Q30">
        <v>1</v>
      </c>
      <c r="W30">
        <v>0</v>
      </c>
      <c r="X30">
        <v>720768671</v>
      </c>
      <c r="Y30">
        <v>1.2</v>
      </c>
      <c r="AA30">
        <v>55.26</v>
      </c>
      <c r="AB30">
        <v>0</v>
      </c>
      <c r="AC30">
        <v>0</v>
      </c>
      <c r="AD30">
        <v>0</v>
      </c>
      <c r="AE30">
        <v>55.26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1.2</v>
      </c>
      <c r="AV30">
        <v>0</v>
      </c>
      <c r="AW30">
        <v>2</v>
      </c>
      <c r="AX30">
        <v>37324069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Y30*Source!I34</f>
        <v>114.48</v>
      </c>
      <c r="CY30">
        <f>AA30</f>
        <v>55.26</v>
      </c>
      <c r="CZ30">
        <f>AE30</f>
        <v>55.26</v>
      </c>
      <c r="DA30">
        <f>AI30</f>
        <v>1</v>
      </c>
      <c r="DB30">
        <v>0</v>
      </c>
    </row>
    <row r="31" spans="1:106" ht="12.75">
      <c r="A31">
        <f>ROW(Source!A34)</f>
        <v>34</v>
      </c>
      <c r="B31">
        <v>37323632</v>
      </c>
      <c r="C31">
        <v>37324056</v>
      </c>
      <c r="D31">
        <v>26849228</v>
      </c>
      <c r="E31">
        <v>1</v>
      </c>
      <c r="F31">
        <v>1</v>
      </c>
      <c r="G31">
        <v>1</v>
      </c>
      <c r="H31">
        <v>3</v>
      </c>
      <c r="I31" t="s">
        <v>363</v>
      </c>
      <c r="J31" t="s">
        <v>364</v>
      </c>
      <c r="K31" t="s">
        <v>365</v>
      </c>
      <c r="L31">
        <v>1339</v>
      </c>
      <c r="N31">
        <v>1007</v>
      </c>
      <c r="O31" t="s">
        <v>346</v>
      </c>
      <c r="P31" t="s">
        <v>346</v>
      </c>
      <c r="Q31">
        <v>1</v>
      </c>
      <c r="W31">
        <v>0</v>
      </c>
      <c r="X31">
        <v>11619063</v>
      </c>
      <c r="Y31">
        <v>0.15</v>
      </c>
      <c r="AA31">
        <v>2.44</v>
      </c>
      <c r="AB31">
        <v>0</v>
      </c>
      <c r="AC31">
        <v>0</v>
      </c>
      <c r="AD31">
        <v>0</v>
      </c>
      <c r="AE31">
        <v>2.44</v>
      </c>
      <c r="AF31">
        <v>0</v>
      </c>
      <c r="AG31">
        <v>0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0.15</v>
      </c>
      <c r="AV31">
        <v>0</v>
      </c>
      <c r="AW31">
        <v>2</v>
      </c>
      <c r="AX31">
        <v>37324070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14.31</v>
      </c>
      <c r="CY31">
        <f>AA31</f>
        <v>2.44</v>
      </c>
      <c r="CZ31">
        <f>AE31</f>
        <v>2.44</v>
      </c>
      <c r="DA31">
        <f>AI31</f>
        <v>1</v>
      </c>
      <c r="DB31">
        <v>0</v>
      </c>
    </row>
    <row r="32" spans="1:106" ht="12.75">
      <c r="A32">
        <f>ROW(Source!A35)</f>
        <v>35</v>
      </c>
      <c r="B32">
        <v>37323628</v>
      </c>
      <c r="C32">
        <v>37324056</v>
      </c>
      <c r="D32">
        <v>9415639</v>
      </c>
      <c r="E32">
        <v>1</v>
      </c>
      <c r="F32">
        <v>1</v>
      </c>
      <c r="G32">
        <v>1</v>
      </c>
      <c r="H32">
        <v>1</v>
      </c>
      <c r="I32" t="s">
        <v>352</v>
      </c>
      <c r="K32" t="s">
        <v>353</v>
      </c>
      <c r="L32">
        <v>1369</v>
      </c>
      <c r="N32">
        <v>1013</v>
      </c>
      <c r="O32" t="s">
        <v>319</v>
      </c>
      <c r="P32" t="s">
        <v>319</v>
      </c>
      <c r="Q32">
        <v>1</v>
      </c>
      <c r="W32">
        <v>0</v>
      </c>
      <c r="X32">
        <v>-1776080102</v>
      </c>
      <c r="Y32">
        <v>3.41</v>
      </c>
      <c r="AA32">
        <v>0</v>
      </c>
      <c r="AB32">
        <v>0</v>
      </c>
      <c r="AC32">
        <v>0</v>
      </c>
      <c r="AD32">
        <v>8.64</v>
      </c>
      <c r="AE32">
        <v>0</v>
      </c>
      <c r="AF32">
        <v>0</v>
      </c>
      <c r="AG32">
        <v>0</v>
      </c>
      <c r="AH32">
        <v>8.64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3.41</v>
      </c>
      <c r="AV32">
        <v>1</v>
      </c>
      <c r="AW32">
        <v>2</v>
      </c>
      <c r="AX32">
        <v>37324064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Y32*Source!I35</f>
        <v>325.314</v>
      </c>
      <c r="CY32">
        <f>AD32</f>
        <v>8.64</v>
      </c>
      <c r="CZ32">
        <f>AH32</f>
        <v>8.64</v>
      </c>
      <c r="DA32">
        <f>AL32</f>
        <v>1</v>
      </c>
      <c r="DB32">
        <v>0</v>
      </c>
    </row>
    <row r="33" spans="1:106" ht="12.75">
      <c r="A33">
        <f>ROW(Source!A35)</f>
        <v>35</v>
      </c>
      <c r="B33">
        <v>37323628</v>
      </c>
      <c r="C33">
        <v>37324056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32</v>
      </c>
      <c r="K33" t="s">
        <v>320</v>
      </c>
      <c r="L33">
        <v>608254</v>
      </c>
      <c r="N33">
        <v>1013</v>
      </c>
      <c r="O33" t="s">
        <v>321</v>
      </c>
      <c r="P33" t="s">
        <v>321</v>
      </c>
      <c r="Q33">
        <v>1</v>
      </c>
      <c r="W33">
        <v>0</v>
      </c>
      <c r="X33">
        <v>-185737400</v>
      </c>
      <c r="Y33">
        <v>0.3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0.3</v>
      </c>
      <c r="AV33">
        <v>2</v>
      </c>
      <c r="AW33">
        <v>2</v>
      </c>
      <c r="AX33">
        <v>37324065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Y33*Source!I35</f>
        <v>28.62</v>
      </c>
      <c r="CY33">
        <f>AD33</f>
        <v>0</v>
      </c>
      <c r="CZ33">
        <f>AH33</f>
        <v>0</v>
      </c>
      <c r="DA33">
        <f>AL33</f>
        <v>1</v>
      </c>
      <c r="DB33">
        <v>0</v>
      </c>
    </row>
    <row r="34" spans="1:106" ht="12.75">
      <c r="A34">
        <f>ROW(Source!A35)</f>
        <v>35</v>
      </c>
      <c r="B34">
        <v>37323628</v>
      </c>
      <c r="C34">
        <v>37324056</v>
      </c>
      <c r="D34">
        <v>26836780</v>
      </c>
      <c r="E34">
        <v>1</v>
      </c>
      <c r="F34">
        <v>1</v>
      </c>
      <c r="G34">
        <v>1</v>
      </c>
      <c r="H34">
        <v>2</v>
      </c>
      <c r="I34" t="s">
        <v>354</v>
      </c>
      <c r="J34" t="s">
        <v>355</v>
      </c>
      <c r="K34" t="s">
        <v>356</v>
      </c>
      <c r="L34">
        <v>1368</v>
      </c>
      <c r="N34">
        <v>1011</v>
      </c>
      <c r="O34" t="s">
        <v>325</v>
      </c>
      <c r="P34" t="s">
        <v>325</v>
      </c>
      <c r="Q34">
        <v>1</v>
      </c>
      <c r="W34">
        <v>0</v>
      </c>
      <c r="X34">
        <v>1835961613</v>
      </c>
      <c r="Y34">
        <v>0.08</v>
      </c>
      <c r="AA34">
        <v>0</v>
      </c>
      <c r="AB34">
        <v>619.13</v>
      </c>
      <c r="AC34">
        <v>247.27</v>
      </c>
      <c r="AD34">
        <v>0</v>
      </c>
      <c r="AE34">
        <v>0</v>
      </c>
      <c r="AF34">
        <v>89.99</v>
      </c>
      <c r="AG34">
        <v>10.06</v>
      </c>
      <c r="AH34">
        <v>0</v>
      </c>
      <c r="AI34">
        <v>1</v>
      </c>
      <c r="AJ34">
        <v>6.88</v>
      </c>
      <c r="AK34">
        <v>24.58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0.08</v>
      </c>
      <c r="AV34">
        <v>0</v>
      </c>
      <c r="AW34">
        <v>2</v>
      </c>
      <c r="AX34">
        <v>37324066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Y34*Source!I35</f>
        <v>7.632000000000001</v>
      </c>
      <c r="CY34">
        <f>AB34</f>
        <v>619.13</v>
      </c>
      <c r="CZ34">
        <f>AF34</f>
        <v>89.99</v>
      </c>
      <c r="DA34">
        <f>AJ34</f>
        <v>6.88</v>
      </c>
      <c r="DB34">
        <v>0</v>
      </c>
    </row>
    <row r="35" spans="1:106" ht="12.75">
      <c r="A35">
        <f>ROW(Source!A35)</f>
        <v>35</v>
      </c>
      <c r="B35">
        <v>37323628</v>
      </c>
      <c r="C35">
        <v>37324056</v>
      </c>
      <c r="D35">
        <v>26836962</v>
      </c>
      <c r="E35">
        <v>1</v>
      </c>
      <c r="F35">
        <v>1</v>
      </c>
      <c r="G35">
        <v>1</v>
      </c>
      <c r="H35">
        <v>2</v>
      </c>
      <c r="I35" t="s">
        <v>322</v>
      </c>
      <c r="J35" t="s">
        <v>323</v>
      </c>
      <c r="K35" t="s">
        <v>324</v>
      </c>
      <c r="L35">
        <v>1368</v>
      </c>
      <c r="N35">
        <v>1011</v>
      </c>
      <c r="O35" t="s">
        <v>325</v>
      </c>
      <c r="P35" t="s">
        <v>325</v>
      </c>
      <c r="Q35">
        <v>1</v>
      </c>
      <c r="W35">
        <v>0</v>
      </c>
      <c r="X35">
        <v>-1418027447</v>
      </c>
      <c r="Y35">
        <v>0.22</v>
      </c>
      <c r="AA35">
        <v>0</v>
      </c>
      <c r="AB35">
        <v>588.6</v>
      </c>
      <c r="AC35">
        <v>247.27</v>
      </c>
      <c r="AD35">
        <v>0</v>
      </c>
      <c r="AE35">
        <v>0</v>
      </c>
      <c r="AF35">
        <v>90</v>
      </c>
      <c r="AG35">
        <v>10.06</v>
      </c>
      <c r="AH35">
        <v>0</v>
      </c>
      <c r="AI35">
        <v>1</v>
      </c>
      <c r="AJ35">
        <v>6.54</v>
      </c>
      <c r="AK35">
        <v>24.58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0.22</v>
      </c>
      <c r="AV35">
        <v>0</v>
      </c>
      <c r="AW35">
        <v>2</v>
      </c>
      <c r="AX35">
        <v>37324067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Y35*Source!I35</f>
        <v>20.988000000000003</v>
      </c>
      <c r="CY35">
        <f>AB35</f>
        <v>588.6</v>
      </c>
      <c r="CZ35">
        <f>AF35</f>
        <v>90</v>
      </c>
      <c r="DA35">
        <f>AJ35</f>
        <v>6.54</v>
      </c>
      <c r="DB35">
        <v>0</v>
      </c>
    </row>
    <row r="36" spans="1:106" ht="12.75">
      <c r="A36">
        <f>ROW(Source!A35)</f>
        <v>35</v>
      </c>
      <c r="B36">
        <v>37323628</v>
      </c>
      <c r="C36">
        <v>37324056</v>
      </c>
      <c r="D36">
        <v>26838355</v>
      </c>
      <c r="E36">
        <v>1</v>
      </c>
      <c r="F36">
        <v>1</v>
      </c>
      <c r="G36">
        <v>1</v>
      </c>
      <c r="H36">
        <v>2</v>
      </c>
      <c r="I36" t="s">
        <v>357</v>
      </c>
      <c r="J36" t="s">
        <v>358</v>
      </c>
      <c r="K36" t="s">
        <v>359</v>
      </c>
      <c r="L36">
        <v>1368</v>
      </c>
      <c r="N36">
        <v>1011</v>
      </c>
      <c r="O36" t="s">
        <v>325</v>
      </c>
      <c r="P36" t="s">
        <v>325</v>
      </c>
      <c r="Q36">
        <v>1</v>
      </c>
      <c r="W36">
        <v>0</v>
      </c>
      <c r="X36">
        <v>2049149115</v>
      </c>
      <c r="Y36">
        <v>0.44</v>
      </c>
      <c r="AA36">
        <v>0</v>
      </c>
      <c r="AB36">
        <v>2.98</v>
      </c>
      <c r="AC36">
        <v>0</v>
      </c>
      <c r="AD36">
        <v>0</v>
      </c>
      <c r="AE36">
        <v>0</v>
      </c>
      <c r="AF36">
        <v>0.55</v>
      </c>
      <c r="AG36">
        <v>0</v>
      </c>
      <c r="AH36">
        <v>0</v>
      </c>
      <c r="AI36">
        <v>1</v>
      </c>
      <c r="AJ36">
        <v>5.42</v>
      </c>
      <c r="AK36">
        <v>24.58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0.44</v>
      </c>
      <c r="AV36">
        <v>0</v>
      </c>
      <c r="AW36">
        <v>2</v>
      </c>
      <c r="AX36">
        <v>37324068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Y36*Source!I35</f>
        <v>41.976000000000006</v>
      </c>
      <c r="CY36">
        <f>AB36</f>
        <v>2.98</v>
      </c>
      <c r="CZ36">
        <f>AF36</f>
        <v>0.55</v>
      </c>
      <c r="DA36">
        <f>AJ36</f>
        <v>5.42</v>
      </c>
      <c r="DB36">
        <v>0</v>
      </c>
    </row>
    <row r="37" spans="1:106" ht="12.75">
      <c r="A37">
        <f>ROW(Source!A35)</f>
        <v>35</v>
      </c>
      <c r="B37">
        <v>37323628</v>
      </c>
      <c r="C37">
        <v>37324056</v>
      </c>
      <c r="D37">
        <v>26848810</v>
      </c>
      <c r="E37">
        <v>1</v>
      </c>
      <c r="F37">
        <v>1</v>
      </c>
      <c r="G37">
        <v>1</v>
      </c>
      <c r="H37">
        <v>3</v>
      </c>
      <c r="I37" t="s">
        <v>360</v>
      </c>
      <c r="J37" t="s">
        <v>361</v>
      </c>
      <c r="K37" t="s">
        <v>362</v>
      </c>
      <c r="L37">
        <v>1339</v>
      </c>
      <c r="N37">
        <v>1007</v>
      </c>
      <c r="O37" t="s">
        <v>346</v>
      </c>
      <c r="P37" t="s">
        <v>346</v>
      </c>
      <c r="Q37">
        <v>1</v>
      </c>
      <c r="W37">
        <v>0</v>
      </c>
      <c r="X37">
        <v>720768671</v>
      </c>
      <c r="Y37">
        <v>1.2</v>
      </c>
      <c r="AA37">
        <v>1637.91</v>
      </c>
      <c r="AB37">
        <v>0</v>
      </c>
      <c r="AC37">
        <v>0</v>
      </c>
      <c r="AD37">
        <v>0</v>
      </c>
      <c r="AE37">
        <v>55.26</v>
      </c>
      <c r="AF37">
        <v>0</v>
      </c>
      <c r="AG37">
        <v>0</v>
      </c>
      <c r="AH37">
        <v>0</v>
      </c>
      <c r="AI37">
        <v>29.64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1.2</v>
      </c>
      <c r="AV37">
        <v>0</v>
      </c>
      <c r="AW37">
        <v>2</v>
      </c>
      <c r="AX37">
        <v>37324069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114.48</v>
      </c>
      <c r="CY37">
        <f>AA37</f>
        <v>1637.91</v>
      </c>
      <c r="CZ37">
        <f>AE37</f>
        <v>55.26</v>
      </c>
      <c r="DA37">
        <f>AI37</f>
        <v>29.64</v>
      </c>
      <c r="DB37">
        <v>0</v>
      </c>
    </row>
    <row r="38" spans="1:106" ht="12.75">
      <c r="A38">
        <f>ROW(Source!A35)</f>
        <v>35</v>
      </c>
      <c r="B38">
        <v>37323628</v>
      </c>
      <c r="C38">
        <v>37324056</v>
      </c>
      <c r="D38">
        <v>26849228</v>
      </c>
      <c r="E38">
        <v>1</v>
      </c>
      <c r="F38">
        <v>1</v>
      </c>
      <c r="G38">
        <v>1</v>
      </c>
      <c r="H38">
        <v>3</v>
      </c>
      <c r="I38" t="s">
        <v>363</v>
      </c>
      <c r="J38" t="s">
        <v>364</v>
      </c>
      <c r="K38" t="s">
        <v>365</v>
      </c>
      <c r="L38">
        <v>1339</v>
      </c>
      <c r="N38">
        <v>1007</v>
      </c>
      <c r="O38" t="s">
        <v>346</v>
      </c>
      <c r="P38" t="s">
        <v>346</v>
      </c>
      <c r="Q38">
        <v>1</v>
      </c>
      <c r="W38">
        <v>0</v>
      </c>
      <c r="X38">
        <v>11619063</v>
      </c>
      <c r="Y38">
        <v>0.15</v>
      </c>
      <c r="AA38">
        <v>19.69</v>
      </c>
      <c r="AB38">
        <v>0</v>
      </c>
      <c r="AC38">
        <v>0</v>
      </c>
      <c r="AD38">
        <v>0</v>
      </c>
      <c r="AE38">
        <v>2.44</v>
      </c>
      <c r="AF38">
        <v>0</v>
      </c>
      <c r="AG38">
        <v>0</v>
      </c>
      <c r="AH38">
        <v>0</v>
      </c>
      <c r="AI38">
        <v>8.07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0.15</v>
      </c>
      <c r="AV38">
        <v>0</v>
      </c>
      <c r="AW38">
        <v>2</v>
      </c>
      <c r="AX38">
        <v>37324070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14.31</v>
      </c>
      <c r="CY38">
        <f>AA38</f>
        <v>19.69</v>
      </c>
      <c r="CZ38">
        <f>AE38</f>
        <v>2.44</v>
      </c>
      <c r="DA38">
        <f>AI38</f>
        <v>8.07</v>
      </c>
      <c r="DB38">
        <v>0</v>
      </c>
    </row>
    <row r="39" spans="1:106" ht="12.75">
      <c r="A39">
        <f>ROW(Source!A36)</f>
        <v>36</v>
      </c>
      <c r="B39">
        <v>37323632</v>
      </c>
      <c r="C39">
        <v>37324071</v>
      </c>
      <c r="D39">
        <v>9415440</v>
      </c>
      <c r="E39">
        <v>1</v>
      </c>
      <c r="F39">
        <v>1</v>
      </c>
      <c r="G39">
        <v>1</v>
      </c>
      <c r="H39">
        <v>1</v>
      </c>
      <c r="I39" t="s">
        <v>317</v>
      </c>
      <c r="K39" t="s">
        <v>318</v>
      </c>
      <c r="L39">
        <v>1369</v>
      </c>
      <c r="N39">
        <v>1013</v>
      </c>
      <c r="O39" t="s">
        <v>319</v>
      </c>
      <c r="P39" t="s">
        <v>319</v>
      </c>
      <c r="Q39">
        <v>1</v>
      </c>
      <c r="W39">
        <v>0</v>
      </c>
      <c r="X39">
        <v>1774519361</v>
      </c>
      <c r="Y39">
        <v>8.8</v>
      </c>
      <c r="AA39">
        <v>0</v>
      </c>
      <c r="AB39">
        <v>0</v>
      </c>
      <c r="AC39">
        <v>0</v>
      </c>
      <c r="AD39">
        <v>8.31</v>
      </c>
      <c r="AE39">
        <v>0</v>
      </c>
      <c r="AF39">
        <v>0</v>
      </c>
      <c r="AG39">
        <v>0</v>
      </c>
      <c r="AH39">
        <v>8.31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8.8</v>
      </c>
      <c r="AV39">
        <v>1</v>
      </c>
      <c r="AW39">
        <v>2</v>
      </c>
      <c r="AX39">
        <v>37324082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Y39*Source!I36</f>
        <v>596.64</v>
      </c>
      <c r="CY39">
        <f>AD39</f>
        <v>8.31</v>
      </c>
      <c r="CZ39">
        <f>AH39</f>
        <v>8.31</v>
      </c>
      <c r="DA39">
        <f>AL39</f>
        <v>1</v>
      </c>
      <c r="DB39">
        <v>0</v>
      </c>
    </row>
    <row r="40" spans="1:106" ht="12.75">
      <c r="A40">
        <f>ROW(Source!A36)</f>
        <v>36</v>
      </c>
      <c r="B40">
        <v>37323632</v>
      </c>
      <c r="C40">
        <v>37324071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32</v>
      </c>
      <c r="K40" t="s">
        <v>320</v>
      </c>
      <c r="L40">
        <v>608254</v>
      </c>
      <c r="N40">
        <v>1013</v>
      </c>
      <c r="O40" t="s">
        <v>321</v>
      </c>
      <c r="P40" t="s">
        <v>321</v>
      </c>
      <c r="Q40">
        <v>1</v>
      </c>
      <c r="W40">
        <v>0</v>
      </c>
      <c r="X40">
        <v>-185737400</v>
      </c>
      <c r="Y40">
        <v>1.28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1.28</v>
      </c>
      <c r="AV40">
        <v>2</v>
      </c>
      <c r="AW40">
        <v>2</v>
      </c>
      <c r="AX40">
        <v>37324083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Y40*Source!I36</f>
        <v>86.78399999999999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ht="12.75">
      <c r="A41">
        <f>ROW(Source!A36)</f>
        <v>36</v>
      </c>
      <c r="B41">
        <v>37323632</v>
      </c>
      <c r="C41">
        <v>37324071</v>
      </c>
      <c r="D41">
        <v>26836780</v>
      </c>
      <c r="E41">
        <v>1</v>
      </c>
      <c r="F41">
        <v>1</v>
      </c>
      <c r="G41">
        <v>1</v>
      </c>
      <c r="H41">
        <v>2</v>
      </c>
      <c r="I41" t="s">
        <v>354</v>
      </c>
      <c r="J41" t="s">
        <v>355</v>
      </c>
      <c r="K41" t="s">
        <v>356</v>
      </c>
      <c r="L41">
        <v>1368</v>
      </c>
      <c r="N41">
        <v>1011</v>
      </c>
      <c r="O41" t="s">
        <v>325</v>
      </c>
      <c r="P41" t="s">
        <v>325</v>
      </c>
      <c r="Q41">
        <v>1</v>
      </c>
      <c r="W41">
        <v>0</v>
      </c>
      <c r="X41">
        <v>1835961613</v>
      </c>
      <c r="Y41">
        <v>0.1</v>
      </c>
      <c r="AA41">
        <v>0</v>
      </c>
      <c r="AB41">
        <v>89.99</v>
      </c>
      <c r="AC41">
        <v>10.06</v>
      </c>
      <c r="AD41">
        <v>0</v>
      </c>
      <c r="AE41">
        <v>0</v>
      </c>
      <c r="AF41">
        <v>89.99</v>
      </c>
      <c r="AG41">
        <v>10.06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</v>
      </c>
      <c r="AV41">
        <v>0</v>
      </c>
      <c r="AW41">
        <v>2</v>
      </c>
      <c r="AX41">
        <v>37324084</v>
      </c>
      <c r="AY41">
        <v>1</v>
      </c>
      <c r="AZ41">
        <v>0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Y41*Source!I36</f>
        <v>6.78</v>
      </c>
      <c r="CY41">
        <f>AB41</f>
        <v>89.99</v>
      </c>
      <c r="CZ41">
        <f>AF41</f>
        <v>89.99</v>
      </c>
      <c r="DA41">
        <f>AJ41</f>
        <v>1</v>
      </c>
      <c r="DB41">
        <v>0</v>
      </c>
    </row>
    <row r="42" spans="1:106" ht="12.75">
      <c r="A42">
        <f>ROW(Source!A36)</f>
        <v>36</v>
      </c>
      <c r="B42">
        <v>37323632</v>
      </c>
      <c r="C42">
        <v>37324071</v>
      </c>
      <c r="D42">
        <v>26836962</v>
      </c>
      <c r="E42">
        <v>1</v>
      </c>
      <c r="F42">
        <v>1</v>
      </c>
      <c r="G42">
        <v>1</v>
      </c>
      <c r="H42">
        <v>2</v>
      </c>
      <c r="I42" t="s">
        <v>322</v>
      </c>
      <c r="J42" t="s">
        <v>323</v>
      </c>
      <c r="K42" t="s">
        <v>324</v>
      </c>
      <c r="L42">
        <v>1368</v>
      </c>
      <c r="N42">
        <v>1011</v>
      </c>
      <c r="O42" t="s">
        <v>325</v>
      </c>
      <c r="P42" t="s">
        <v>325</v>
      </c>
      <c r="Q42">
        <v>1</v>
      </c>
      <c r="W42">
        <v>0</v>
      </c>
      <c r="X42">
        <v>-1418027447</v>
      </c>
      <c r="Y42">
        <v>0.6</v>
      </c>
      <c r="AA42">
        <v>0</v>
      </c>
      <c r="AB42">
        <v>90</v>
      </c>
      <c r="AC42">
        <v>10.06</v>
      </c>
      <c r="AD42">
        <v>0</v>
      </c>
      <c r="AE42">
        <v>0</v>
      </c>
      <c r="AF42">
        <v>90</v>
      </c>
      <c r="AG42">
        <v>10.06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0.6</v>
      </c>
      <c r="AV42">
        <v>0</v>
      </c>
      <c r="AW42">
        <v>2</v>
      </c>
      <c r="AX42">
        <v>37324085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Y42*Source!I36</f>
        <v>40.68</v>
      </c>
      <c r="CY42">
        <f>AB42</f>
        <v>90</v>
      </c>
      <c r="CZ42">
        <f>AF42</f>
        <v>90</v>
      </c>
      <c r="DA42">
        <f>AJ42</f>
        <v>1</v>
      </c>
      <c r="DB42">
        <v>0</v>
      </c>
    </row>
    <row r="43" spans="1:106" ht="12.75">
      <c r="A43">
        <f>ROW(Source!A36)</f>
        <v>36</v>
      </c>
      <c r="B43">
        <v>37323632</v>
      </c>
      <c r="C43">
        <v>37324071</v>
      </c>
      <c r="D43">
        <v>26837236</v>
      </c>
      <c r="E43">
        <v>1</v>
      </c>
      <c r="F43">
        <v>1</v>
      </c>
      <c r="G43">
        <v>1</v>
      </c>
      <c r="H43">
        <v>2</v>
      </c>
      <c r="I43" t="s">
        <v>366</v>
      </c>
      <c r="J43" t="s">
        <v>367</v>
      </c>
      <c r="K43" t="s">
        <v>368</v>
      </c>
      <c r="L43">
        <v>1368</v>
      </c>
      <c r="N43">
        <v>1011</v>
      </c>
      <c r="O43" t="s">
        <v>325</v>
      </c>
      <c r="P43" t="s">
        <v>325</v>
      </c>
      <c r="Q43">
        <v>1</v>
      </c>
      <c r="W43">
        <v>0</v>
      </c>
      <c r="X43">
        <v>1892234138</v>
      </c>
      <c r="Y43">
        <v>0.58</v>
      </c>
      <c r="AA43">
        <v>0</v>
      </c>
      <c r="AB43">
        <v>26.5</v>
      </c>
      <c r="AC43">
        <v>10.06</v>
      </c>
      <c r="AD43">
        <v>0</v>
      </c>
      <c r="AE43">
        <v>0</v>
      </c>
      <c r="AF43">
        <v>26.5</v>
      </c>
      <c r="AG43">
        <v>10.06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0.58</v>
      </c>
      <c r="AV43">
        <v>0</v>
      </c>
      <c r="AW43">
        <v>2</v>
      </c>
      <c r="AX43">
        <v>37324086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39.324</v>
      </c>
      <c r="CY43">
        <f>AB43</f>
        <v>26.5</v>
      </c>
      <c r="CZ43">
        <f>AF43</f>
        <v>26.5</v>
      </c>
      <c r="DA43">
        <f>AJ43</f>
        <v>1</v>
      </c>
      <c r="DB43">
        <v>0</v>
      </c>
    </row>
    <row r="44" spans="1:106" ht="12.75">
      <c r="A44">
        <f>ROW(Source!A36)</f>
        <v>36</v>
      </c>
      <c r="B44">
        <v>37323632</v>
      </c>
      <c r="C44">
        <v>37324071</v>
      </c>
      <c r="D44">
        <v>26838355</v>
      </c>
      <c r="E44">
        <v>1</v>
      </c>
      <c r="F44">
        <v>1</v>
      </c>
      <c r="G44">
        <v>1</v>
      </c>
      <c r="H44">
        <v>2</v>
      </c>
      <c r="I44" t="s">
        <v>357</v>
      </c>
      <c r="J44" t="s">
        <v>358</v>
      </c>
      <c r="K44" t="s">
        <v>359</v>
      </c>
      <c r="L44">
        <v>1368</v>
      </c>
      <c r="N44">
        <v>1011</v>
      </c>
      <c r="O44" t="s">
        <v>325</v>
      </c>
      <c r="P44" t="s">
        <v>325</v>
      </c>
      <c r="Q44">
        <v>1</v>
      </c>
      <c r="W44">
        <v>0</v>
      </c>
      <c r="X44">
        <v>2049149115</v>
      </c>
      <c r="Y44">
        <v>1.21</v>
      </c>
      <c r="AA44">
        <v>0</v>
      </c>
      <c r="AB44">
        <v>0.55</v>
      </c>
      <c r="AC44">
        <v>0</v>
      </c>
      <c r="AD44">
        <v>0</v>
      </c>
      <c r="AE44">
        <v>0</v>
      </c>
      <c r="AF44">
        <v>0.55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1.21</v>
      </c>
      <c r="AV44">
        <v>0</v>
      </c>
      <c r="AW44">
        <v>2</v>
      </c>
      <c r="AX44">
        <v>37324087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82.038</v>
      </c>
      <c r="CY44">
        <f>AB44</f>
        <v>0.55</v>
      </c>
      <c r="CZ44">
        <f>AF44</f>
        <v>0.55</v>
      </c>
      <c r="DA44">
        <f>AJ44</f>
        <v>1</v>
      </c>
      <c r="DB44">
        <v>0</v>
      </c>
    </row>
    <row r="45" spans="1:106" ht="12.75">
      <c r="A45">
        <f>ROW(Source!A36)</f>
        <v>36</v>
      </c>
      <c r="B45">
        <v>37323632</v>
      </c>
      <c r="C45">
        <v>37324071</v>
      </c>
      <c r="D45">
        <v>26848620</v>
      </c>
      <c r="E45">
        <v>1</v>
      </c>
      <c r="F45">
        <v>1</v>
      </c>
      <c r="G45">
        <v>1</v>
      </c>
      <c r="H45">
        <v>3</v>
      </c>
      <c r="I45" t="s">
        <v>369</v>
      </c>
      <c r="J45" t="s">
        <v>370</v>
      </c>
      <c r="K45" t="s">
        <v>371</v>
      </c>
      <c r="L45">
        <v>1339</v>
      </c>
      <c r="N45">
        <v>1007</v>
      </c>
      <c r="O45" t="s">
        <v>346</v>
      </c>
      <c r="P45" t="s">
        <v>346</v>
      </c>
      <c r="Q45">
        <v>1</v>
      </c>
      <c r="W45">
        <v>0</v>
      </c>
      <c r="X45">
        <v>-2022619510</v>
      </c>
      <c r="Y45">
        <v>0.2</v>
      </c>
      <c r="AA45">
        <v>87.8</v>
      </c>
      <c r="AB45">
        <v>0</v>
      </c>
      <c r="AC45">
        <v>0</v>
      </c>
      <c r="AD45">
        <v>0</v>
      </c>
      <c r="AE45">
        <v>87.8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0.2</v>
      </c>
      <c r="AV45">
        <v>0</v>
      </c>
      <c r="AW45">
        <v>2</v>
      </c>
      <c r="AX45">
        <v>37324088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13.56</v>
      </c>
      <c r="CY45">
        <f>AA45</f>
        <v>87.8</v>
      </c>
      <c r="CZ45">
        <f>AE45</f>
        <v>87.8</v>
      </c>
      <c r="DA45">
        <f>AI45</f>
        <v>1</v>
      </c>
      <c r="DB45">
        <v>0</v>
      </c>
    </row>
    <row r="46" spans="1:106" ht="12.75">
      <c r="A46">
        <f>ROW(Source!A36)</f>
        <v>36</v>
      </c>
      <c r="B46">
        <v>37323632</v>
      </c>
      <c r="C46">
        <v>37324071</v>
      </c>
      <c r="D46">
        <v>26848718</v>
      </c>
      <c r="E46">
        <v>1</v>
      </c>
      <c r="F46">
        <v>1</v>
      </c>
      <c r="G46">
        <v>1</v>
      </c>
      <c r="H46">
        <v>3</v>
      </c>
      <c r="I46" t="s">
        <v>372</v>
      </c>
      <c r="J46" t="s">
        <v>373</v>
      </c>
      <c r="K46" t="s">
        <v>374</v>
      </c>
      <c r="L46">
        <v>1339</v>
      </c>
      <c r="N46">
        <v>1007</v>
      </c>
      <c r="O46" t="s">
        <v>346</v>
      </c>
      <c r="P46" t="s">
        <v>346</v>
      </c>
      <c r="Q46">
        <v>1</v>
      </c>
      <c r="W46">
        <v>0</v>
      </c>
      <c r="X46">
        <v>1809032020</v>
      </c>
      <c r="Y46">
        <v>0.91</v>
      </c>
      <c r="AA46">
        <v>108.4</v>
      </c>
      <c r="AB46">
        <v>0</v>
      </c>
      <c r="AC46">
        <v>0</v>
      </c>
      <c r="AD46">
        <v>0</v>
      </c>
      <c r="AE46">
        <v>108.4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0.91</v>
      </c>
      <c r="AV46">
        <v>0</v>
      </c>
      <c r="AW46">
        <v>2</v>
      </c>
      <c r="AX46">
        <v>37324089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61.698</v>
      </c>
      <c r="CY46">
        <f>AA46</f>
        <v>108.4</v>
      </c>
      <c r="CZ46">
        <f>AE46</f>
        <v>108.4</v>
      </c>
      <c r="DA46">
        <f>AI46</f>
        <v>1</v>
      </c>
      <c r="DB46">
        <v>0</v>
      </c>
    </row>
    <row r="47" spans="1:106" ht="12.75">
      <c r="A47">
        <f>ROW(Source!A36)</f>
        <v>36</v>
      </c>
      <c r="B47">
        <v>37323632</v>
      </c>
      <c r="C47">
        <v>37324071</v>
      </c>
      <c r="D47">
        <v>26848810</v>
      </c>
      <c r="E47">
        <v>1</v>
      </c>
      <c r="F47">
        <v>1</v>
      </c>
      <c r="G47">
        <v>1</v>
      </c>
      <c r="H47">
        <v>3</v>
      </c>
      <c r="I47" t="s">
        <v>360</v>
      </c>
      <c r="J47" t="s">
        <v>361</v>
      </c>
      <c r="K47" t="s">
        <v>362</v>
      </c>
      <c r="L47">
        <v>1339</v>
      </c>
      <c r="N47">
        <v>1007</v>
      </c>
      <c r="O47" t="s">
        <v>346</v>
      </c>
      <c r="P47" t="s">
        <v>346</v>
      </c>
      <c r="Q47">
        <v>1</v>
      </c>
      <c r="W47">
        <v>0</v>
      </c>
      <c r="X47">
        <v>720768671</v>
      </c>
      <c r="Y47">
        <v>0.46</v>
      </c>
      <c r="AA47">
        <v>55.26</v>
      </c>
      <c r="AB47">
        <v>0</v>
      </c>
      <c r="AC47">
        <v>0</v>
      </c>
      <c r="AD47">
        <v>0</v>
      </c>
      <c r="AE47">
        <v>55.26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0.46</v>
      </c>
      <c r="AV47">
        <v>0</v>
      </c>
      <c r="AW47">
        <v>2</v>
      </c>
      <c r="AX47">
        <v>37324090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31.188</v>
      </c>
      <c r="CY47">
        <f>AA47</f>
        <v>55.26</v>
      </c>
      <c r="CZ47">
        <f>AE47</f>
        <v>55.26</v>
      </c>
      <c r="DA47">
        <f>AI47</f>
        <v>1</v>
      </c>
      <c r="DB47">
        <v>0</v>
      </c>
    </row>
    <row r="48" spans="1:106" ht="12.75">
      <c r="A48">
        <f>ROW(Source!A36)</f>
        <v>36</v>
      </c>
      <c r="B48">
        <v>37323632</v>
      </c>
      <c r="C48">
        <v>37324071</v>
      </c>
      <c r="D48">
        <v>26849228</v>
      </c>
      <c r="E48">
        <v>1</v>
      </c>
      <c r="F48">
        <v>1</v>
      </c>
      <c r="G48">
        <v>1</v>
      </c>
      <c r="H48">
        <v>3</v>
      </c>
      <c r="I48" t="s">
        <v>363</v>
      </c>
      <c r="J48" t="s">
        <v>364</v>
      </c>
      <c r="K48" t="s">
        <v>365</v>
      </c>
      <c r="L48">
        <v>1339</v>
      </c>
      <c r="N48">
        <v>1007</v>
      </c>
      <c r="O48" t="s">
        <v>346</v>
      </c>
      <c r="P48" t="s">
        <v>346</v>
      </c>
      <c r="Q48">
        <v>1</v>
      </c>
      <c r="W48">
        <v>0</v>
      </c>
      <c r="X48">
        <v>11619063</v>
      </c>
      <c r="Y48">
        <v>0.72</v>
      </c>
      <c r="AA48">
        <v>2.44</v>
      </c>
      <c r="AB48">
        <v>0</v>
      </c>
      <c r="AC48">
        <v>0</v>
      </c>
      <c r="AD48">
        <v>0</v>
      </c>
      <c r="AE48">
        <v>2.44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0.72</v>
      </c>
      <c r="AV48">
        <v>0</v>
      </c>
      <c r="AW48">
        <v>2</v>
      </c>
      <c r="AX48">
        <v>37324091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48.815999999999995</v>
      </c>
      <c r="CY48">
        <f>AA48</f>
        <v>2.44</v>
      </c>
      <c r="CZ48">
        <f>AE48</f>
        <v>2.44</v>
      </c>
      <c r="DA48">
        <f>AI48</f>
        <v>1</v>
      </c>
      <c r="DB48">
        <v>0</v>
      </c>
    </row>
    <row r="49" spans="1:106" ht="12.75">
      <c r="A49">
        <f>ROW(Source!A37)</f>
        <v>37</v>
      </c>
      <c r="B49">
        <v>37323628</v>
      </c>
      <c r="C49">
        <v>37324071</v>
      </c>
      <c r="D49">
        <v>9415440</v>
      </c>
      <c r="E49">
        <v>1</v>
      </c>
      <c r="F49">
        <v>1</v>
      </c>
      <c r="G49">
        <v>1</v>
      </c>
      <c r="H49">
        <v>1</v>
      </c>
      <c r="I49" t="s">
        <v>317</v>
      </c>
      <c r="K49" t="s">
        <v>318</v>
      </c>
      <c r="L49">
        <v>1369</v>
      </c>
      <c r="N49">
        <v>1013</v>
      </c>
      <c r="O49" t="s">
        <v>319</v>
      </c>
      <c r="P49" t="s">
        <v>319</v>
      </c>
      <c r="Q49">
        <v>1</v>
      </c>
      <c r="W49">
        <v>0</v>
      </c>
      <c r="X49">
        <v>1774519361</v>
      </c>
      <c r="Y49">
        <v>8.8</v>
      </c>
      <c r="AA49">
        <v>0</v>
      </c>
      <c r="AB49">
        <v>0</v>
      </c>
      <c r="AC49">
        <v>0</v>
      </c>
      <c r="AD49">
        <v>8.31</v>
      </c>
      <c r="AE49">
        <v>0</v>
      </c>
      <c r="AF49">
        <v>0</v>
      </c>
      <c r="AG49">
        <v>0</v>
      </c>
      <c r="AH49">
        <v>8.31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8.8</v>
      </c>
      <c r="AV49">
        <v>1</v>
      </c>
      <c r="AW49">
        <v>2</v>
      </c>
      <c r="AX49">
        <v>37324082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596.64</v>
      </c>
      <c r="CY49">
        <f>AD49</f>
        <v>8.31</v>
      </c>
      <c r="CZ49">
        <f>AH49</f>
        <v>8.31</v>
      </c>
      <c r="DA49">
        <f>AL49</f>
        <v>1</v>
      </c>
      <c r="DB49">
        <v>0</v>
      </c>
    </row>
    <row r="50" spans="1:106" ht="12.75">
      <c r="A50">
        <f>ROW(Source!A37)</f>
        <v>37</v>
      </c>
      <c r="B50">
        <v>37323628</v>
      </c>
      <c r="C50">
        <v>37324071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32</v>
      </c>
      <c r="K50" t="s">
        <v>320</v>
      </c>
      <c r="L50">
        <v>608254</v>
      </c>
      <c r="N50">
        <v>1013</v>
      </c>
      <c r="O50" t="s">
        <v>321</v>
      </c>
      <c r="P50" t="s">
        <v>321</v>
      </c>
      <c r="Q50">
        <v>1</v>
      </c>
      <c r="W50">
        <v>0</v>
      </c>
      <c r="X50">
        <v>-185737400</v>
      </c>
      <c r="Y50">
        <v>1.28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1.28</v>
      </c>
      <c r="AV50">
        <v>2</v>
      </c>
      <c r="AW50">
        <v>2</v>
      </c>
      <c r="AX50">
        <v>37324083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86.78399999999999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ht="12.75">
      <c r="A51">
        <f>ROW(Source!A37)</f>
        <v>37</v>
      </c>
      <c r="B51">
        <v>37323628</v>
      </c>
      <c r="C51">
        <v>37324071</v>
      </c>
      <c r="D51">
        <v>26836780</v>
      </c>
      <c r="E51">
        <v>1</v>
      </c>
      <c r="F51">
        <v>1</v>
      </c>
      <c r="G51">
        <v>1</v>
      </c>
      <c r="H51">
        <v>2</v>
      </c>
      <c r="I51" t="s">
        <v>354</v>
      </c>
      <c r="J51" t="s">
        <v>355</v>
      </c>
      <c r="K51" t="s">
        <v>356</v>
      </c>
      <c r="L51">
        <v>1368</v>
      </c>
      <c r="N51">
        <v>1011</v>
      </c>
      <c r="O51" t="s">
        <v>325</v>
      </c>
      <c r="P51" t="s">
        <v>325</v>
      </c>
      <c r="Q51">
        <v>1</v>
      </c>
      <c r="W51">
        <v>0</v>
      </c>
      <c r="X51">
        <v>1835961613</v>
      </c>
      <c r="Y51">
        <v>0.1</v>
      </c>
      <c r="AA51">
        <v>0</v>
      </c>
      <c r="AB51">
        <v>619.13</v>
      </c>
      <c r="AC51">
        <v>247.27</v>
      </c>
      <c r="AD51">
        <v>0</v>
      </c>
      <c r="AE51">
        <v>0</v>
      </c>
      <c r="AF51">
        <v>89.99</v>
      </c>
      <c r="AG51">
        <v>10.06</v>
      </c>
      <c r="AH51">
        <v>0</v>
      </c>
      <c r="AI51">
        <v>1</v>
      </c>
      <c r="AJ51">
        <v>6.88</v>
      </c>
      <c r="AK51">
        <v>24.58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0.1</v>
      </c>
      <c r="AV51">
        <v>0</v>
      </c>
      <c r="AW51">
        <v>2</v>
      </c>
      <c r="AX51">
        <v>37324084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6.78</v>
      </c>
      <c r="CY51">
        <f>AB51</f>
        <v>619.13</v>
      </c>
      <c r="CZ51">
        <f>AF51</f>
        <v>89.99</v>
      </c>
      <c r="DA51">
        <f>AJ51</f>
        <v>6.88</v>
      </c>
      <c r="DB51">
        <v>0</v>
      </c>
    </row>
    <row r="52" spans="1:106" ht="12.75">
      <c r="A52">
        <f>ROW(Source!A37)</f>
        <v>37</v>
      </c>
      <c r="B52">
        <v>37323628</v>
      </c>
      <c r="C52">
        <v>37324071</v>
      </c>
      <c r="D52">
        <v>26836962</v>
      </c>
      <c r="E52">
        <v>1</v>
      </c>
      <c r="F52">
        <v>1</v>
      </c>
      <c r="G52">
        <v>1</v>
      </c>
      <c r="H52">
        <v>2</v>
      </c>
      <c r="I52" t="s">
        <v>322</v>
      </c>
      <c r="J52" t="s">
        <v>323</v>
      </c>
      <c r="K52" t="s">
        <v>324</v>
      </c>
      <c r="L52">
        <v>1368</v>
      </c>
      <c r="N52">
        <v>1011</v>
      </c>
      <c r="O52" t="s">
        <v>325</v>
      </c>
      <c r="P52" t="s">
        <v>325</v>
      </c>
      <c r="Q52">
        <v>1</v>
      </c>
      <c r="W52">
        <v>0</v>
      </c>
      <c r="X52">
        <v>-1418027447</v>
      </c>
      <c r="Y52">
        <v>0.6</v>
      </c>
      <c r="AA52">
        <v>0</v>
      </c>
      <c r="AB52">
        <v>588.6</v>
      </c>
      <c r="AC52">
        <v>247.27</v>
      </c>
      <c r="AD52">
        <v>0</v>
      </c>
      <c r="AE52">
        <v>0</v>
      </c>
      <c r="AF52">
        <v>90</v>
      </c>
      <c r="AG52">
        <v>10.06</v>
      </c>
      <c r="AH52">
        <v>0</v>
      </c>
      <c r="AI52">
        <v>1</v>
      </c>
      <c r="AJ52">
        <v>6.54</v>
      </c>
      <c r="AK52">
        <v>24.58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0.6</v>
      </c>
      <c r="AV52">
        <v>0</v>
      </c>
      <c r="AW52">
        <v>2</v>
      </c>
      <c r="AX52">
        <v>37324085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40.68</v>
      </c>
      <c r="CY52">
        <f>AB52</f>
        <v>588.6</v>
      </c>
      <c r="CZ52">
        <f>AF52</f>
        <v>90</v>
      </c>
      <c r="DA52">
        <f>AJ52</f>
        <v>6.54</v>
      </c>
      <c r="DB52">
        <v>0</v>
      </c>
    </row>
    <row r="53" spans="1:106" ht="12.75">
      <c r="A53">
        <f>ROW(Source!A37)</f>
        <v>37</v>
      </c>
      <c r="B53">
        <v>37323628</v>
      </c>
      <c r="C53">
        <v>37324071</v>
      </c>
      <c r="D53">
        <v>26837236</v>
      </c>
      <c r="E53">
        <v>1</v>
      </c>
      <c r="F53">
        <v>1</v>
      </c>
      <c r="G53">
        <v>1</v>
      </c>
      <c r="H53">
        <v>2</v>
      </c>
      <c r="I53" t="s">
        <v>366</v>
      </c>
      <c r="J53" t="s">
        <v>367</v>
      </c>
      <c r="K53" t="s">
        <v>368</v>
      </c>
      <c r="L53">
        <v>1368</v>
      </c>
      <c r="N53">
        <v>1011</v>
      </c>
      <c r="O53" t="s">
        <v>325</v>
      </c>
      <c r="P53" t="s">
        <v>325</v>
      </c>
      <c r="Q53">
        <v>1</v>
      </c>
      <c r="W53">
        <v>0</v>
      </c>
      <c r="X53">
        <v>1892234138</v>
      </c>
      <c r="Y53">
        <v>0.58</v>
      </c>
      <c r="AA53">
        <v>0</v>
      </c>
      <c r="AB53">
        <v>320.39</v>
      </c>
      <c r="AC53">
        <v>247.27</v>
      </c>
      <c r="AD53">
        <v>0</v>
      </c>
      <c r="AE53">
        <v>0</v>
      </c>
      <c r="AF53">
        <v>26.5</v>
      </c>
      <c r="AG53">
        <v>10.06</v>
      </c>
      <c r="AH53">
        <v>0</v>
      </c>
      <c r="AI53">
        <v>1</v>
      </c>
      <c r="AJ53">
        <v>12.09</v>
      </c>
      <c r="AK53">
        <v>24.58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0.58</v>
      </c>
      <c r="AV53">
        <v>0</v>
      </c>
      <c r="AW53">
        <v>2</v>
      </c>
      <c r="AX53">
        <v>37324086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39.324</v>
      </c>
      <c r="CY53">
        <f>AB53</f>
        <v>320.39</v>
      </c>
      <c r="CZ53">
        <f>AF53</f>
        <v>26.5</v>
      </c>
      <c r="DA53">
        <f>AJ53</f>
        <v>12.09</v>
      </c>
      <c r="DB53">
        <v>0</v>
      </c>
    </row>
    <row r="54" spans="1:106" ht="12.75">
      <c r="A54">
        <f>ROW(Source!A37)</f>
        <v>37</v>
      </c>
      <c r="B54">
        <v>37323628</v>
      </c>
      <c r="C54">
        <v>37324071</v>
      </c>
      <c r="D54">
        <v>26838355</v>
      </c>
      <c r="E54">
        <v>1</v>
      </c>
      <c r="F54">
        <v>1</v>
      </c>
      <c r="G54">
        <v>1</v>
      </c>
      <c r="H54">
        <v>2</v>
      </c>
      <c r="I54" t="s">
        <v>357</v>
      </c>
      <c r="J54" t="s">
        <v>358</v>
      </c>
      <c r="K54" t="s">
        <v>359</v>
      </c>
      <c r="L54">
        <v>1368</v>
      </c>
      <c r="N54">
        <v>1011</v>
      </c>
      <c r="O54" t="s">
        <v>325</v>
      </c>
      <c r="P54" t="s">
        <v>325</v>
      </c>
      <c r="Q54">
        <v>1</v>
      </c>
      <c r="W54">
        <v>0</v>
      </c>
      <c r="X54">
        <v>2049149115</v>
      </c>
      <c r="Y54">
        <v>1.21</v>
      </c>
      <c r="AA54">
        <v>0</v>
      </c>
      <c r="AB54">
        <v>2.98</v>
      </c>
      <c r="AC54">
        <v>0</v>
      </c>
      <c r="AD54">
        <v>0</v>
      </c>
      <c r="AE54">
        <v>0</v>
      </c>
      <c r="AF54">
        <v>0.55</v>
      </c>
      <c r="AG54">
        <v>0</v>
      </c>
      <c r="AH54">
        <v>0</v>
      </c>
      <c r="AI54">
        <v>1</v>
      </c>
      <c r="AJ54">
        <v>5.42</v>
      </c>
      <c r="AK54">
        <v>24.58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1.21</v>
      </c>
      <c r="AV54">
        <v>0</v>
      </c>
      <c r="AW54">
        <v>2</v>
      </c>
      <c r="AX54">
        <v>37324087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82.038</v>
      </c>
      <c r="CY54">
        <f>AB54</f>
        <v>2.98</v>
      </c>
      <c r="CZ54">
        <f>AF54</f>
        <v>0.55</v>
      </c>
      <c r="DA54">
        <f>AJ54</f>
        <v>5.42</v>
      </c>
      <c r="DB54">
        <v>0</v>
      </c>
    </row>
    <row r="55" spans="1:106" ht="12.75">
      <c r="A55">
        <f>ROW(Source!A37)</f>
        <v>37</v>
      </c>
      <c r="B55">
        <v>37323628</v>
      </c>
      <c r="C55">
        <v>37324071</v>
      </c>
      <c r="D55">
        <v>26848620</v>
      </c>
      <c r="E55">
        <v>1</v>
      </c>
      <c r="F55">
        <v>1</v>
      </c>
      <c r="G55">
        <v>1</v>
      </c>
      <c r="H55">
        <v>3</v>
      </c>
      <c r="I55" t="s">
        <v>369</v>
      </c>
      <c r="J55" t="s">
        <v>370</v>
      </c>
      <c r="K55" t="s">
        <v>371</v>
      </c>
      <c r="L55">
        <v>1339</v>
      </c>
      <c r="N55">
        <v>1007</v>
      </c>
      <c r="O55" t="s">
        <v>346</v>
      </c>
      <c r="P55" t="s">
        <v>346</v>
      </c>
      <c r="Q55">
        <v>1</v>
      </c>
      <c r="W55">
        <v>0</v>
      </c>
      <c r="X55">
        <v>-2022619510</v>
      </c>
      <c r="Y55">
        <v>0.2</v>
      </c>
      <c r="AA55">
        <v>791.96</v>
      </c>
      <c r="AB55">
        <v>0</v>
      </c>
      <c r="AC55">
        <v>0</v>
      </c>
      <c r="AD55">
        <v>0</v>
      </c>
      <c r="AE55">
        <v>87.8</v>
      </c>
      <c r="AF55">
        <v>0</v>
      </c>
      <c r="AG55">
        <v>0</v>
      </c>
      <c r="AH55">
        <v>0</v>
      </c>
      <c r="AI55">
        <v>9.02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0.2</v>
      </c>
      <c r="AV55">
        <v>0</v>
      </c>
      <c r="AW55">
        <v>2</v>
      </c>
      <c r="AX55">
        <v>37324088</v>
      </c>
      <c r="AY55">
        <v>1</v>
      </c>
      <c r="AZ55">
        <v>0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Y55*Source!I37</f>
        <v>13.56</v>
      </c>
      <c r="CY55">
        <f>AA55</f>
        <v>791.96</v>
      </c>
      <c r="CZ55">
        <f>AE55</f>
        <v>87.8</v>
      </c>
      <c r="DA55">
        <f>AI55</f>
        <v>9.02</v>
      </c>
      <c r="DB55">
        <v>0</v>
      </c>
    </row>
    <row r="56" spans="1:106" ht="12.75">
      <c r="A56">
        <f>ROW(Source!A37)</f>
        <v>37</v>
      </c>
      <c r="B56">
        <v>37323628</v>
      </c>
      <c r="C56">
        <v>37324071</v>
      </c>
      <c r="D56">
        <v>26848718</v>
      </c>
      <c r="E56">
        <v>1</v>
      </c>
      <c r="F56">
        <v>1</v>
      </c>
      <c r="G56">
        <v>1</v>
      </c>
      <c r="H56">
        <v>3</v>
      </c>
      <c r="I56" t="s">
        <v>372</v>
      </c>
      <c r="J56" t="s">
        <v>373</v>
      </c>
      <c r="K56" t="s">
        <v>374</v>
      </c>
      <c r="L56">
        <v>1339</v>
      </c>
      <c r="N56">
        <v>1007</v>
      </c>
      <c r="O56" t="s">
        <v>346</v>
      </c>
      <c r="P56" t="s">
        <v>346</v>
      </c>
      <c r="Q56">
        <v>1</v>
      </c>
      <c r="W56">
        <v>0</v>
      </c>
      <c r="X56">
        <v>1809032020</v>
      </c>
      <c r="Y56">
        <v>0.91</v>
      </c>
      <c r="AA56">
        <v>1505.68</v>
      </c>
      <c r="AB56">
        <v>0</v>
      </c>
      <c r="AC56">
        <v>0</v>
      </c>
      <c r="AD56">
        <v>0</v>
      </c>
      <c r="AE56">
        <v>108.4</v>
      </c>
      <c r="AF56">
        <v>0</v>
      </c>
      <c r="AG56">
        <v>0</v>
      </c>
      <c r="AH56">
        <v>0</v>
      </c>
      <c r="AI56">
        <v>13.89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0.91</v>
      </c>
      <c r="AV56">
        <v>0</v>
      </c>
      <c r="AW56">
        <v>2</v>
      </c>
      <c r="AX56">
        <v>37324089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Y56*Source!I37</f>
        <v>61.698</v>
      </c>
      <c r="CY56">
        <f>AA56</f>
        <v>1505.68</v>
      </c>
      <c r="CZ56">
        <f>AE56</f>
        <v>108.4</v>
      </c>
      <c r="DA56">
        <f>AI56</f>
        <v>13.89</v>
      </c>
      <c r="DB56">
        <v>0</v>
      </c>
    </row>
    <row r="57" spans="1:106" ht="12.75">
      <c r="A57">
        <f>ROW(Source!A37)</f>
        <v>37</v>
      </c>
      <c r="B57">
        <v>37323628</v>
      </c>
      <c r="C57">
        <v>37324071</v>
      </c>
      <c r="D57">
        <v>26848810</v>
      </c>
      <c r="E57">
        <v>1</v>
      </c>
      <c r="F57">
        <v>1</v>
      </c>
      <c r="G57">
        <v>1</v>
      </c>
      <c r="H57">
        <v>3</v>
      </c>
      <c r="I57" t="s">
        <v>360</v>
      </c>
      <c r="J57" t="s">
        <v>361</v>
      </c>
      <c r="K57" t="s">
        <v>362</v>
      </c>
      <c r="L57">
        <v>1339</v>
      </c>
      <c r="N57">
        <v>1007</v>
      </c>
      <c r="O57" t="s">
        <v>346</v>
      </c>
      <c r="P57" t="s">
        <v>346</v>
      </c>
      <c r="Q57">
        <v>1</v>
      </c>
      <c r="W57">
        <v>0</v>
      </c>
      <c r="X57">
        <v>720768671</v>
      </c>
      <c r="Y57">
        <v>0.46</v>
      </c>
      <c r="AA57">
        <v>1637.91</v>
      </c>
      <c r="AB57">
        <v>0</v>
      </c>
      <c r="AC57">
        <v>0</v>
      </c>
      <c r="AD57">
        <v>0</v>
      </c>
      <c r="AE57">
        <v>55.26</v>
      </c>
      <c r="AF57">
        <v>0</v>
      </c>
      <c r="AG57">
        <v>0</v>
      </c>
      <c r="AH57">
        <v>0</v>
      </c>
      <c r="AI57">
        <v>29.64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T57">
        <v>0.46</v>
      </c>
      <c r="AV57">
        <v>0</v>
      </c>
      <c r="AW57">
        <v>2</v>
      </c>
      <c r="AX57">
        <v>37324090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Y57*Source!I37</f>
        <v>31.188</v>
      </c>
      <c r="CY57">
        <f>AA57</f>
        <v>1637.91</v>
      </c>
      <c r="CZ57">
        <f>AE57</f>
        <v>55.26</v>
      </c>
      <c r="DA57">
        <f>AI57</f>
        <v>29.64</v>
      </c>
      <c r="DB57">
        <v>0</v>
      </c>
    </row>
    <row r="58" spans="1:106" ht="12.75">
      <c r="A58">
        <f>ROW(Source!A37)</f>
        <v>37</v>
      </c>
      <c r="B58">
        <v>37323628</v>
      </c>
      <c r="C58">
        <v>37324071</v>
      </c>
      <c r="D58">
        <v>26849228</v>
      </c>
      <c r="E58">
        <v>1</v>
      </c>
      <c r="F58">
        <v>1</v>
      </c>
      <c r="G58">
        <v>1</v>
      </c>
      <c r="H58">
        <v>3</v>
      </c>
      <c r="I58" t="s">
        <v>363</v>
      </c>
      <c r="J58" t="s">
        <v>364</v>
      </c>
      <c r="K58" t="s">
        <v>365</v>
      </c>
      <c r="L58">
        <v>1339</v>
      </c>
      <c r="N58">
        <v>1007</v>
      </c>
      <c r="O58" t="s">
        <v>346</v>
      </c>
      <c r="P58" t="s">
        <v>346</v>
      </c>
      <c r="Q58">
        <v>1</v>
      </c>
      <c r="W58">
        <v>0</v>
      </c>
      <c r="X58">
        <v>11619063</v>
      </c>
      <c r="Y58">
        <v>0.72</v>
      </c>
      <c r="AA58">
        <v>19.69</v>
      </c>
      <c r="AB58">
        <v>0</v>
      </c>
      <c r="AC58">
        <v>0</v>
      </c>
      <c r="AD58">
        <v>0</v>
      </c>
      <c r="AE58">
        <v>2.44</v>
      </c>
      <c r="AF58">
        <v>0</v>
      </c>
      <c r="AG58">
        <v>0</v>
      </c>
      <c r="AH58">
        <v>0</v>
      </c>
      <c r="AI58">
        <v>8.07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T58">
        <v>0.72</v>
      </c>
      <c r="AV58">
        <v>0</v>
      </c>
      <c r="AW58">
        <v>2</v>
      </c>
      <c r="AX58">
        <v>37324091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Y58*Source!I37</f>
        <v>48.815999999999995</v>
      </c>
      <c r="CY58">
        <f>AA58</f>
        <v>19.69</v>
      </c>
      <c r="CZ58">
        <f>AE58</f>
        <v>2.44</v>
      </c>
      <c r="DA58">
        <f>AI58</f>
        <v>8.07</v>
      </c>
      <c r="DB58">
        <v>0</v>
      </c>
    </row>
    <row r="59" spans="1:106" ht="12.75">
      <c r="A59">
        <f>ROW(Source!A38)</f>
        <v>38</v>
      </c>
      <c r="B59">
        <v>37323632</v>
      </c>
      <c r="C59">
        <v>37324092</v>
      </c>
      <c r="D59">
        <v>9415352</v>
      </c>
      <c r="E59">
        <v>1</v>
      </c>
      <c r="F59">
        <v>1</v>
      </c>
      <c r="G59">
        <v>1</v>
      </c>
      <c r="H59">
        <v>1</v>
      </c>
      <c r="I59" t="s">
        <v>375</v>
      </c>
      <c r="K59" t="s">
        <v>376</v>
      </c>
      <c r="L59">
        <v>1369</v>
      </c>
      <c r="N59">
        <v>1013</v>
      </c>
      <c r="O59" t="s">
        <v>319</v>
      </c>
      <c r="P59" t="s">
        <v>319</v>
      </c>
      <c r="Q59">
        <v>1</v>
      </c>
      <c r="W59">
        <v>0</v>
      </c>
      <c r="X59">
        <v>-1673341983</v>
      </c>
      <c r="Y59">
        <v>79.81</v>
      </c>
      <c r="AA59">
        <v>0</v>
      </c>
      <c r="AB59">
        <v>0</v>
      </c>
      <c r="AC59">
        <v>0</v>
      </c>
      <c r="AD59">
        <v>9.62</v>
      </c>
      <c r="AE59">
        <v>0</v>
      </c>
      <c r="AF59">
        <v>0</v>
      </c>
      <c r="AG59">
        <v>0</v>
      </c>
      <c r="AH59">
        <v>9.62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79.81</v>
      </c>
      <c r="AV59">
        <v>1</v>
      </c>
      <c r="AW59">
        <v>2</v>
      </c>
      <c r="AX59">
        <v>37324106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Y59*Source!I38</f>
        <v>376.7032</v>
      </c>
      <c r="CY59">
        <f>AD59</f>
        <v>9.62</v>
      </c>
      <c r="CZ59">
        <f>AH59</f>
        <v>9.62</v>
      </c>
      <c r="DA59">
        <f>AL59</f>
        <v>1</v>
      </c>
      <c r="DB59">
        <v>0</v>
      </c>
    </row>
    <row r="60" spans="1:106" ht="12.75">
      <c r="A60">
        <f>ROW(Source!A38)</f>
        <v>38</v>
      </c>
      <c r="B60">
        <v>37323632</v>
      </c>
      <c r="C60">
        <v>37324092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32</v>
      </c>
      <c r="K60" t="s">
        <v>320</v>
      </c>
      <c r="L60">
        <v>608254</v>
      </c>
      <c r="N60">
        <v>1013</v>
      </c>
      <c r="O60" t="s">
        <v>321</v>
      </c>
      <c r="P60" t="s">
        <v>321</v>
      </c>
      <c r="Q60">
        <v>1</v>
      </c>
      <c r="W60">
        <v>0</v>
      </c>
      <c r="X60">
        <v>-185737400</v>
      </c>
      <c r="Y60">
        <v>13.84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13.84</v>
      </c>
      <c r="AV60">
        <v>2</v>
      </c>
      <c r="AW60">
        <v>2</v>
      </c>
      <c r="AX60">
        <v>37324107</v>
      </c>
      <c r="AY60">
        <v>1</v>
      </c>
      <c r="AZ60">
        <v>0</v>
      </c>
      <c r="BA60">
        <v>60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Y60*Source!I38</f>
        <v>65.3248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ht="12.75">
      <c r="A61">
        <f>ROW(Source!A38)</f>
        <v>38</v>
      </c>
      <c r="B61">
        <v>37323632</v>
      </c>
      <c r="C61">
        <v>37324092</v>
      </c>
      <c r="D61">
        <v>26836841</v>
      </c>
      <c r="E61">
        <v>1</v>
      </c>
      <c r="F61">
        <v>1</v>
      </c>
      <c r="G61">
        <v>1</v>
      </c>
      <c r="H61">
        <v>2</v>
      </c>
      <c r="I61" t="s">
        <v>377</v>
      </c>
      <c r="J61" t="s">
        <v>378</v>
      </c>
      <c r="K61" t="s">
        <v>379</v>
      </c>
      <c r="L61">
        <v>1368</v>
      </c>
      <c r="N61">
        <v>1011</v>
      </c>
      <c r="O61" t="s">
        <v>325</v>
      </c>
      <c r="P61" t="s">
        <v>325</v>
      </c>
      <c r="Q61">
        <v>1</v>
      </c>
      <c r="W61">
        <v>0</v>
      </c>
      <c r="X61">
        <v>341432456</v>
      </c>
      <c r="Y61">
        <v>0.92</v>
      </c>
      <c r="AA61">
        <v>0</v>
      </c>
      <c r="AB61">
        <v>31.26</v>
      </c>
      <c r="AC61">
        <v>13.5</v>
      </c>
      <c r="AD61">
        <v>0</v>
      </c>
      <c r="AE61">
        <v>0</v>
      </c>
      <c r="AF61">
        <v>31.26</v>
      </c>
      <c r="AG61">
        <v>13.5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0.92</v>
      </c>
      <c r="AV61">
        <v>0</v>
      </c>
      <c r="AW61">
        <v>2</v>
      </c>
      <c r="AX61">
        <v>37324108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Y61*Source!I38</f>
        <v>4.3424</v>
      </c>
      <c r="CY61">
        <f>AB61</f>
        <v>31.26</v>
      </c>
      <c r="CZ61">
        <f>AF61</f>
        <v>31.26</v>
      </c>
      <c r="DA61">
        <f>AJ61</f>
        <v>1</v>
      </c>
      <c r="DB61">
        <v>0</v>
      </c>
    </row>
    <row r="62" spans="1:106" ht="12.75">
      <c r="A62">
        <f>ROW(Source!A38)</f>
        <v>38</v>
      </c>
      <c r="B62">
        <v>37323632</v>
      </c>
      <c r="C62">
        <v>37324092</v>
      </c>
      <c r="D62">
        <v>26836962</v>
      </c>
      <c r="E62">
        <v>1</v>
      </c>
      <c r="F62">
        <v>1</v>
      </c>
      <c r="G62">
        <v>1</v>
      </c>
      <c r="H62">
        <v>2</v>
      </c>
      <c r="I62" t="s">
        <v>322</v>
      </c>
      <c r="J62" t="s">
        <v>323</v>
      </c>
      <c r="K62" t="s">
        <v>324</v>
      </c>
      <c r="L62">
        <v>1368</v>
      </c>
      <c r="N62">
        <v>1011</v>
      </c>
      <c r="O62" t="s">
        <v>325</v>
      </c>
      <c r="P62" t="s">
        <v>325</v>
      </c>
      <c r="Q62">
        <v>1</v>
      </c>
      <c r="W62">
        <v>0</v>
      </c>
      <c r="X62">
        <v>-1418027447</v>
      </c>
      <c r="Y62">
        <v>9.93</v>
      </c>
      <c r="AA62">
        <v>0</v>
      </c>
      <c r="AB62">
        <v>90</v>
      </c>
      <c r="AC62">
        <v>10.06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9.93</v>
      </c>
      <c r="AV62">
        <v>0</v>
      </c>
      <c r="AW62">
        <v>2</v>
      </c>
      <c r="AX62">
        <v>37324109</v>
      </c>
      <c r="AY62">
        <v>1</v>
      </c>
      <c r="AZ62">
        <v>0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Y62*Source!I38</f>
        <v>46.8696</v>
      </c>
      <c r="CY62">
        <f>AB62</f>
        <v>90</v>
      </c>
      <c r="CZ62">
        <f>AF62</f>
        <v>90</v>
      </c>
      <c r="DA62">
        <f>AJ62</f>
        <v>1</v>
      </c>
      <c r="DB62">
        <v>0</v>
      </c>
    </row>
    <row r="63" spans="1:106" ht="12.75">
      <c r="A63">
        <f>ROW(Source!A38)</f>
        <v>38</v>
      </c>
      <c r="B63">
        <v>37323632</v>
      </c>
      <c r="C63">
        <v>37324092</v>
      </c>
      <c r="D63">
        <v>26837256</v>
      </c>
      <c r="E63">
        <v>1</v>
      </c>
      <c r="F63">
        <v>1</v>
      </c>
      <c r="G63">
        <v>1</v>
      </c>
      <c r="H63">
        <v>2</v>
      </c>
      <c r="I63" t="s">
        <v>380</v>
      </c>
      <c r="J63" t="s">
        <v>381</v>
      </c>
      <c r="K63" t="s">
        <v>382</v>
      </c>
      <c r="L63">
        <v>1368</v>
      </c>
      <c r="N63">
        <v>1011</v>
      </c>
      <c r="O63" t="s">
        <v>325</v>
      </c>
      <c r="P63" t="s">
        <v>325</v>
      </c>
      <c r="Q63">
        <v>1</v>
      </c>
      <c r="W63">
        <v>0</v>
      </c>
      <c r="X63">
        <v>-967892167</v>
      </c>
      <c r="Y63">
        <v>2.99</v>
      </c>
      <c r="AA63">
        <v>0</v>
      </c>
      <c r="AB63">
        <v>16.31</v>
      </c>
      <c r="AC63">
        <v>10.06</v>
      </c>
      <c r="AD63">
        <v>0</v>
      </c>
      <c r="AE63">
        <v>0</v>
      </c>
      <c r="AF63">
        <v>16.31</v>
      </c>
      <c r="AG63">
        <v>10.06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2.99</v>
      </c>
      <c r="AV63">
        <v>0</v>
      </c>
      <c r="AW63">
        <v>2</v>
      </c>
      <c r="AX63">
        <v>37324110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Y63*Source!I38</f>
        <v>14.1128</v>
      </c>
      <c r="CY63">
        <f>AB63</f>
        <v>16.31</v>
      </c>
      <c r="CZ63">
        <f>AF63</f>
        <v>16.31</v>
      </c>
      <c r="DA63">
        <f>AJ63</f>
        <v>1</v>
      </c>
      <c r="DB63">
        <v>0</v>
      </c>
    </row>
    <row r="64" spans="1:106" ht="12.75">
      <c r="A64">
        <f>ROW(Source!A38)</f>
        <v>38</v>
      </c>
      <c r="B64">
        <v>37323632</v>
      </c>
      <c r="C64">
        <v>37324092</v>
      </c>
      <c r="D64">
        <v>26838045</v>
      </c>
      <c r="E64">
        <v>1</v>
      </c>
      <c r="F64">
        <v>1</v>
      </c>
      <c r="G64">
        <v>1</v>
      </c>
      <c r="H64">
        <v>2</v>
      </c>
      <c r="I64" t="s">
        <v>383</v>
      </c>
      <c r="J64" t="s">
        <v>384</v>
      </c>
      <c r="K64" t="s">
        <v>385</v>
      </c>
      <c r="L64">
        <v>1368</v>
      </c>
      <c r="N64">
        <v>1011</v>
      </c>
      <c r="O64" t="s">
        <v>325</v>
      </c>
      <c r="P64" t="s">
        <v>325</v>
      </c>
      <c r="Q64">
        <v>1</v>
      </c>
      <c r="W64">
        <v>0</v>
      </c>
      <c r="X64">
        <v>-1708974810</v>
      </c>
      <c r="Y64">
        <v>9.93</v>
      </c>
      <c r="AA64">
        <v>0</v>
      </c>
      <c r="AB64">
        <v>7.54</v>
      </c>
      <c r="AC64">
        <v>0</v>
      </c>
      <c r="AD64">
        <v>0</v>
      </c>
      <c r="AE64">
        <v>0</v>
      </c>
      <c r="AF64">
        <v>7.54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9.93</v>
      </c>
      <c r="AV64">
        <v>0</v>
      </c>
      <c r="AW64">
        <v>2</v>
      </c>
      <c r="AX64">
        <v>37324111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Y64*Source!I38</f>
        <v>46.8696</v>
      </c>
      <c r="CY64">
        <f>AB64</f>
        <v>7.54</v>
      </c>
      <c r="CZ64">
        <f>AF64</f>
        <v>7.54</v>
      </c>
      <c r="DA64">
        <f>AJ64</f>
        <v>1</v>
      </c>
      <c r="DB64">
        <v>0</v>
      </c>
    </row>
    <row r="65" spans="1:106" ht="12.75">
      <c r="A65">
        <f>ROW(Source!A38)</f>
        <v>38</v>
      </c>
      <c r="B65">
        <v>37323632</v>
      </c>
      <c r="C65">
        <v>37324092</v>
      </c>
      <c r="D65">
        <v>26838694</v>
      </c>
      <c r="E65">
        <v>1</v>
      </c>
      <c r="F65">
        <v>1</v>
      </c>
      <c r="G65">
        <v>1</v>
      </c>
      <c r="H65">
        <v>2</v>
      </c>
      <c r="I65" t="s">
        <v>337</v>
      </c>
      <c r="J65" t="s">
        <v>338</v>
      </c>
      <c r="K65" t="s">
        <v>339</v>
      </c>
      <c r="L65">
        <v>1368</v>
      </c>
      <c r="N65">
        <v>1011</v>
      </c>
      <c r="O65" t="s">
        <v>325</v>
      </c>
      <c r="P65" t="s">
        <v>325</v>
      </c>
      <c r="Q65">
        <v>1</v>
      </c>
      <c r="W65">
        <v>0</v>
      </c>
      <c r="X65">
        <v>-365761310</v>
      </c>
      <c r="Y65">
        <v>2.65</v>
      </c>
      <c r="AA65">
        <v>0</v>
      </c>
      <c r="AB65">
        <v>87.17</v>
      </c>
      <c r="AC65">
        <v>11.6</v>
      </c>
      <c r="AD65">
        <v>0</v>
      </c>
      <c r="AE65">
        <v>0</v>
      </c>
      <c r="AF65">
        <v>87.17</v>
      </c>
      <c r="AG65">
        <v>11.6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2.65</v>
      </c>
      <c r="AV65">
        <v>0</v>
      </c>
      <c r="AW65">
        <v>2</v>
      </c>
      <c r="AX65">
        <v>37324112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Y65*Source!I38</f>
        <v>12.508</v>
      </c>
      <c r="CY65">
        <f>AB65</f>
        <v>87.17</v>
      </c>
      <c r="CZ65">
        <f>AF65</f>
        <v>87.17</v>
      </c>
      <c r="DA65">
        <f>AJ65</f>
        <v>1</v>
      </c>
      <c r="DB65">
        <v>0</v>
      </c>
    </row>
    <row r="66" spans="1:106" ht="12.75">
      <c r="A66">
        <f>ROW(Source!A38)</f>
        <v>38</v>
      </c>
      <c r="B66">
        <v>37323632</v>
      </c>
      <c r="C66">
        <v>37324092</v>
      </c>
      <c r="D66">
        <v>26857979</v>
      </c>
      <c r="E66">
        <v>1</v>
      </c>
      <c r="F66">
        <v>1</v>
      </c>
      <c r="G66">
        <v>1</v>
      </c>
      <c r="H66">
        <v>3</v>
      </c>
      <c r="I66" t="s">
        <v>386</v>
      </c>
      <c r="J66" t="s">
        <v>387</v>
      </c>
      <c r="K66" t="s">
        <v>388</v>
      </c>
      <c r="L66">
        <v>1348</v>
      </c>
      <c r="N66">
        <v>1009</v>
      </c>
      <c r="O66" t="s">
        <v>81</v>
      </c>
      <c r="P66" t="s">
        <v>81</v>
      </c>
      <c r="Q66">
        <v>1000</v>
      </c>
      <c r="W66">
        <v>0</v>
      </c>
      <c r="X66">
        <v>367480797</v>
      </c>
      <c r="Y66">
        <v>0.1</v>
      </c>
      <c r="AA66">
        <v>12486</v>
      </c>
      <c r="AB66">
        <v>0</v>
      </c>
      <c r="AC66">
        <v>0</v>
      </c>
      <c r="AD66">
        <v>0</v>
      </c>
      <c r="AE66">
        <v>12486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0.1</v>
      </c>
      <c r="AV66">
        <v>0</v>
      </c>
      <c r="AW66">
        <v>2</v>
      </c>
      <c r="AX66">
        <v>37324113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Y66*Source!I38</f>
        <v>0.472</v>
      </c>
      <c r="CY66">
        <f aca="true" t="shared" si="0" ref="CY66:CY71">AA66</f>
        <v>12486</v>
      </c>
      <c r="CZ66">
        <f aca="true" t="shared" si="1" ref="CZ66:CZ71">AE66</f>
        <v>12486</v>
      </c>
      <c r="DA66">
        <f aca="true" t="shared" si="2" ref="DA66:DA71">AI66</f>
        <v>1</v>
      </c>
      <c r="DB66">
        <v>0</v>
      </c>
    </row>
    <row r="67" spans="1:106" ht="12.75">
      <c r="A67">
        <f>ROW(Source!A38)</f>
        <v>38</v>
      </c>
      <c r="B67">
        <v>37323632</v>
      </c>
      <c r="C67">
        <v>37324092</v>
      </c>
      <c r="D67">
        <v>26858946</v>
      </c>
      <c r="E67">
        <v>1</v>
      </c>
      <c r="F67">
        <v>1</v>
      </c>
      <c r="G67">
        <v>1</v>
      </c>
      <c r="H67">
        <v>3</v>
      </c>
      <c r="I67" t="s">
        <v>389</v>
      </c>
      <c r="J67" t="s">
        <v>390</v>
      </c>
      <c r="K67" t="s">
        <v>391</v>
      </c>
      <c r="L67">
        <v>1348</v>
      </c>
      <c r="N67">
        <v>1009</v>
      </c>
      <c r="O67" t="s">
        <v>81</v>
      </c>
      <c r="P67" t="s">
        <v>81</v>
      </c>
      <c r="Q67">
        <v>1000</v>
      </c>
      <c r="W67">
        <v>0</v>
      </c>
      <c r="X67">
        <v>-801945661</v>
      </c>
      <c r="Y67">
        <v>1.67</v>
      </c>
      <c r="AA67">
        <v>600</v>
      </c>
      <c r="AB67">
        <v>0</v>
      </c>
      <c r="AC67">
        <v>0</v>
      </c>
      <c r="AD67">
        <v>0</v>
      </c>
      <c r="AE67">
        <v>600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1.67</v>
      </c>
      <c r="AV67">
        <v>0</v>
      </c>
      <c r="AW67">
        <v>2</v>
      </c>
      <c r="AX67">
        <v>37324114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Y67*Source!I38</f>
        <v>7.8824</v>
      </c>
      <c r="CY67">
        <f t="shared" si="0"/>
        <v>600</v>
      </c>
      <c r="CZ67">
        <f t="shared" si="1"/>
        <v>600</v>
      </c>
      <c r="DA67">
        <f t="shared" si="2"/>
        <v>1</v>
      </c>
      <c r="DB67">
        <v>0</v>
      </c>
    </row>
    <row r="68" spans="1:106" ht="12.75">
      <c r="A68">
        <f>ROW(Source!A38)</f>
        <v>38</v>
      </c>
      <c r="B68">
        <v>37323632</v>
      </c>
      <c r="C68">
        <v>37324092</v>
      </c>
      <c r="D68">
        <v>26860261</v>
      </c>
      <c r="E68">
        <v>1</v>
      </c>
      <c r="F68">
        <v>1</v>
      </c>
      <c r="G68">
        <v>1</v>
      </c>
      <c r="H68">
        <v>3</v>
      </c>
      <c r="I68" t="s">
        <v>392</v>
      </c>
      <c r="J68" t="s">
        <v>393</v>
      </c>
      <c r="K68" t="s">
        <v>394</v>
      </c>
      <c r="L68">
        <v>1348</v>
      </c>
      <c r="N68">
        <v>1009</v>
      </c>
      <c r="O68" t="s">
        <v>81</v>
      </c>
      <c r="P68" t="s">
        <v>81</v>
      </c>
      <c r="Q68">
        <v>1000</v>
      </c>
      <c r="W68">
        <v>0</v>
      </c>
      <c r="X68">
        <v>-2035466216</v>
      </c>
      <c r="Y68">
        <v>0.007</v>
      </c>
      <c r="AA68">
        <v>13673</v>
      </c>
      <c r="AB68">
        <v>0</v>
      </c>
      <c r="AC68">
        <v>0</v>
      </c>
      <c r="AD68">
        <v>0</v>
      </c>
      <c r="AE68">
        <v>13673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0.007</v>
      </c>
      <c r="AV68">
        <v>0</v>
      </c>
      <c r="AW68">
        <v>2</v>
      </c>
      <c r="AX68">
        <v>37324115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Y68*Source!I38</f>
        <v>0.03304</v>
      </c>
      <c r="CY68">
        <f t="shared" si="0"/>
        <v>13673</v>
      </c>
      <c r="CZ68">
        <f t="shared" si="1"/>
        <v>13673</v>
      </c>
      <c r="DA68">
        <f t="shared" si="2"/>
        <v>1</v>
      </c>
      <c r="DB68">
        <v>0</v>
      </c>
    </row>
    <row r="69" spans="1:106" ht="12.75">
      <c r="A69">
        <f>ROW(Source!A38)</f>
        <v>38</v>
      </c>
      <c r="B69">
        <v>37323632</v>
      </c>
      <c r="C69">
        <v>37324092</v>
      </c>
      <c r="D69">
        <v>26872076</v>
      </c>
      <c r="E69">
        <v>1</v>
      </c>
      <c r="F69">
        <v>1</v>
      </c>
      <c r="G69">
        <v>1</v>
      </c>
      <c r="H69">
        <v>3</v>
      </c>
      <c r="I69" t="s">
        <v>395</v>
      </c>
      <c r="J69" t="s">
        <v>396</v>
      </c>
      <c r="K69" t="s">
        <v>397</v>
      </c>
      <c r="L69">
        <v>1348</v>
      </c>
      <c r="N69">
        <v>1009</v>
      </c>
      <c r="O69" t="s">
        <v>81</v>
      </c>
      <c r="P69" t="s">
        <v>81</v>
      </c>
      <c r="Q69">
        <v>1000</v>
      </c>
      <c r="W69">
        <v>0</v>
      </c>
      <c r="X69">
        <v>2010074001</v>
      </c>
      <c r="Y69">
        <v>0.009</v>
      </c>
      <c r="AA69">
        <v>25650</v>
      </c>
      <c r="AB69">
        <v>0</v>
      </c>
      <c r="AC69">
        <v>0</v>
      </c>
      <c r="AD69">
        <v>0</v>
      </c>
      <c r="AE69">
        <v>25650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T69">
        <v>0.009</v>
      </c>
      <c r="AV69">
        <v>0</v>
      </c>
      <c r="AW69">
        <v>2</v>
      </c>
      <c r="AX69">
        <v>37324116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Y69*Source!I38</f>
        <v>0.04248</v>
      </c>
      <c r="CY69">
        <f t="shared" si="0"/>
        <v>25650</v>
      </c>
      <c r="CZ69">
        <f t="shared" si="1"/>
        <v>25650</v>
      </c>
      <c r="DA69">
        <f t="shared" si="2"/>
        <v>1</v>
      </c>
      <c r="DB69">
        <v>0</v>
      </c>
    </row>
    <row r="70" spans="1:106" ht="12.75">
      <c r="A70">
        <f>ROW(Source!A38)</f>
        <v>38</v>
      </c>
      <c r="B70">
        <v>37323632</v>
      </c>
      <c r="C70">
        <v>37324092</v>
      </c>
      <c r="D70">
        <v>26848810</v>
      </c>
      <c r="E70">
        <v>1</v>
      </c>
      <c r="F70">
        <v>1</v>
      </c>
      <c r="G70">
        <v>1</v>
      </c>
      <c r="H70">
        <v>3</v>
      </c>
      <c r="I70" t="s">
        <v>360</v>
      </c>
      <c r="J70" t="s">
        <v>361</v>
      </c>
      <c r="K70" t="s">
        <v>362</v>
      </c>
      <c r="L70">
        <v>1339</v>
      </c>
      <c r="N70">
        <v>1007</v>
      </c>
      <c r="O70" t="s">
        <v>346</v>
      </c>
      <c r="P70" t="s">
        <v>346</v>
      </c>
      <c r="Q70">
        <v>1</v>
      </c>
      <c r="W70">
        <v>0</v>
      </c>
      <c r="X70">
        <v>720768671</v>
      </c>
      <c r="Y70">
        <v>2.32</v>
      </c>
      <c r="AA70">
        <v>55.26</v>
      </c>
      <c r="AB70">
        <v>0</v>
      </c>
      <c r="AC70">
        <v>0</v>
      </c>
      <c r="AD70">
        <v>0</v>
      </c>
      <c r="AE70">
        <v>55.26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2.32</v>
      </c>
      <c r="AV70">
        <v>0</v>
      </c>
      <c r="AW70">
        <v>2</v>
      </c>
      <c r="AX70">
        <v>37324117</v>
      </c>
      <c r="AY70">
        <v>1</v>
      </c>
      <c r="AZ70">
        <v>0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Y70*Source!I38</f>
        <v>10.950399999999998</v>
      </c>
      <c r="CY70">
        <f t="shared" si="0"/>
        <v>55.26</v>
      </c>
      <c r="CZ70">
        <f t="shared" si="1"/>
        <v>55.26</v>
      </c>
      <c r="DA70">
        <f t="shared" si="2"/>
        <v>1</v>
      </c>
      <c r="DB70">
        <v>0</v>
      </c>
    </row>
    <row r="71" spans="1:106" ht="12.75">
      <c r="A71">
        <f>ROW(Source!A38)</f>
        <v>38</v>
      </c>
      <c r="B71">
        <v>37323632</v>
      </c>
      <c r="C71">
        <v>37324092</v>
      </c>
      <c r="D71">
        <v>26849228</v>
      </c>
      <c r="E71">
        <v>1</v>
      </c>
      <c r="F71">
        <v>1</v>
      </c>
      <c r="G71">
        <v>1</v>
      </c>
      <c r="H71">
        <v>3</v>
      </c>
      <c r="I71" t="s">
        <v>363</v>
      </c>
      <c r="J71" t="s">
        <v>364</v>
      </c>
      <c r="K71" t="s">
        <v>365</v>
      </c>
      <c r="L71">
        <v>1339</v>
      </c>
      <c r="N71">
        <v>1007</v>
      </c>
      <c r="O71" t="s">
        <v>346</v>
      </c>
      <c r="P71" t="s">
        <v>346</v>
      </c>
      <c r="Q71">
        <v>1</v>
      </c>
      <c r="W71">
        <v>0</v>
      </c>
      <c r="X71">
        <v>11619063</v>
      </c>
      <c r="Y71">
        <v>0.748</v>
      </c>
      <c r="AA71">
        <v>2.44</v>
      </c>
      <c r="AB71">
        <v>0</v>
      </c>
      <c r="AC71">
        <v>0</v>
      </c>
      <c r="AD71">
        <v>0</v>
      </c>
      <c r="AE71">
        <v>2.44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0.748</v>
      </c>
      <c r="AV71">
        <v>0</v>
      </c>
      <c r="AW71">
        <v>2</v>
      </c>
      <c r="AX71">
        <v>37324118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Y71*Source!I38</f>
        <v>3.53056</v>
      </c>
      <c r="CY71">
        <f t="shared" si="0"/>
        <v>2.44</v>
      </c>
      <c r="CZ71">
        <f t="shared" si="1"/>
        <v>2.44</v>
      </c>
      <c r="DA71">
        <f t="shared" si="2"/>
        <v>1</v>
      </c>
      <c r="DB71">
        <v>0</v>
      </c>
    </row>
    <row r="72" spans="1:106" ht="12.75">
      <c r="A72">
        <f>ROW(Source!A39)</f>
        <v>39</v>
      </c>
      <c r="B72">
        <v>37323628</v>
      </c>
      <c r="C72">
        <v>37324092</v>
      </c>
      <c r="D72">
        <v>9415352</v>
      </c>
      <c r="E72">
        <v>1</v>
      </c>
      <c r="F72">
        <v>1</v>
      </c>
      <c r="G72">
        <v>1</v>
      </c>
      <c r="H72">
        <v>1</v>
      </c>
      <c r="I72" t="s">
        <v>375</v>
      </c>
      <c r="K72" t="s">
        <v>376</v>
      </c>
      <c r="L72">
        <v>1369</v>
      </c>
      <c r="N72">
        <v>1013</v>
      </c>
      <c r="O72" t="s">
        <v>319</v>
      </c>
      <c r="P72" t="s">
        <v>319</v>
      </c>
      <c r="Q72">
        <v>1</v>
      </c>
      <c r="W72">
        <v>0</v>
      </c>
      <c r="X72">
        <v>-1673341983</v>
      </c>
      <c r="Y72">
        <v>79.81</v>
      </c>
      <c r="AA72">
        <v>0</v>
      </c>
      <c r="AB72">
        <v>0</v>
      </c>
      <c r="AC72">
        <v>0</v>
      </c>
      <c r="AD72">
        <v>9.62</v>
      </c>
      <c r="AE72">
        <v>0</v>
      </c>
      <c r="AF72">
        <v>0</v>
      </c>
      <c r="AG72">
        <v>0</v>
      </c>
      <c r="AH72">
        <v>9.62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79.81</v>
      </c>
      <c r="AV72">
        <v>1</v>
      </c>
      <c r="AW72">
        <v>2</v>
      </c>
      <c r="AX72">
        <v>37324106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Y72*Source!I39</f>
        <v>376.7032</v>
      </c>
      <c r="CY72">
        <f>AD72</f>
        <v>9.62</v>
      </c>
      <c r="CZ72">
        <f>AH72</f>
        <v>9.62</v>
      </c>
      <c r="DA72">
        <f>AL72</f>
        <v>1</v>
      </c>
      <c r="DB72">
        <v>0</v>
      </c>
    </row>
    <row r="73" spans="1:106" ht="12.75">
      <c r="A73">
        <f>ROW(Source!A39)</f>
        <v>39</v>
      </c>
      <c r="B73">
        <v>37323628</v>
      </c>
      <c r="C73">
        <v>37324092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32</v>
      </c>
      <c r="K73" t="s">
        <v>320</v>
      </c>
      <c r="L73">
        <v>608254</v>
      </c>
      <c r="N73">
        <v>1013</v>
      </c>
      <c r="O73" t="s">
        <v>321</v>
      </c>
      <c r="P73" t="s">
        <v>321</v>
      </c>
      <c r="Q73">
        <v>1</v>
      </c>
      <c r="W73">
        <v>0</v>
      </c>
      <c r="X73">
        <v>-185737400</v>
      </c>
      <c r="Y73">
        <v>13.84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13.84</v>
      </c>
      <c r="AV73">
        <v>2</v>
      </c>
      <c r="AW73">
        <v>2</v>
      </c>
      <c r="AX73">
        <v>37324107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Y73*Source!I39</f>
        <v>65.3248</v>
      </c>
      <c r="CY73">
        <f>AD73</f>
        <v>0</v>
      </c>
      <c r="CZ73">
        <f>AH73</f>
        <v>0</v>
      </c>
      <c r="DA73">
        <f>AL73</f>
        <v>1</v>
      </c>
      <c r="DB73">
        <v>0</v>
      </c>
    </row>
    <row r="74" spans="1:106" ht="12.75">
      <c r="A74">
        <f>ROW(Source!A39)</f>
        <v>39</v>
      </c>
      <c r="B74">
        <v>37323628</v>
      </c>
      <c r="C74">
        <v>37324092</v>
      </c>
      <c r="D74">
        <v>26836841</v>
      </c>
      <c r="E74">
        <v>1</v>
      </c>
      <c r="F74">
        <v>1</v>
      </c>
      <c r="G74">
        <v>1</v>
      </c>
      <c r="H74">
        <v>2</v>
      </c>
      <c r="I74" t="s">
        <v>377</v>
      </c>
      <c r="J74" t="s">
        <v>378</v>
      </c>
      <c r="K74" t="s">
        <v>379</v>
      </c>
      <c r="L74">
        <v>1368</v>
      </c>
      <c r="N74">
        <v>1011</v>
      </c>
      <c r="O74" t="s">
        <v>325</v>
      </c>
      <c r="P74" t="s">
        <v>325</v>
      </c>
      <c r="Q74">
        <v>1</v>
      </c>
      <c r="W74">
        <v>0</v>
      </c>
      <c r="X74">
        <v>341432456</v>
      </c>
      <c r="Y74">
        <v>0.92</v>
      </c>
      <c r="AA74">
        <v>0</v>
      </c>
      <c r="AB74">
        <v>384.5</v>
      </c>
      <c r="AC74">
        <v>331.83</v>
      </c>
      <c r="AD74">
        <v>0</v>
      </c>
      <c r="AE74">
        <v>0</v>
      </c>
      <c r="AF74">
        <v>31.26</v>
      </c>
      <c r="AG74">
        <v>13.5</v>
      </c>
      <c r="AH74">
        <v>0</v>
      </c>
      <c r="AI74">
        <v>1</v>
      </c>
      <c r="AJ74">
        <v>12.3</v>
      </c>
      <c r="AK74">
        <v>24.58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0.92</v>
      </c>
      <c r="AV74">
        <v>0</v>
      </c>
      <c r="AW74">
        <v>2</v>
      </c>
      <c r="AX74">
        <v>37324108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Y74*Source!I39</f>
        <v>4.3424</v>
      </c>
      <c r="CY74">
        <f>AB74</f>
        <v>384.5</v>
      </c>
      <c r="CZ74">
        <f>AF74</f>
        <v>31.26</v>
      </c>
      <c r="DA74">
        <f>AJ74</f>
        <v>12.3</v>
      </c>
      <c r="DB74">
        <v>0</v>
      </c>
    </row>
    <row r="75" spans="1:106" ht="12.75">
      <c r="A75">
        <f>ROW(Source!A39)</f>
        <v>39</v>
      </c>
      <c r="B75">
        <v>37323628</v>
      </c>
      <c r="C75">
        <v>37324092</v>
      </c>
      <c r="D75">
        <v>26836962</v>
      </c>
      <c r="E75">
        <v>1</v>
      </c>
      <c r="F75">
        <v>1</v>
      </c>
      <c r="G75">
        <v>1</v>
      </c>
      <c r="H75">
        <v>2</v>
      </c>
      <c r="I75" t="s">
        <v>322</v>
      </c>
      <c r="J75" t="s">
        <v>323</v>
      </c>
      <c r="K75" t="s">
        <v>324</v>
      </c>
      <c r="L75">
        <v>1368</v>
      </c>
      <c r="N75">
        <v>1011</v>
      </c>
      <c r="O75" t="s">
        <v>325</v>
      </c>
      <c r="P75" t="s">
        <v>325</v>
      </c>
      <c r="Q75">
        <v>1</v>
      </c>
      <c r="W75">
        <v>0</v>
      </c>
      <c r="X75">
        <v>-1418027447</v>
      </c>
      <c r="Y75">
        <v>9.93</v>
      </c>
      <c r="AA75">
        <v>0</v>
      </c>
      <c r="AB75">
        <v>588.6</v>
      </c>
      <c r="AC75">
        <v>247.27</v>
      </c>
      <c r="AD75">
        <v>0</v>
      </c>
      <c r="AE75">
        <v>0</v>
      </c>
      <c r="AF75">
        <v>90</v>
      </c>
      <c r="AG75">
        <v>10.06</v>
      </c>
      <c r="AH75">
        <v>0</v>
      </c>
      <c r="AI75">
        <v>1</v>
      </c>
      <c r="AJ75">
        <v>6.54</v>
      </c>
      <c r="AK75">
        <v>24.58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9.93</v>
      </c>
      <c r="AV75">
        <v>0</v>
      </c>
      <c r="AW75">
        <v>2</v>
      </c>
      <c r="AX75">
        <v>37324109</v>
      </c>
      <c r="AY75">
        <v>1</v>
      </c>
      <c r="AZ75">
        <v>0</v>
      </c>
      <c r="BA75">
        <v>75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Y75*Source!I39</f>
        <v>46.8696</v>
      </c>
      <c r="CY75">
        <f>AB75</f>
        <v>588.6</v>
      </c>
      <c r="CZ75">
        <f>AF75</f>
        <v>90</v>
      </c>
      <c r="DA75">
        <f>AJ75</f>
        <v>6.54</v>
      </c>
      <c r="DB75">
        <v>0</v>
      </c>
    </row>
    <row r="76" spans="1:106" ht="12.75">
      <c r="A76">
        <f>ROW(Source!A39)</f>
        <v>39</v>
      </c>
      <c r="B76">
        <v>37323628</v>
      </c>
      <c r="C76">
        <v>37324092</v>
      </c>
      <c r="D76">
        <v>26837256</v>
      </c>
      <c r="E76">
        <v>1</v>
      </c>
      <c r="F76">
        <v>1</v>
      </c>
      <c r="G76">
        <v>1</v>
      </c>
      <c r="H76">
        <v>2</v>
      </c>
      <c r="I76" t="s">
        <v>380</v>
      </c>
      <c r="J76" t="s">
        <v>381</v>
      </c>
      <c r="K76" t="s">
        <v>382</v>
      </c>
      <c r="L76">
        <v>1368</v>
      </c>
      <c r="N76">
        <v>1011</v>
      </c>
      <c r="O76" t="s">
        <v>325</v>
      </c>
      <c r="P76" t="s">
        <v>325</v>
      </c>
      <c r="Q76">
        <v>1</v>
      </c>
      <c r="W76">
        <v>0</v>
      </c>
      <c r="X76">
        <v>-967892167</v>
      </c>
      <c r="Y76">
        <v>2.99</v>
      </c>
      <c r="AA76">
        <v>0</v>
      </c>
      <c r="AB76">
        <v>276.13</v>
      </c>
      <c r="AC76">
        <v>247.27</v>
      </c>
      <c r="AD76">
        <v>0</v>
      </c>
      <c r="AE76">
        <v>0</v>
      </c>
      <c r="AF76">
        <v>16.31</v>
      </c>
      <c r="AG76">
        <v>10.06</v>
      </c>
      <c r="AH76">
        <v>0</v>
      </c>
      <c r="AI76">
        <v>1</v>
      </c>
      <c r="AJ76">
        <v>16.93</v>
      </c>
      <c r="AK76">
        <v>24.58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2.99</v>
      </c>
      <c r="AV76">
        <v>0</v>
      </c>
      <c r="AW76">
        <v>2</v>
      </c>
      <c r="AX76">
        <v>37324110</v>
      </c>
      <c r="AY76">
        <v>1</v>
      </c>
      <c r="AZ76">
        <v>0</v>
      </c>
      <c r="BA76">
        <v>76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Y76*Source!I39</f>
        <v>14.1128</v>
      </c>
      <c r="CY76">
        <f>AB76</f>
        <v>276.13</v>
      </c>
      <c r="CZ76">
        <f>AF76</f>
        <v>16.31</v>
      </c>
      <c r="DA76">
        <f>AJ76</f>
        <v>16.93</v>
      </c>
      <c r="DB76">
        <v>0</v>
      </c>
    </row>
    <row r="77" spans="1:106" ht="12.75">
      <c r="A77">
        <f>ROW(Source!A39)</f>
        <v>39</v>
      </c>
      <c r="B77">
        <v>37323628</v>
      </c>
      <c r="C77">
        <v>37324092</v>
      </c>
      <c r="D77">
        <v>26838045</v>
      </c>
      <c r="E77">
        <v>1</v>
      </c>
      <c r="F77">
        <v>1</v>
      </c>
      <c r="G77">
        <v>1</v>
      </c>
      <c r="H77">
        <v>2</v>
      </c>
      <c r="I77" t="s">
        <v>383</v>
      </c>
      <c r="J77" t="s">
        <v>384</v>
      </c>
      <c r="K77" t="s">
        <v>385</v>
      </c>
      <c r="L77">
        <v>1368</v>
      </c>
      <c r="N77">
        <v>1011</v>
      </c>
      <c r="O77" t="s">
        <v>325</v>
      </c>
      <c r="P77" t="s">
        <v>325</v>
      </c>
      <c r="Q77">
        <v>1</v>
      </c>
      <c r="W77">
        <v>0</v>
      </c>
      <c r="X77">
        <v>-1708974810</v>
      </c>
      <c r="Y77">
        <v>9.93</v>
      </c>
      <c r="AA77">
        <v>0</v>
      </c>
      <c r="AB77">
        <v>35.21</v>
      </c>
      <c r="AC77">
        <v>0</v>
      </c>
      <c r="AD77">
        <v>0</v>
      </c>
      <c r="AE77">
        <v>0</v>
      </c>
      <c r="AF77">
        <v>7.54</v>
      </c>
      <c r="AG77">
        <v>0</v>
      </c>
      <c r="AH77">
        <v>0</v>
      </c>
      <c r="AI77">
        <v>1</v>
      </c>
      <c r="AJ77">
        <v>4.67</v>
      </c>
      <c r="AK77">
        <v>24.58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9.93</v>
      </c>
      <c r="AV77">
        <v>0</v>
      </c>
      <c r="AW77">
        <v>2</v>
      </c>
      <c r="AX77">
        <v>37324111</v>
      </c>
      <c r="AY77">
        <v>1</v>
      </c>
      <c r="AZ77">
        <v>0</v>
      </c>
      <c r="BA77">
        <v>77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Y77*Source!I39</f>
        <v>46.8696</v>
      </c>
      <c r="CY77">
        <f>AB77</f>
        <v>35.21</v>
      </c>
      <c r="CZ77">
        <f>AF77</f>
        <v>7.54</v>
      </c>
      <c r="DA77">
        <f>AJ77</f>
        <v>4.67</v>
      </c>
      <c r="DB77">
        <v>0</v>
      </c>
    </row>
    <row r="78" spans="1:106" ht="12.75">
      <c r="A78">
        <f>ROW(Source!A39)</f>
        <v>39</v>
      </c>
      <c r="B78">
        <v>37323628</v>
      </c>
      <c r="C78">
        <v>37324092</v>
      </c>
      <c r="D78">
        <v>26838694</v>
      </c>
      <c r="E78">
        <v>1</v>
      </c>
      <c r="F78">
        <v>1</v>
      </c>
      <c r="G78">
        <v>1</v>
      </c>
      <c r="H78">
        <v>2</v>
      </c>
      <c r="I78" t="s">
        <v>337</v>
      </c>
      <c r="J78" t="s">
        <v>338</v>
      </c>
      <c r="K78" t="s">
        <v>339</v>
      </c>
      <c r="L78">
        <v>1368</v>
      </c>
      <c r="N78">
        <v>1011</v>
      </c>
      <c r="O78" t="s">
        <v>325</v>
      </c>
      <c r="P78" t="s">
        <v>325</v>
      </c>
      <c r="Q78">
        <v>1</v>
      </c>
      <c r="W78">
        <v>0</v>
      </c>
      <c r="X78">
        <v>-365761310</v>
      </c>
      <c r="Y78">
        <v>2.65</v>
      </c>
      <c r="AA78">
        <v>0</v>
      </c>
      <c r="AB78">
        <v>655.52</v>
      </c>
      <c r="AC78">
        <v>285.13</v>
      </c>
      <c r="AD78">
        <v>0</v>
      </c>
      <c r="AE78">
        <v>0</v>
      </c>
      <c r="AF78">
        <v>87.17</v>
      </c>
      <c r="AG78">
        <v>11.6</v>
      </c>
      <c r="AH78">
        <v>0</v>
      </c>
      <c r="AI78">
        <v>1</v>
      </c>
      <c r="AJ78">
        <v>7.52</v>
      </c>
      <c r="AK78">
        <v>24.58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2.65</v>
      </c>
      <c r="AV78">
        <v>0</v>
      </c>
      <c r="AW78">
        <v>2</v>
      </c>
      <c r="AX78">
        <v>37324112</v>
      </c>
      <c r="AY78">
        <v>1</v>
      </c>
      <c r="AZ78">
        <v>0</v>
      </c>
      <c r="BA78">
        <v>78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Y78*Source!I39</f>
        <v>12.508</v>
      </c>
      <c r="CY78">
        <f>AB78</f>
        <v>655.52</v>
      </c>
      <c r="CZ78">
        <f>AF78</f>
        <v>87.17</v>
      </c>
      <c r="DA78">
        <f>AJ78</f>
        <v>7.52</v>
      </c>
      <c r="DB78">
        <v>0</v>
      </c>
    </row>
    <row r="79" spans="1:106" ht="12.75">
      <c r="A79">
        <f>ROW(Source!A39)</f>
        <v>39</v>
      </c>
      <c r="B79">
        <v>37323628</v>
      </c>
      <c r="C79">
        <v>37324092</v>
      </c>
      <c r="D79">
        <v>26857979</v>
      </c>
      <c r="E79">
        <v>1</v>
      </c>
      <c r="F79">
        <v>1</v>
      </c>
      <c r="G79">
        <v>1</v>
      </c>
      <c r="H79">
        <v>3</v>
      </c>
      <c r="I79" t="s">
        <v>386</v>
      </c>
      <c r="J79" t="s">
        <v>387</v>
      </c>
      <c r="K79" t="s">
        <v>388</v>
      </c>
      <c r="L79">
        <v>1348</v>
      </c>
      <c r="N79">
        <v>1009</v>
      </c>
      <c r="O79" t="s">
        <v>81</v>
      </c>
      <c r="P79" t="s">
        <v>81</v>
      </c>
      <c r="Q79">
        <v>1000</v>
      </c>
      <c r="W79">
        <v>0</v>
      </c>
      <c r="X79">
        <v>367480797</v>
      </c>
      <c r="Y79">
        <v>0.1</v>
      </c>
      <c r="AA79">
        <v>61805.7</v>
      </c>
      <c r="AB79">
        <v>0</v>
      </c>
      <c r="AC79">
        <v>0</v>
      </c>
      <c r="AD79">
        <v>0</v>
      </c>
      <c r="AE79">
        <v>12486</v>
      </c>
      <c r="AF79">
        <v>0</v>
      </c>
      <c r="AG79">
        <v>0</v>
      </c>
      <c r="AH79">
        <v>0</v>
      </c>
      <c r="AI79">
        <v>4.95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0.1</v>
      </c>
      <c r="AV79">
        <v>0</v>
      </c>
      <c r="AW79">
        <v>2</v>
      </c>
      <c r="AX79">
        <v>37324113</v>
      </c>
      <c r="AY79">
        <v>1</v>
      </c>
      <c r="AZ79">
        <v>0</v>
      </c>
      <c r="BA79">
        <v>79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Y79*Source!I39</f>
        <v>0.472</v>
      </c>
      <c r="CY79">
        <f aca="true" t="shared" si="3" ref="CY79:CY84">AA79</f>
        <v>61805.7</v>
      </c>
      <c r="CZ79">
        <f aca="true" t="shared" si="4" ref="CZ79:CZ84">AE79</f>
        <v>12486</v>
      </c>
      <c r="DA79">
        <f aca="true" t="shared" si="5" ref="DA79:DA84">AI79</f>
        <v>4.95</v>
      </c>
      <c r="DB79">
        <v>0</v>
      </c>
    </row>
    <row r="80" spans="1:106" ht="12.75">
      <c r="A80">
        <f>ROW(Source!A39)</f>
        <v>39</v>
      </c>
      <c r="B80">
        <v>37323628</v>
      </c>
      <c r="C80">
        <v>37324092</v>
      </c>
      <c r="D80">
        <v>26858946</v>
      </c>
      <c r="E80">
        <v>1</v>
      </c>
      <c r="F80">
        <v>1</v>
      </c>
      <c r="G80">
        <v>1</v>
      </c>
      <c r="H80">
        <v>3</v>
      </c>
      <c r="I80" t="s">
        <v>389</v>
      </c>
      <c r="J80" t="s">
        <v>390</v>
      </c>
      <c r="K80" t="s">
        <v>391</v>
      </c>
      <c r="L80">
        <v>1348</v>
      </c>
      <c r="N80">
        <v>1009</v>
      </c>
      <c r="O80" t="s">
        <v>81</v>
      </c>
      <c r="P80" t="s">
        <v>81</v>
      </c>
      <c r="Q80">
        <v>1000</v>
      </c>
      <c r="W80">
        <v>0</v>
      </c>
      <c r="X80">
        <v>-801945661</v>
      </c>
      <c r="Y80">
        <v>1.67</v>
      </c>
      <c r="AA80">
        <v>6456</v>
      </c>
      <c r="AB80">
        <v>0</v>
      </c>
      <c r="AC80">
        <v>0</v>
      </c>
      <c r="AD80">
        <v>0</v>
      </c>
      <c r="AE80">
        <v>600</v>
      </c>
      <c r="AF80">
        <v>0</v>
      </c>
      <c r="AG80">
        <v>0</v>
      </c>
      <c r="AH80">
        <v>0</v>
      </c>
      <c r="AI80">
        <v>10.76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1.67</v>
      </c>
      <c r="AV80">
        <v>0</v>
      </c>
      <c r="AW80">
        <v>2</v>
      </c>
      <c r="AX80">
        <v>37324114</v>
      </c>
      <c r="AY80">
        <v>1</v>
      </c>
      <c r="AZ80">
        <v>0</v>
      </c>
      <c r="BA80">
        <v>80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7.8824</v>
      </c>
      <c r="CY80">
        <f t="shared" si="3"/>
        <v>6456</v>
      </c>
      <c r="CZ80">
        <f t="shared" si="4"/>
        <v>600</v>
      </c>
      <c r="DA80">
        <f t="shared" si="5"/>
        <v>10.76</v>
      </c>
      <c r="DB80">
        <v>0</v>
      </c>
    </row>
    <row r="81" spans="1:106" ht="12.75">
      <c r="A81">
        <f>ROW(Source!A39)</f>
        <v>39</v>
      </c>
      <c r="B81">
        <v>37323628</v>
      </c>
      <c r="C81">
        <v>37324092</v>
      </c>
      <c r="D81">
        <v>26860261</v>
      </c>
      <c r="E81">
        <v>1</v>
      </c>
      <c r="F81">
        <v>1</v>
      </c>
      <c r="G81">
        <v>1</v>
      </c>
      <c r="H81">
        <v>3</v>
      </c>
      <c r="I81" t="s">
        <v>392</v>
      </c>
      <c r="J81" t="s">
        <v>393</v>
      </c>
      <c r="K81" t="s">
        <v>394</v>
      </c>
      <c r="L81">
        <v>1348</v>
      </c>
      <c r="N81">
        <v>1009</v>
      </c>
      <c r="O81" t="s">
        <v>81</v>
      </c>
      <c r="P81" t="s">
        <v>81</v>
      </c>
      <c r="Q81">
        <v>1000</v>
      </c>
      <c r="W81">
        <v>0</v>
      </c>
      <c r="X81">
        <v>-2035466216</v>
      </c>
      <c r="Y81">
        <v>0.007</v>
      </c>
      <c r="AA81">
        <v>43206.68</v>
      </c>
      <c r="AB81">
        <v>0</v>
      </c>
      <c r="AC81">
        <v>0</v>
      </c>
      <c r="AD81">
        <v>0</v>
      </c>
      <c r="AE81">
        <v>13673</v>
      </c>
      <c r="AF81">
        <v>0</v>
      </c>
      <c r="AG81">
        <v>0</v>
      </c>
      <c r="AH81">
        <v>0</v>
      </c>
      <c r="AI81">
        <v>3.16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0.007</v>
      </c>
      <c r="AV81">
        <v>0</v>
      </c>
      <c r="AW81">
        <v>2</v>
      </c>
      <c r="AX81">
        <v>37324115</v>
      </c>
      <c r="AY81">
        <v>1</v>
      </c>
      <c r="AZ81">
        <v>0</v>
      </c>
      <c r="BA81">
        <v>81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0.03304</v>
      </c>
      <c r="CY81">
        <f t="shared" si="3"/>
        <v>43206.68</v>
      </c>
      <c r="CZ81">
        <f t="shared" si="4"/>
        <v>13673</v>
      </c>
      <c r="DA81">
        <f t="shared" si="5"/>
        <v>3.16</v>
      </c>
      <c r="DB81">
        <v>0</v>
      </c>
    </row>
    <row r="82" spans="1:106" ht="12.75">
      <c r="A82">
        <f>ROW(Source!A39)</f>
        <v>39</v>
      </c>
      <c r="B82">
        <v>37323628</v>
      </c>
      <c r="C82">
        <v>37324092</v>
      </c>
      <c r="D82">
        <v>26872076</v>
      </c>
      <c r="E82">
        <v>1</v>
      </c>
      <c r="F82">
        <v>1</v>
      </c>
      <c r="G82">
        <v>1</v>
      </c>
      <c r="H82">
        <v>3</v>
      </c>
      <c r="I82" t="s">
        <v>395</v>
      </c>
      <c r="J82" t="s">
        <v>396</v>
      </c>
      <c r="K82" t="s">
        <v>397</v>
      </c>
      <c r="L82">
        <v>1348</v>
      </c>
      <c r="N82">
        <v>1009</v>
      </c>
      <c r="O82" t="s">
        <v>81</v>
      </c>
      <c r="P82" t="s">
        <v>81</v>
      </c>
      <c r="Q82">
        <v>1000</v>
      </c>
      <c r="W82">
        <v>0</v>
      </c>
      <c r="X82">
        <v>2010074001</v>
      </c>
      <c r="Y82">
        <v>0.009</v>
      </c>
      <c r="AA82">
        <v>112603.5</v>
      </c>
      <c r="AB82">
        <v>0</v>
      </c>
      <c r="AC82">
        <v>0</v>
      </c>
      <c r="AD82">
        <v>0</v>
      </c>
      <c r="AE82">
        <v>25650</v>
      </c>
      <c r="AF82">
        <v>0</v>
      </c>
      <c r="AG82">
        <v>0</v>
      </c>
      <c r="AH82">
        <v>0</v>
      </c>
      <c r="AI82">
        <v>4.39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0.009</v>
      </c>
      <c r="AV82">
        <v>0</v>
      </c>
      <c r="AW82">
        <v>2</v>
      </c>
      <c r="AX82">
        <v>37324116</v>
      </c>
      <c r="AY82">
        <v>1</v>
      </c>
      <c r="AZ82">
        <v>0</v>
      </c>
      <c r="BA82">
        <v>82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0.04248</v>
      </c>
      <c r="CY82">
        <f t="shared" si="3"/>
        <v>112603.5</v>
      </c>
      <c r="CZ82">
        <f t="shared" si="4"/>
        <v>25650</v>
      </c>
      <c r="DA82">
        <f t="shared" si="5"/>
        <v>4.39</v>
      </c>
      <c r="DB82">
        <v>0</v>
      </c>
    </row>
    <row r="83" spans="1:106" ht="12.75">
      <c r="A83">
        <f>ROW(Source!A39)</f>
        <v>39</v>
      </c>
      <c r="B83">
        <v>37323628</v>
      </c>
      <c r="C83">
        <v>37324092</v>
      </c>
      <c r="D83">
        <v>26848810</v>
      </c>
      <c r="E83">
        <v>1</v>
      </c>
      <c r="F83">
        <v>1</v>
      </c>
      <c r="G83">
        <v>1</v>
      </c>
      <c r="H83">
        <v>3</v>
      </c>
      <c r="I83" t="s">
        <v>360</v>
      </c>
      <c r="J83" t="s">
        <v>361</v>
      </c>
      <c r="K83" t="s">
        <v>362</v>
      </c>
      <c r="L83">
        <v>1339</v>
      </c>
      <c r="N83">
        <v>1007</v>
      </c>
      <c r="O83" t="s">
        <v>346</v>
      </c>
      <c r="P83" t="s">
        <v>346</v>
      </c>
      <c r="Q83">
        <v>1</v>
      </c>
      <c r="W83">
        <v>0</v>
      </c>
      <c r="X83">
        <v>720768671</v>
      </c>
      <c r="Y83">
        <v>2.32</v>
      </c>
      <c r="AA83">
        <v>1637.91</v>
      </c>
      <c r="AB83">
        <v>0</v>
      </c>
      <c r="AC83">
        <v>0</v>
      </c>
      <c r="AD83">
        <v>0</v>
      </c>
      <c r="AE83">
        <v>55.26</v>
      </c>
      <c r="AF83">
        <v>0</v>
      </c>
      <c r="AG83">
        <v>0</v>
      </c>
      <c r="AH83">
        <v>0</v>
      </c>
      <c r="AI83">
        <v>29.64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2.32</v>
      </c>
      <c r="AV83">
        <v>0</v>
      </c>
      <c r="AW83">
        <v>2</v>
      </c>
      <c r="AX83">
        <v>37324117</v>
      </c>
      <c r="AY83">
        <v>1</v>
      </c>
      <c r="AZ83">
        <v>0</v>
      </c>
      <c r="BA83">
        <v>83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10.950399999999998</v>
      </c>
      <c r="CY83">
        <f t="shared" si="3"/>
        <v>1637.91</v>
      </c>
      <c r="CZ83">
        <f t="shared" si="4"/>
        <v>55.26</v>
      </c>
      <c r="DA83">
        <f t="shared" si="5"/>
        <v>29.64</v>
      </c>
      <c r="DB83">
        <v>0</v>
      </c>
    </row>
    <row r="84" spans="1:106" ht="12.75">
      <c r="A84">
        <f>ROW(Source!A39)</f>
        <v>39</v>
      </c>
      <c r="B84">
        <v>37323628</v>
      </c>
      <c r="C84">
        <v>37324092</v>
      </c>
      <c r="D84">
        <v>26849228</v>
      </c>
      <c r="E84">
        <v>1</v>
      </c>
      <c r="F84">
        <v>1</v>
      </c>
      <c r="G84">
        <v>1</v>
      </c>
      <c r="H84">
        <v>3</v>
      </c>
      <c r="I84" t="s">
        <v>363</v>
      </c>
      <c r="J84" t="s">
        <v>364</v>
      </c>
      <c r="K84" t="s">
        <v>365</v>
      </c>
      <c r="L84">
        <v>1339</v>
      </c>
      <c r="N84">
        <v>1007</v>
      </c>
      <c r="O84" t="s">
        <v>346</v>
      </c>
      <c r="P84" t="s">
        <v>346</v>
      </c>
      <c r="Q84">
        <v>1</v>
      </c>
      <c r="W84">
        <v>0</v>
      </c>
      <c r="X84">
        <v>11619063</v>
      </c>
      <c r="Y84">
        <v>0.748</v>
      </c>
      <c r="AA84">
        <v>19.69</v>
      </c>
      <c r="AB84">
        <v>0</v>
      </c>
      <c r="AC84">
        <v>0</v>
      </c>
      <c r="AD84">
        <v>0</v>
      </c>
      <c r="AE84">
        <v>2.44</v>
      </c>
      <c r="AF84">
        <v>0</v>
      </c>
      <c r="AG84">
        <v>0</v>
      </c>
      <c r="AH84">
        <v>0</v>
      </c>
      <c r="AI84">
        <v>8.07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0.748</v>
      </c>
      <c r="AV84">
        <v>0</v>
      </c>
      <c r="AW84">
        <v>2</v>
      </c>
      <c r="AX84">
        <v>37324118</v>
      </c>
      <c r="AY84">
        <v>1</v>
      </c>
      <c r="AZ84">
        <v>0</v>
      </c>
      <c r="BA84">
        <v>84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3.53056</v>
      </c>
      <c r="CY84">
        <f t="shared" si="3"/>
        <v>19.69</v>
      </c>
      <c r="CZ84">
        <f t="shared" si="4"/>
        <v>2.44</v>
      </c>
      <c r="DA84">
        <f t="shared" si="5"/>
        <v>8.07</v>
      </c>
      <c r="DB84">
        <v>0</v>
      </c>
    </row>
    <row r="85" spans="1:106" ht="12.75">
      <c r="A85">
        <f>ROW(Source!A40)</f>
        <v>40</v>
      </c>
      <c r="B85">
        <v>37323632</v>
      </c>
      <c r="C85">
        <v>37324119</v>
      </c>
      <c r="D85">
        <v>9417798</v>
      </c>
      <c r="E85">
        <v>1</v>
      </c>
      <c r="F85">
        <v>1</v>
      </c>
      <c r="G85">
        <v>1</v>
      </c>
      <c r="H85">
        <v>1</v>
      </c>
      <c r="I85" t="s">
        <v>398</v>
      </c>
      <c r="K85" t="s">
        <v>399</v>
      </c>
      <c r="L85">
        <v>1369</v>
      </c>
      <c r="N85">
        <v>1013</v>
      </c>
      <c r="O85" t="s">
        <v>319</v>
      </c>
      <c r="P85" t="s">
        <v>319</v>
      </c>
      <c r="Q85">
        <v>1</v>
      </c>
      <c r="W85">
        <v>0</v>
      </c>
      <c r="X85">
        <v>1144467492</v>
      </c>
      <c r="Y85">
        <v>58.13</v>
      </c>
      <c r="AA85">
        <v>0</v>
      </c>
      <c r="AB85">
        <v>0</v>
      </c>
      <c r="AC85">
        <v>0</v>
      </c>
      <c r="AD85">
        <v>8.24</v>
      </c>
      <c r="AE85">
        <v>0</v>
      </c>
      <c r="AF85">
        <v>0</v>
      </c>
      <c r="AG85">
        <v>0</v>
      </c>
      <c r="AH85">
        <v>8.24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58.13</v>
      </c>
      <c r="AV85">
        <v>1</v>
      </c>
      <c r="AW85">
        <v>2</v>
      </c>
      <c r="AX85">
        <v>37324137</v>
      </c>
      <c r="AY85">
        <v>1</v>
      </c>
      <c r="AZ85">
        <v>0</v>
      </c>
      <c r="BA85">
        <v>85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Y85*Source!I40</f>
        <v>27.437359999999998</v>
      </c>
      <c r="CY85">
        <f>AD85</f>
        <v>8.24</v>
      </c>
      <c r="CZ85">
        <f>AH85</f>
        <v>8.24</v>
      </c>
      <c r="DA85">
        <f>AL85</f>
        <v>1</v>
      </c>
      <c r="DB85">
        <v>0</v>
      </c>
    </row>
    <row r="86" spans="1:106" ht="12.75">
      <c r="A86">
        <f>ROW(Source!A40)</f>
        <v>40</v>
      </c>
      <c r="B86">
        <v>37323632</v>
      </c>
      <c r="C86">
        <v>37324119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32</v>
      </c>
      <c r="K86" t="s">
        <v>320</v>
      </c>
      <c r="L86">
        <v>608254</v>
      </c>
      <c r="N86">
        <v>1013</v>
      </c>
      <c r="O86" t="s">
        <v>321</v>
      </c>
      <c r="P86" t="s">
        <v>321</v>
      </c>
      <c r="Q86">
        <v>1</v>
      </c>
      <c r="W86">
        <v>0</v>
      </c>
      <c r="X86">
        <v>-185737400</v>
      </c>
      <c r="Y86">
        <v>19.19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19.19</v>
      </c>
      <c r="AV86">
        <v>2</v>
      </c>
      <c r="AW86">
        <v>2</v>
      </c>
      <c r="AX86">
        <v>37324138</v>
      </c>
      <c r="AY86">
        <v>1</v>
      </c>
      <c r="AZ86">
        <v>0</v>
      </c>
      <c r="BA86">
        <v>86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Y86*Source!I40</f>
        <v>9.05768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ht="12.75">
      <c r="A87">
        <f>ROW(Source!A40)</f>
        <v>40</v>
      </c>
      <c r="B87">
        <v>37323632</v>
      </c>
      <c r="C87">
        <v>37324119</v>
      </c>
      <c r="D87">
        <v>26836708</v>
      </c>
      <c r="E87">
        <v>1</v>
      </c>
      <c r="F87">
        <v>1</v>
      </c>
      <c r="G87">
        <v>1</v>
      </c>
      <c r="H87">
        <v>2</v>
      </c>
      <c r="I87" t="s">
        <v>400</v>
      </c>
      <c r="J87" t="s">
        <v>401</v>
      </c>
      <c r="K87" t="s">
        <v>402</v>
      </c>
      <c r="L87">
        <v>1368</v>
      </c>
      <c r="N87">
        <v>1011</v>
      </c>
      <c r="O87" t="s">
        <v>325</v>
      </c>
      <c r="P87" t="s">
        <v>325</v>
      </c>
      <c r="Q87">
        <v>1</v>
      </c>
      <c r="W87">
        <v>0</v>
      </c>
      <c r="X87">
        <v>969250665</v>
      </c>
      <c r="Y87">
        <v>0.03</v>
      </c>
      <c r="AA87">
        <v>0</v>
      </c>
      <c r="AB87">
        <v>111.99</v>
      </c>
      <c r="AC87">
        <v>13.5</v>
      </c>
      <c r="AD87">
        <v>0</v>
      </c>
      <c r="AE87">
        <v>0</v>
      </c>
      <c r="AF87">
        <v>111.99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0.03</v>
      </c>
      <c r="AV87">
        <v>0</v>
      </c>
      <c r="AW87">
        <v>2</v>
      </c>
      <c r="AX87">
        <v>37324139</v>
      </c>
      <c r="AY87">
        <v>1</v>
      </c>
      <c r="AZ87">
        <v>0</v>
      </c>
      <c r="BA87">
        <v>87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Y87*Source!I40</f>
        <v>0.014159999999999999</v>
      </c>
      <c r="CY87">
        <f aca="true" t="shared" si="6" ref="CY87:CY95">AB87</f>
        <v>111.99</v>
      </c>
      <c r="CZ87">
        <f aca="true" t="shared" si="7" ref="CZ87:CZ95">AF87</f>
        <v>111.99</v>
      </c>
      <c r="DA87">
        <f aca="true" t="shared" si="8" ref="DA87:DA95">AJ87</f>
        <v>1</v>
      </c>
      <c r="DB87">
        <v>0</v>
      </c>
    </row>
    <row r="88" spans="1:106" ht="12.75">
      <c r="A88">
        <f>ROW(Source!A40)</f>
        <v>40</v>
      </c>
      <c r="B88">
        <v>37323632</v>
      </c>
      <c r="C88">
        <v>37324119</v>
      </c>
      <c r="D88">
        <v>26836780</v>
      </c>
      <c r="E88">
        <v>1</v>
      </c>
      <c r="F88">
        <v>1</v>
      </c>
      <c r="G88">
        <v>1</v>
      </c>
      <c r="H88">
        <v>2</v>
      </c>
      <c r="I88" t="s">
        <v>354</v>
      </c>
      <c r="J88" t="s">
        <v>355</v>
      </c>
      <c r="K88" t="s">
        <v>356</v>
      </c>
      <c r="L88">
        <v>1368</v>
      </c>
      <c r="N88">
        <v>1011</v>
      </c>
      <c r="O88" t="s">
        <v>325</v>
      </c>
      <c r="P88" t="s">
        <v>325</v>
      </c>
      <c r="Q88">
        <v>1</v>
      </c>
      <c r="W88">
        <v>0</v>
      </c>
      <c r="X88">
        <v>1835961613</v>
      </c>
      <c r="Y88">
        <v>2.62</v>
      </c>
      <c r="AA88">
        <v>0</v>
      </c>
      <c r="AB88">
        <v>89.99</v>
      </c>
      <c r="AC88">
        <v>10.06</v>
      </c>
      <c r="AD88">
        <v>0</v>
      </c>
      <c r="AE88">
        <v>0</v>
      </c>
      <c r="AF88">
        <v>89.99</v>
      </c>
      <c r="AG88">
        <v>10.06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2.62</v>
      </c>
      <c r="AV88">
        <v>0</v>
      </c>
      <c r="AW88">
        <v>2</v>
      </c>
      <c r="AX88">
        <v>37324140</v>
      </c>
      <c r="AY88">
        <v>1</v>
      </c>
      <c r="AZ88">
        <v>0</v>
      </c>
      <c r="BA88">
        <v>88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Y88*Source!I40</f>
        <v>1.23664</v>
      </c>
      <c r="CY88">
        <f t="shared" si="6"/>
        <v>89.99</v>
      </c>
      <c r="CZ88">
        <f t="shared" si="7"/>
        <v>89.99</v>
      </c>
      <c r="DA88">
        <f t="shared" si="8"/>
        <v>1</v>
      </c>
      <c r="DB88">
        <v>0</v>
      </c>
    </row>
    <row r="89" spans="1:106" ht="12.75">
      <c r="A89">
        <f>ROW(Source!A40)</f>
        <v>40</v>
      </c>
      <c r="B89">
        <v>37323632</v>
      </c>
      <c r="C89">
        <v>37324119</v>
      </c>
      <c r="D89">
        <v>26837280</v>
      </c>
      <c r="E89">
        <v>1</v>
      </c>
      <c r="F89">
        <v>1</v>
      </c>
      <c r="G89">
        <v>1</v>
      </c>
      <c r="H89">
        <v>2</v>
      </c>
      <c r="I89" t="s">
        <v>403</v>
      </c>
      <c r="J89" t="s">
        <v>404</v>
      </c>
      <c r="K89" t="s">
        <v>405</v>
      </c>
      <c r="L89">
        <v>1368</v>
      </c>
      <c r="N89">
        <v>1011</v>
      </c>
      <c r="O89" t="s">
        <v>325</v>
      </c>
      <c r="P89" t="s">
        <v>325</v>
      </c>
      <c r="Q89">
        <v>1</v>
      </c>
      <c r="W89">
        <v>0</v>
      </c>
      <c r="X89">
        <v>-220257699</v>
      </c>
      <c r="Y89">
        <v>1.86</v>
      </c>
      <c r="AA89">
        <v>0</v>
      </c>
      <c r="AB89">
        <v>115.24</v>
      </c>
      <c r="AC89">
        <v>21.66</v>
      </c>
      <c r="AD89">
        <v>0</v>
      </c>
      <c r="AE89">
        <v>0</v>
      </c>
      <c r="AF89">
        <v>115.24</v>
      </c>
      <c r="AG89">
        <v>21.66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1.86</v>
      </c>
      <c r="AV89">
        <v>0</v>
      </c>
      <c r="AW89">
        <v>2</v>
      </c>
      <c r="AX89">
        <v>37324141</v>
      </c>
      <c r="AY89">
        <v>1</v>
      </c>
      <c r="AZ89">
        <v>0</v>
      </c>
      <c r="BA89">
        <v>89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Y89*Source!I40</f>
        <v>0.87792</v>
      </c>
      <c r="CY89">
        <f t="shared" si="6"/>
        <v>115.24</v>
      </c>
      <c r="CZ89">
        <f t="shared" si="7"/>
        <v>115.24</v>
      </c>
      <c r="DA89">
        <f t="shared" si="8"/>
        <v>1</v>
      </c>
      <c r="DB89">
        <v>0</v>
      </c>
    </row>
    <row r="90" spans="1:106" ht="12.75">
      <c r="A90">
        <f>ROW(Source!A40)</f>
        <v>40</v>
      </c>
      <c r="B90">
        <v>37323632</v>
      </c>
      <c r="C90">
        <v>37324119</v>
      </c>
      <c r="D90">
        <v>26837285</v>
      </c>
      <c r="E90">
        <v>1</v>
      </c>
      <c r="F90">
        <v>1</v>
      </c>
      <c r="G90">
        <v>1</v>
      </c>
      <c r="H90">
        <v>2</v>
      </c>
      <c r="I90" t="s">
        <v>329</v>
      </c>
      <c r="J90" t="s">
        <v>330</v>
      </c>
      <c r="K90" t="s">
        <v>331</v>
      </c>
      <c r="L90">
        <v>1368</v>
      </c>
      <c r="N90">
        <v>1011</v>
      </c>
      <c r="O90" t="s">
        <v>325</v>
      </c>
      <c r="P90" t="s">
        <v>325</v>
      </c>
      <c r="Q90">
        <v>1</v>
      </c>
      <c r="W90">
        <v>0</v>
      </c>
      <c r="X90">
        <v>602986510</v>
      </c>
      <c r="Y90">
        <v>1.82</v>
      </c>
      <c r="AA90">
        <v>0</v>
      </c>
      <c r="AB90">
        <v>123</v>
      </c>
      <c r="AC90">
        <v>13.5</v>
      </c>
      <c r="AD90">
        <v>0</v>
      </c>
      <c r="AE90">
        <v>0</v>
      </c>
      <c r="AF90">
        <v>123</v>
      </c>
      <c r="AG90">
        <v>13.5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1.82</v>
      </c>
      <c r="AV90">
        <v>0</v>
      </c>
      <c r="AW90">
        <v>2</v>
      </c>
      <c r="AX90">
        <v>37324142</v>
      </c>
      <c r="AY90">
        <v>1</v>
      </c>
      <c r="AZ90">
        <v>0</v>
      </c>
      <c r="BA90">
        <v>90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Y90*Source!I40</f>
        <v>0.85904</v>
      </c>
      <c r="CY90">
        <f t="shared" si="6"/>
        <v>123</v>
      </c>
      <c r="CZ90">
        <f t="shared" si="7"/>
        <v>123</v>
      </c>
      <c r="DA90">
        <f t="shared" si="8"/>
        <v>1</v>
      </c>
      <c r="DB90">
        <v>0</v>
      </c>
    </row>
    <row r="91" spans="1:106" ht="12.75">
      <c r="A91">
        <f>ROW(Source!A40)</f>
        <v>40</v>
      </c>
      <c r="B91">
        <v>37323632</v>
      </c>
      <c r="C91">
        <v>37324119</v>
      </c>
      <c r="D91">
        <v>26837307</v>
      </c>
      <c r="E91">
        <v>1</v>
      </c>
      <c r="F91">
        <v>1</v>
      </c>
      <c r="G91">
        <v>1</v>
      </c>
      <c r="H91">
        <v>2</v>
      </c>
      <c r="I91" t="s">
        <v>406</v>
      </c>
      <c r="J91" t="s">
        <v>407</v>
      </c>
      <c r="K91" t="s">
        <v>408</v>
      </c>
      <c r="L91">
        <v>1368</v>
      </c>
      <c r="N91">
        <v>1011</v>
      </c>
      <c r="O91" t="s">
        <v>325</v>
      </c>
      <c r="P91" t="s">
        <v>325</v>
      </c>
      <c r="Q91">
        <v>1</v>
      </c>
      <c r="W91">
        <v>0</v>
      </c>
      <c r="X91">
        <v>-47519607</v>
      </c>
      <c r="Y91">
        <v>1.71</v>
      </c>
      <c r="AA91">
        <v>0</v>
      </c>
      <c r="AB91">
        <v>75</v>
      </c>
      <c r="AC91">
        <v>11.6</v>
      </c>
      <c r="AD91">
        <v>0</v>
      </c>
      <c r="AE91">
        <v>0</v>
      </c>
      <c r="AF91">
        <v>75</v>
      </c>
      <c r="AG91">
        <v>11.6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1.71</v>
      </c>
      <c r="AV91">
        <v>0</v>
      </c>
      <c r="AW91">
        <v>2</v>
      </c>
      <c r="AX91">
        <v>37324143</v>
      </c>
      <c r="AY91">
        <v>1</v>
      </c>
      <c r="AZ91">
        <v>0</v>
      </c>
      <c r="BA91">
        <v>91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Y91*Source!I40</f>
        <v>0.80712</v>
      </c>
      <c r="CY91">
        <f t="shared" si="6"/>
        <v>75</v>
      </c>
      <c r="CZ91">
        <f t="shared" si="7"/>
        <v>75</v>
      </c>
      <c r="DA91">
        <f t="shared" si="8"/>
        <v>1</v>
      </c>
      <c r="DB91">
        <v>0</v>
      </c>
    </row>
    <row r="92" spans="1:106" ht="12.75">
      <c r="A92">
        <f>ROW(Source!A40)</f>
        <v>40</v>
      </c>
      <c r="B92">
        <v>37323632</v>
      </c>
      <c r="C92">
        <v>37324119</v>
      </c>
      <c r="D92">
        <v>26837308</v>
      </c>
      <c r="E92">
        <v>1</v>
      </c>
      <c r="F92">
        <v>1</v>
      </c>
      <c r="G92">
        <v>1</v>
      </c>
      <c r="H92">
        <v>2</v>
      </c>
      <c r="I92" t="s">
        <v>409</v>
      </c>
      <c r="J92" t="s">
        <v>410</v>
      </c>
      <c r="K92" t="s">
        <v>411</v>
      </c>
      <c r="L92">
        <v>1368</v>
      </c>
      <c r="N92">
        <v>1011</v>
      </c>
      <c r="O92" t="s">
        <v>325</v>
      </c>
      <c r="P92" t="s">
        <v>325</v>
      </c>
      <c r="Q92">
        <v>1</v>
      </c>
      <c r="W92">
        <v>0</v>
      </c>
      <c r="X92">
        <v>-1300837958</v>
      </c>
      <c r="Y92">
        <v>8.16</v>
      </c>
      <c r="AA92">
        <v>0</v>
      </c>
      <c r="AB92">
        <v>121</v>
      </c>
      <c r="AC92">
        <v>14.4</v>
      </c>
      <c r="AD92">
        <v>0</v>
      </c>
      <c r="AE92">
        <v>0</v>
      </c>
      <c r="AF92">
        <v>121</v>
      </c>
      <c r="AG92">
        <v>14.4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8.16</v>
      </c>
      <c r="AV92">
        <v>0</v>
      </c>
      <c r="AW92">
        <v>2</v>
      </c>
      <c r="AX92">
        <v>37324144</v>
      </c>
      <c r="AY92">
        <v>1</v>
      </c>
      <c r="AZ92">
        <v>0</v>
      </c>
      <c r="BA92">
        <v>92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Y92*Source!I40</f>
        <v>3.85152</v>
      </c>
      <c r="CY92">
        <f t="shared" si="6"/>
        <v>121</v>
      </c>
      <c r="CZ92">
        <f t="shared" si="7"/>
        <v>121</v>
      </c>
      <c r="DA92">
        <f t="shared" si="8"/>
        <v>1</v>
      </c>
      <c r="DB92">
        <v>0</v>
      </c>
    </row>
    <row r="93" spans="1:106" ht="12.75">
      <c r="A93">
        <f>ROW(Source!A40)</f>
        <v>40</v>
      </c>
      <c r="B93">
        <v>37323632</v>
      </c>
      <c r="C93">
        <v>37324119</v>
      </c>
      <c r="D93">
        <v>26837389</v>
      </c>
      <c r="E93">
        <v>1</v>
      </c>
      <c r="F93">
        <v>1</v>
      </c>
      <c r="G93">
        <v>1</v>
      </c>
      <c r="H93">
        <v>2</v>
      </c>
      <c r="I93" t="s">
        <v>412</v>
      </c>
      <c r="J93" t="s">
        <v>413</v>
      </c>
      <c r="K93" t="s">
        <v>414</v>
      </c>
      <c r="L93">
        <v>1368</v>
      </c>
      <c r="N93">
        <v>1011</v>
      </c>
      <c r="O93" t="s">
        <v>325</v>
      </c>
      <c r="P93" t="s">
        <v>325</v>
      </c>
      <c r="Q93">
        <v>1</v>
      </c>
      <c r="W93">
        <v>0</v>
      </c>
      <c r="X93">
        <v>708090276</v>
      </c>
      <c r="Y93">
        <v>0.58</v>
      </c>
      <c r="AA93">
        <v>0</v>
      </c>
      <c r="AB93">
        <v>116.64</v>
      </c>
      <c r="AC93">
        <v>13.5</v>
      </c>
      <c r="AD93">
        <v>0</v>
      </c>
      <c r="AE93">
        <v>0</v>
      </c>
      <c r="AF93">
        <v>116.64</v>
      </c>
      <c r="AG93">
        <v>13.5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0.58</v>
      </c>
      <c r="AV93">
        <v>0</v>
      </c>
      <c r="AW93">
        <v>2</v>
      </c>
      <c r="AX93">
        <v>37324145</v>
      </c>
      <c r="AY93">
        <v>1</v>
      </c>
      <c r="AZ93">
        <v>0</v>
      </c>
      <c r="BA93">
        <v>93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Y93*Source!I40</f>
        <v>0.27375999999999995</v>
      </c>
      <c r="CY93">
        <f t="shared" si="6"/>
        <v>116.64</v>
      </c>
      <c r="CZ93">
        <f t="shared" si="7"/>
        <v>116.64</v>
      </c>
      <c r="DA93">
        <f t="shared" si="8"/>
        <v>1</v>
      </c>
      <c r="DB93">
        <v>0</v>
      </c>
    </row>
    <row r="94" spans="1:106" ht="12.75">
      <c r="A94">
        <f>ROW(Source!A40)</f>
        <v>40</v>
      </c>
      <c r="B94">
        <v>37323632</v>
      </c>
      <c r="C94">
        <v>37324119</v>
      </c>
      <c r="D94">
        <v>26837433</v>
      </c>
      <c r="E94">
        <v>1</v>
      </c>
      <c r="F94">
        <v>1</v>
      </c>
      <c r="G94">
        <v>1</v>
      </c>
      <c r="H94">
        <v>2</v>
      </c>
      <c r="I94" t="s">
        <v>415</v>
      </c>
      <c r="J94" t="s">
        <v>416</v>
      </c>
      <c r="K94" t="s">
        <v>417</v>
      </c>
      <c r="L94">
        <v>1368</v>
      </c>
      <c r="N94">
        <v>1011</v>
      </c>
      <c r="O94" t="s">
        <v>325</v>
      </c>
      <c r="P94" t="s">
        <v>325</v>
      </c>
      <c r="Q94">
        <v>1</v>
      </c>
      <c r="W94">
        <v>0</v>
      </c>
      <c r="X94">
        <v>-418173727</v>
      </c>
      <c r="Y94">
        <v>0.55</v>
      </c>
      <c r="AA94">
        <v>0</v>
      </c>
      <c r="AB94">
        <v>62.3</v>
      </c>
      <c r="AC94">
        <v>11.6</v>
      </c>
      <c r="AD94">
        <v>0</v>
      </c>
      <c r="AE94">
        <v>0</v>
      </c>
      <c r="AF94">
        <v>62.3</v>
      </c>
      <c r="AG94">
        <v>11.6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0.55</v>
      </c>
      <c r="AV94">
        <v>0</v>
      </c>
      <c r="AW94">
        <v>2</v>
      </c>
      <c r="AX94">
        <v>37324146</v>
      </c>
      <c r="AY94">
        <v>1</v>
      </c>
      <c r="AZ94">
        <v>0</v>
      </c>
      <c r="BA94">
        <v>94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Y94*Source!I40</f>
        <v>0.2596</v>
      </c>
      <c r="CY94">
        <f t="shared" si="6"/>
        <v>62.3</v>
      </c>
      <c r="CZ94">
        <f t="shared" si="7"/>
        <v>62.3</v>
      </c>
      <c r="DA94">
        <f t="shared" si="8"/>
        <v>1</v>
      </c>
      <c r="DB94">
        <v>0</v>
      </c>
    </row>
    <row r="95" spans="1:106" ht="12.75">
      <c r="A95">
        <f>ROW(Source!A40)</f>
        <v>40</v>
      </c>
      <c r="B95">
        <v>37323632</v>
      </c>
      <c r="C95">
        <v>37324119</v>
      </c>
      <c r="D95">
        <v>26838694</v>
      </c>
      <c r="E95">
        <v>1</v>
      </c>
      <c r="F95">
        <v>1</v>
      </c>
      <c r="G95">
        <v>1</v>
      </c>
      <c r="H95">
        <v>2</v>
      </c>
      <c r="I95" t="s">
        <v>337</v>
      </c>
      <c r="J95" t="s">
        <v>338</v>
      </c>
      <c r="K95" t="s">
        <v>339</v>
      </c>
      <c r="L95">
        <v>1368</v>
      </c>
      <c r="N95">
        <v>1011</v>
      </c>
      <c r="O95" t="s">
        <v>325</v>
      </c>
      <c r="P95" t="s">
        <v>325</v>
      </c>
      <c r="Q95">
        <v>1</v>
      </c>
      <c r="W95">
        <v>0</v>
      </c>
      <c r="X95">
        <v>-365761310</v>
      </c>
      <c r="Y95">
        <v>0.05</v>
      </c>
      <c r="AA95">
        <v>0</v>
      </c>
      <c r="AB95">
        <v>87.17</v>
      </c>
      <c r="AC95">
        <v>11.6</v>
      </c>
      <c r="AD95">
        <v>0</v>
      </c>
      <c r="AE95">
        <v>0</v>
      </c>
      <c r="AF95">
        <v>87.17</v>
      </c>
      <c r="AG95">
        <v>11.6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0.05</v>
      </c>
      <c r="AV95">
        <v>0</v>
      </c>
      <c r="AW95">
        <v>2</v>
      </c>
      <c r="AX95">
        <v>37324147</v>
      </c>
      <c r="AY95">
        <v>1</v>
      </c>
      <c r="AZ95">
        <v>0</v>
      </c>
      <c r="BA95">
        <v>95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Y95*Source!I40</f>
        <v>0.0236</v>
      </c>
      <c r="CY95">
        <f t="shared" si="6"/>
        <v>87.17</v>
      </c>
      <c r="CZ95">
        <f t="shared" si="7"/>
        <v>87.17</v>
      </c>
      <c r="DA95">
        <f t="shared" si="8"/>
        <v>1</v>
      </c>
      <c r="DB95">
        <v>0</v>
      </c>
    </row>
    <row r="96" spans="1:106" ht="12.75">
      <c r="A96">
        <f>ROW(Source!A40)</f>
        <v>40</v>
      </c>
      <c r="B96">
        <v>37323632</v>
      </c>
      <c r="C96">
        <v>37324119</v>
      </c>
      <c r="D96">
        <v>26862752</v>
      </c>
      <c r="E96">
        <v>1</v>
      </c>
      <c r="F96">
        <v>1</v>
      </c>
      <c r="G96">
        <v>1</v>
      </c>
      <c r="H96">
        <v>3</v>
      </c>
      <c r="I96" t="s">
        <v>418</v>
      </c>
      <c r="J96" t="s">
        <v>419</v>
      </c>
      <c r="K96" t="s">
        <v>420</v>
      </c>
      <c r="L96">
        <v>1348</v>
      </c>
      <c r="N96">
        <v>1009</v>
      </c>
      <c r="O96" t="s">
        <v>81</v>
      </c>
      <c r="P96" t="s">
        <v>81</v>
      </c>
      <c r="Q96">
        <v>1000</v>
      </c>
      <c r="W96">
        <v>0</v>
      </c>
      <c r="X96">
        <v>1305602992</v>
      </c>
      <c r="Y96">
        <v>0.00613</v>
      </c>
      <c r="AA96">
        <v>5989</v>
      </c>
      <c r="AB96">
        <v>0</v>
      </c>
      <c r="AC96">
        <v>0</v>
      </c>
      <c r="AD96">
        <v>0</v>
      </c>
      <c r="AE96">
        <v>5989</v>
      </c>
      <c r="AF96">
        <v>0</v>
      </c>
      <c r="AG96">
        <v>0</v>
      </c>
      <c r="AH96">
        <v>0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0.00613</v>
      </c>
      <c r="AV96">
        <v>0</v>
      </c>
      <c r="AW96">
        <v>2</v>
      </c>
      <c r="AX96">
        <v>37324148</v>
      </c>
      <c r="AY96">
        <v>1</v>
      </c>
      <c r="AZ96">
        <v>0</v>
      </c>
      <c r="BA96">
        <v>96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Y96*Source!I40</f>
        <v>0.0028933599999999998</v>
      </c>
      <c r="CY96">
        <f aca="true" t="shared" si="9" ref="CY96:CY101">AA96</f>
        <v>5989</v>
      </c>
      <c r="CZ96">
        <f aca="true" t="shared" si="10" ref="CZ96:CZ101">AE96</f>
        <v>5989</v>
      </c>
      <c r="DA96">
        <f aca="true" t="shared" si="11" ref="DA96:DA101">AI96</f>
        <v>1</v>
      </c>
      <c r="DB96">
        <v>0</v>
      </c>
    </row>
    <row r="97" spans="1:106" ht="12.75">
      <c r="A97">
        <f>ROW(Source!A40)</f>
        <v>40</v>
      </c>
      <c r="B97">
        <v>37323632</v>
      </c>
      <c r="C97">
        <v>37324119</v>
      </c>
      <c r="D97">
        <v>26857924</v>
      </c>
      <c r="E97">
        <v>1</v>
      </c>
      <c r="F97">
        <v>1</v>
      </c>
      <c r="G97">
        <v>1</v>
      </c>
      <c r="H97">
        <v>3</v>
      </c>
      <c r="I97" t="s">
        <v>421</v>
      </c>
      <c r="J97" t="s">
        <v>422</v>
      </c>
      <c r="K97" t="s">
        <v>423</v>
      </c>
      <c r="L97">
        <v>1348</v>
      </c>
      <c r="N97">
        <v>1009</v>
      </c>
      <c r="O97" t="s">
        <v>81</v>
      </c>
      <c r="P97" t="s">
        <v>81</v>
      </c>
      <c r="Q97">
        <v>1000</v>
      </c>
      <c r="W97">
        <v>0</v>
      </c>
      <c r="X97">
        <v>-429289827</v>
      </c>
      <c r="Y97">
        <v>5.15</v>
      </c>
      <c r="AA97">
        <v>1690</v>
      </c>
      <c r="AB97">
        <v>0</v>
      </c>
      <c r="AC97">
        <v>0</v>
      </c>
      <c r="AD97">
        <v>0</v>
      </c>
      <c r="AE97">
        <v>1690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T97">
        <v>5.15</v>
      </c>
      <c r="AV97">
        <v>0</v>
      </c>
      <c r="AW97">
        <v>2</v>
      </c>
      <c r="AX97">
        <v>37324149</v>
      </c>
      <c r="AY97">
        <v>1</v>
      </c>
      <c r="AZ97">
        <v>0</v>
      </c>
      <c r="BA97">
        <v>97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Y97*Source!I40</f>
        <v>2.4308</v>
      </c>
      <c r="CY97">
        <f t="shared" si="9"/>
        <v>1690</v>
      </c>
      <c r="CZ97">
        <f t="shared" si="10"/>
        <v>1690</v>
      </c>
      <c r="DA97">
        <f t="shared" si="11"/>
        <v>1</v>
      </c>
      <c r="DB97">
        <v>0</v>
      </c>
    </row>
    <row r="98" spans="1:106" ht="12.75">
      <c r="A98">
        <f>ROW(Source!A40)</f>
        <v>40</v>
      </c>
      <c r="B98">
        <v>37323632</v>
      </c>
      <c r="C98">
        <v>37324119</v>
      </c>
      <c r="D98">
        <v>26858874</v>
      </c>
      <c r="E98">
        <v>1</v>
      </c>
      <c r="F98">
        <v>1</v>
      </c>
      <c r="G98">
        <v>1</v>
      </c>
      <c r="H98">
        <v>3</v>
      </c>
      <c r="I98" t="s">
        <v>424</v>
      </c>
      <c r="J98" t="s">
        <v>425</v>
      </c>
      <c r="K98" t="s">
        <v>426</v>
      </c>
      <c r="L98">
        <v>1327</v>
      </c>
      <c r="N98">
        <v>1005</v>
      </c>
      <c r="O98" t="s">
        <v>427</v>
      </c>
      <c r="P98" t="s">
        <v>427</v>
      </c>
      <c r="Q98">
        <v>1</v>
      </c>
      <c r="W98">
        <v>0</v>
      </c>
      <c r="X98">
        <v>1028726586</v>
      </c>
      <c r="Y98">
        <v>3</v>
      </c>
      <c r="AA98">
        <v>5.71</v>
      </c>
      <c r="AB98">
        <v>0</v>
      </c>
      <c r="AC98">
        <v>0</v>
      </c>
      <c r="AD98">
        <v>0</v>
      </c>
      <c r="AE98">
        <v>5.71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T98">
        <v>3</v>
      </c>
      <c r="AV98">
        <v>0</v>
      </c>
      <c r="AW98">
        <v>2</v>
      </c>
      <c r="AX98">
        <v>37324150</v>
      </c>
      <c r="AY98">
        <v>1</v>
      </c>
      <c r="AZ98">
        <v>0</v>
      </c>
      <c r="BA98">
        <v>98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Y98*Source!I40</f>
        <v>1.416</v>
      </c>
      <c r="CY98">
        <f t="shared" si="9"/>
        <v>5.71</v>
      </c>
      <c r="CZ98">
        <f t="shared" si="10"/>
        <v>5.71</v>
      </c>
      <c r="DA98">
        <f t="shared" si="11"/>
        <v>1</v>
      </c>
      <c r="DB98">
        <v>0</v>
      </c>
    </row>
    <row r="99" spans="1:106" ht="12.75">
      <c r="A99">
        <f>ROW(Source!A40)</f>
        <v>40</v>
      </c>
      <c r="B99">
        <v>37323632</v>
      </c>
      <c r="C99">
        <v>37324119</v>
      </c>
      <c r="D99">
        <v>26865379</v>
      </c>
      <c r="E99">
        <v>1</v>
      </c>
      <c r="F99">
        <v>1</v>
      </c>
      <c r="G99">
        <v>1</v>
      </c>
      <c r="H99">
        <v>3</v>
      </c>
      <c r="I99" t="s">
        <v>428</v>
      </c>
      <c r="J99" t="s">
        <v>429</v>
      </c>
      <c r="K99" t="s">
        <v>430</v>
      </c>
      <c r="L99">
        <v>1339</v>
      </c>
      <c r="N99">
        <v>1007</v>
      </c>
      <c r="O99" t="s">
        <v>346</v>
      </c>
      <c r="P99" t="s">
        <v>346</v>
      </c>
      <c r="Q99">
        <v>1</v>
      </c>
      <c r="W99">
        <v>0</v>
      </c>
      <c r="X99">
        <v>-1503322471</v>
      </c>
      <c r="Y99">
        <v>0.15</v>
      </c>
      <c r="AA99">
        <v>1287</v>
      </c>
      <c r="AB99">
        <v>0</v>
      </c>
      <c r="AC99">
        <v>0</v>
      </c>
      <c r="AD99">
        <v>0</v>
      </c>
      <c r="AE99">
        <v>1287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T99">
        <v>0.15</v>
      </c>
      <c r="AV99">
        <v>0</v>
      </c>
      <c r="AW99">
        <v>2</v>
      </c>
      <c r="AX99">
        <v>37324151</v>
      </c>
      <c r="AY99">
        <v>1</v>
      </c>
      <c r="AZ99">
        <v>0</v>
      </c>
      <c r="BA99">
        <v>99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Y99*Source!I40</f>
        <v>0.07079999999999999</v>
      </c>
      <c r="CY99">
        <f t="shared" si="9"/>
        <v>1287</v>
      </c>
      <c r="CZ99">
        <f t="shared" si="10"/>
        <v>1287</v>
      </c>
      <c r="DA99">
        <f t="shared" si="11"/>
        <v>1</v>
      </c>
      <c r="DB99">
        <v>0</v>
      </c>
    </row>
    <row r="100" spans="1:106" ht="12.75">
      <c r="A100">
        <f>ROW(Source!A40)</f>
        <v>40</v>
      </c>
      <c r="B100">
        <v>37323632</v>
      </c>
      <c r="C100">
        <v>37324119</v>
      </c>
      <c r="D100">
        <v>26848708</v>
      </c>
      <c r="E100">
        <v>1</v>
      </c>
      <c r="F100">
        <v>1</v>
      </c>
      <c r="G100">
        <v>1</v>
      </c>
      <c r="H100">
        <v>3</v>
      </c>
      <c r="I100" t="s">
        <v>431</v>
      </c>
      <c r="J100" t="s">
        <v>432</v>
      </c>
      <c r="K100" t="s">
        <v>433</v>
      </c>
      <c r="L100">
        <v>1339</v>
      </c>
      <c r="N100">
        <v>1007</v>
      </c>
      <c r="O100" t="s">
        <v>346</v>
      </c>
      <c r="P100" t="s">
        <v>346</v>
      </c>
      <c r="Q100">
        <v>1</v>
      </c>
      <c r="W100">
        <v>0</v>
      </c>
      <c r="X100">
        <v>517946951</v>
      </c>
      <c r="Y100">
        <v>11.2</v>
      </c>
      <c r="AA100">
        <v>130</v>
      </c>
      <c r="AB100">
        <v>0</v>
      </c>
      <c r="AC100">
        <v>0</v>
      </c>
      <c r="AD100">
        <v>0</v>
      </c>
      <c r="AE100">
        <v>130</v>
      </c>
      <c r="AF100">
        <v>0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T100">
        <v>11.2</v>
      </c>
      <c r="AV100">
        <v>0</v>
      </c>
      <c r="AW100">
        <v>2</v>
      </c>
      <c r="AX100">
        <v>37324152</v>
      </c>
      <c r="AY100">
        <v>1</v>
      </c>
      <c r="AZ100">
        <v>0</v>
      </c>
      <c r="BA100">
        <v>100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Y100*Source!I40</f>
        <v>5.2863999999999995</v>
      </c>
      <c r="CY100">
        <f t="shared" si="9"/>
        <v>130</v>
      </c>
      <c r="CZ100">
        <f t="shared" si="10"/>
        <v>130</v>
      </c>
      <c r="DA100">
        <f t="shared" si="11"/>
        <v>1</v>
      </c>
      <c r="DB100">
        <v>0</v>
      </c>
    </row>
    <row r="101" spans="1:106" ht="12.75">
      <c r="A101">
        <f>ROW(Source!A40)</f>
        <v>40</v>
      </c>
      <c r="B101">
        <v>37323632</v>
      </c>
      <c r="C101">
        <v>37324119</v>
      </c>
      <c r="D101">
        <v>26848709</v>
      </c>
      <c r="E101">
        <v>1</v>
      </c>
      <c r="F101">
        <v>1</v>
      </c>
      <c r="G101">
        <v>1</v>
      </c>
      <c r="H101">
        <v>3</v>
      </c>
      <c r="I101" t="s">
        <v>434</v>
      </c>
      <c r="J101" t="s">
        <v>435</v>
      </c>
      <c r="K101" t="s">
        <v>436</v>
      </c>
      <c r="L101">
        <v>1339</v>
      </c>
      <c r="N101">
        <v>1007</v>
      </c>
      <c r="O101" t="s">
        <v>346</v>
      </c>
      <c r="P101" t="s">
        <v>346</v>
      </c>
      <c r="Q101">
        <v>1</v>
      </c>
      <c r="W101">
        <v>0</v>
      </c>
      <c r="X101">
        <v>668081042</v>
      </c>
      <c r="Y101">
        <v>56.1</v>
      </c>
      <c r="AA101">
        <v>118.6</v>
      </c>
      <c r="AB101">
        <v>0</v>
      </c>
      <c r="AC101">
        <v>0</v>
      </c>
      <c r="AD101">
        <v>0</v>
      </c>
      <c r="AE101">
        <v>118.6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T101">
        <v>56.1</v>
      </c>
      <c r="AV101">
        <v>0</v>
      </c>
      <c r="AW101">
        <v>2</v>
      </c>
      <c r="AX101">
        <v>37324153</v>
      </c>
      <c r="AY101">
        <v>1</v>
      </c>
      <c r="AZ101">
        <v>0</v>
      </c>
      <c r="BA101">
        <v>101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Y101*Source!I40</f>
        <v>26.4792</v>
      </c>
      <c r="CY101">
        <f t="shared" si="9"/>
        <v>118.6</v>
      </c>
      <c r="CZ101">
        <f t="shared" si="10"/>
        <v>118.6</v>
      </c>
      <c r="DA101">
        <f t="shared" si="11"/>
        <v>1</v>
      </c>
      <c r="DB101">
        <v>0</v>
      </c>
    </row>
    <row r="102" spans="1:106" ht="12.75">
      <c r="A102">
        <f>ROW(Source!A41)</f>
        <v>41</v>
      </c>
      <c r="B102">
        <v>37323628</v>
      </c>
      <c r="C102">
        <v>37324119</v>
      </c>
      <c r="D102">
        <v>9417798</v>
      </c>
      <c r="E102">
        <v>1</v>
      </c>
      <c r="F102">
        <v>1</v>
      </c>
      <c r="G102">
        <v>1</v>
      </c>
      <c r="H102">
        <v>1</v>
      </c>
      <c r="I102" t="s">
        <v>398</v>
      </c>
      <c r="K102" t="s">
        <v>399</v>
      </c>
      <c r="L102">
        <v>1369</v>
      </c>
      <c r="N102">
        <v>1013</v>
      </c>
      <c r="O102" t="s">
        <v>319</v>
      </c>
      <c r="P102" t="s">
        <v>319</v>
      </c>
      <c r="Q102">
        <v>1</v>
      </c>
      <c r="W102">
        <v>0</v>
      </c>
      <c r="X102">
        <v>1144467492</v>
      </c>
      <c r="Y102">
        <v>58.13</v>
      </c>
      <c r="AA102">
        <v>0</v>
      </c>
      <c r="AB102">
        <v>0</v>
      </c>
      <c r="AC102">
        <v>0</v>
      </c>
      <c r="AD102">
        <v>8.24</v>
      </c>
      <c r="AE102">
        <v>0</v>
      </c>
      <c r="AF102">
        <v>0</v>
      </c>
      <c r="AG102">
        <v>0</v>
      </c>
      <c r="AH102">
        <v>8.24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58.13</v>
      </c>
      <c r="AV102">
        <v>1</v>
      </c>
      <c r="AW102">
        <v>2</v>
      </c>
      <c r="AX102">
        <v>37324137</v>
      </c>
      <c r="AY102">
        <v>1</v>
      </c>
      <c r="AZ102">
        <v>0</v>
      </c>
      <c r="BA102">
        <v>102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Y102*Source!I41</f>
        <v>27.437359999999998</v>
      </c>
      <c r="CY102">
        <f>AD102</f>
        <v>8.24</v>
      </c>
      <c r="CZ102">
        <f>AH102</f>
        <v>8.24</v>
      </c>
      <c r="DA102">
        <f>AL102</f>
        <v>1</v>
      </c>
      <c r="DB102">
        <v>0</v>
      </c>
    </row>
    <row r="103" spans="1:106" ht="12.75">
      <c r="A103">
        <f>ROW(Source!A41)</f>
        <v>41</v>
      </c>
      <c r="B103">
        <v>37323628</v>
      </c>
      <c r="C103">
        <v>37324119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32</v>
      </c>
      <c r="K103" t="s">
        <v>320</v>
      </c>
      <c r="L103">
        <v>608254</v>
      </c>
      <c r="N103">
        <v>1013</v>
      </c>
      <c r="O103" t="s">
        <v>321</v>
      </c>
      <c r="P103" t="s">
        <v>321</v>
      </c>
      <c r="Q103">
        <v>1</v>
      </c>
      <c r="W103">
        <v>0</v>
      </c>
      <c r="X103">
        <v>-185737400</v>
      </c>
      <c r="Y103">
        <v>19.19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19.19</v>
      </c>
      <c r="AV103">
        <v>2</v>
      </c>
      <c r="AW103">
        <v>2</v>
      </c>
      <c r="AX103">
        <v>37324138</v>
      </c>
      <c r="AY103">
        <v>1</v>
      </c>
      <c r="AZ103">
        <v>0</v>
      </c>
      <c r="BA103">
        <v>103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Y103*Source!I41</f>
        <v>9.05768</v>
      </c>
      <c r="CY103">
        <f>AD103</f>
        <v>0</v>
      </c>
      <c r="CZ103">
        <f>AH103</f>
        <v>0</v>
      </c>
      <c r="DA103">
        <f>AL103</f>
        <v>1</v>
      </c>
      <c r="DB103">
        <v>0</v>
      </c>
    </row>
    <row r="104" spans="1:106" ht="12.75">
      <c r="A104">
        <f>ROW(Source!A41)</f>
        <v>41</v>
      </c>
      <c r="B104">
        <v>37323628</v>
      </c>
      <c r="C104">
        <v>37324119</v>
      </c>
      <c r="D104">
        <v>26836708</v>
      </c>
      <c r="E104">
        <v>1</v>
      </c>
      <c r="F104">
        <v>1</v>
      </c>
      <c r="G104">
        <v>1</v>
      </c>
      <c r="H104">
        <v>2</v>
      </c>
      <c r="I104" t="s">
        <v>400</v>
      </c>
      <c r="J104" t="s">
        <v>401</v>
      </c>
      <c r="K104" t="s">
        <v>402</v>
      </c>
      <c r="L104">
        <v>1368</v>
      </c>
      <c r="N104">
        <v>1011</v>
      </c>
      <c r="O104" t="s">
        <v>325</v>
      </c>
      <c r="P104" t="s">
        <v>325</v>
      </c>
      <c r="Q104">
        <v>1</v>
      </c>
      <c r="W104">
        <v>0</v>
      </c>
      <c r="X104">
        <v>969250665</v>
      </c>
      <c r="Y104">
        <v>0.03</v>
      </c>
      <c r="AA104">
        <v>0</v>
      </c>
      <c r="AB104">
        <v>800.73</v>
      </c>
      <c r="AC104">
        <v>331.83</v>
      </c>
      <c r="AD104">
        <v>0</v>
      </c>
      <c r="AE104">
        <v>0</v>
      </c>
      <c r="AF104">
        <v>111.99</v>
      </c>
      <c r="AG104">
        <v>13.5</v>
      </c>
      <c r="AH104">
        <v>0</v>
      </c>
      <c r="AI104">
        <v>1</v>
      </c>
      <c r="AJ104">
        <v>7.15</v>
      </c>
      <c r="AK104">
        <v>24.58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0.03</v>
      </c>
      <c r="AV104">
        <v>0</v>
      </c>
      <c r="AW104">
        <v>2</v>
      </c>
      <c r="AX104">
        <v>37324139</v>
      </c>
      <c r="AY104">
        <v>1</v>
      </c>
      <c r="AZ104">
        <v>0</v>
      </c>
      <c r="BA104">
        <v>104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Y104*Source!I41</f>
        <v>0.014159999999999999</v>
      </c>
      <c r="CY104">
        <f aca="true" t="shared" si="12" ref="CY104:CY112">AB104</f>
        <v>800.73</v>
      </c>
      <c r="CZ104">
        <f aca="true" t="shared" si="13" ref="CZ104:CZ112">AF104</f>
        <v>111.99</v>
      </c>
      <c r="DA104">
        <f aca="true" t="shared" si="14" ref="DA104:DA112">AJ104</f>
        <v>7.15</v>
      </c>
      <c r="DB104">
        <v>0</v>
      </c>
    </row>
    <row r="105" spans="1:106" ht="12.75">
      <c r="A105">
        <f>ROW(Source!A41)</f>
        <v>41</v>
      </c>
      <c r="B105">
        <v>37323628</v>
      </c>
      <c r="C105">
        <v>37324119</v>
      </c>
      <c r="D105">
        <v>26836780</v>
      </c>
      <c r="E105">
        <v>1</v>
      </c>
      <c r="F105">
        <v>1</v>
      </c>
      <c r="G105">
        <v>1</v>
      </c>
      <c r="H105">
        <v>2</v>
      </c>
      <c r="I105" t="s">
        <v>354</v>
      </c>
      <c r="J105" t="s">
        <v>355</v>
      </c>
      <c r="K105" t="s">
        <v>356</v>
      </c>
      <c r="L105">
        <v>1368</v>
      </c>
      <c r="N105">
        <v>1011</v>
      </c>
      <c r="O105" t="s">
        <v>325</v>
      </c>
      <c r="P105" t="s">
        <v>325</v>
      </c>
      <c r="Q105">
        <v>1</v>
      </c>
      <c r="W105">
        <v>0</v>
      </c>
      <c r="X105">
        <v>1835961613</v>
      </c>
      <c r="Y105">
        <v>2.62</v>
      </c>
      <c r="AA105">
        <v>0</v>
      </c>
      <c r="AB105">
        <v>619.13</v>
      </c>
      <c r="AC105">
        <v>247.27</v>
      </c>
      <c r="AD105">
        <v>0</v>
      </c>
      <c r="AE105">
        <v>0</v>
      </c>
      <c r="AF105">
        <v>89.99</v>
      </c>
      <c r="AG105">
        <v>10.06</v>
      </c>
      <c r="AH105">
        <v>0</v>
      </c>
      <c r="AI105">
        <v>1</v>
      </c>
      <c r="AJ105">
        <v>6.88</v>
      </c>
      <c r="AK105">
        <v>24.58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2.62</v>
      </c>
      <c r="AV105">
        <v>0</v>
      </c>
      <c r="AW105">
        <v>2</v>
      </c>
      <c r="AX105">
        <v>37324140</v>
      </c>
      <c r="AY105">
        <v>1</v>
      </c>
      <c r="AZ105">
        <v>0</v>
      </c>
      <c r="BA105">
        <v>105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Y105*Source!I41</f>
        <v>1.23664</v>
      </c>
      <c r="CY105">
        <f t="shared" si="12"/>
        <v>619.13</v>
      </c>
      <c r="CZ105">
        <f t="shared" si="13"/>
        <v>89.99</v>
      </c>
      <c r="DA105">
        <f t="shared" si="14"/>
        <v>6.88</v>
      </c>
      <c r="DB105">
        <v>0</v>
      </c>
    </row>
    <row r="106" spans="1:106" ht="12.75">
      <c r="A106">
        <f>ROW(Source!A41)</f>
        <v>41</v>
      </c>
      <c r="B106">
        <v>37323628</v>
      </c>
      <c r="C106">
        <v>37324119</v>
      </c>
      <c r="D106">
        <v>26837280</v>
      </c>
      <c r="E106">
        <v>1</v>
      </c>
      <c r="F106">
        <v>1</v>
      </c>
      <c r="G106">
        <v>1</v>
      </c>
      <c r="H106">
        <v>2</v>
      </c>
      <c r="I106" t="s">
        <v>403</v>
      </c>
      <c r="J106" t="s">
        <v>404</v>
      </c>
      <c r="K106" t="s">
        <v>405</v>
      </c>
      <c r="L106">
        <v>1368</v>
      </c>
      <c r="N106">
        <v>1011</v>
      </c>
      <c r="O106" t="s">
        <v>325</v>
      </c>
      <c r="P106" t="s">
        <v>325</v>
      </c>
      <c r="Q106">
        <v>1</v>
      </c>
      <c r="W106">
        <v>0</v>
      </c>
      <c r="X106">
        <v>-220257699</v>
      </c>
      <c r="Y106">
        <v>1.86</v>
      </c>
      <c r="AA106">
        <v>0</v>
      </c>
      <c r="AB106">
        <v>977.24</v>
      </c>
      <c r="AC106">
        <v>532.4</v>
      </c>
      <c r="AD106">
        <v>0</v>
      </c>
      <c r="AE106">
        <v>0</v>
      </c>
      <c r="AF106">
        <v>115.24</v>
      </c>
      <c r="AG106">
        <v>21.66</v>
      </c>
      <c r="AH106">
        <v>0</v>
      </c>
      <c r="AI106">
        <v>1</v>
      </c>
      <c r="AJ106">
        <v>8.48</v>
      </c>
      <c r="AK106">
        <v>24.58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1.86</v>
      </c>
      <c r="AV106">
        <v>0</v>
      </c>
      <c r="AW106">
        <v>2</v>
      </c>
      <c r="AX106">
        <v>37324141</v>
      </c>
      <c r="AY106">
        <v>1</v>
      </c>
      <c r="AZ106">
        <v>0</v>
      </c>
      <c r="BA106">
        <v>106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Y106*Source!I41</f>
        <v>0.87792</v>
      </c>
      <c r="CY106">
        <f t="shared" si="12"/>
        <v>977.24</v>
      </c>
      <c r="CZ106">
        <f t="shared" si="13"/>
        <v>115.24</v>
      </c>
      <c r="DA106">
        <f t="shared" si="14"/>
        <v>8.48</v>
      </c>
      <c r="DB106">
        <v>0</v>
      </c>
    </row>
    <row r="107" spans="1:106" ht="12.75">
      <c r="A107">
        <f>ROW(Source!A41)</f>
        <v>41</v>
      </c>
      <c r="B107">
        <v>37323628</v>
      </c>
      <c r="C107">
        <v>37324119</v>
      </c>
      <c r="D107">
        <v>26837285</v>
      </c>
      <c r="E107">
        <v>1</v>
      </c>
      <c r="F107">
        <v>1</v>
      </c>
      <c r="G107">
        <v>1</v>
      </c>
      <c r="H107">
        <v>2</v>
      </c>
      <c r="I107" t="s">
        <v>329</v>
      </c>
      <c r="J107" t="s">
        <v>330</v>
      </c>
      <c r="K107" t="s">
        <v>331</v>
      </c>
      <c r="L107">
        <v>1368</v>
      </c>
      <c r="N107">
        <v>1011</v>
      </c>
      <c r="O107" t="s">
        <v>325</v>
      </c>
      <c r="P107" t="s">
        <v>325</v>
      </c>
      <c r="Q107">
        <v>1</v>
      </c>
      <c r="W107">
        <v>0</v>
      </c>
      <c r="X107">
        <v>602986510</v>
      </c>
      <c r="Y107">
        <v>1.82</v>
      </c>
      <c r="AA107">
        <v>0</v>
      </c>
      <c r="AB107">
        <v>982.77</v>
      </c>
      <c r="AC107">
        <v>331.83</v>
      </c>
      <c r="AD107">
        <v>0</v>
      </c>
      <c r="AE107">
        <v>0</v>
      </c>
      <c r="AF107">
        <v>123</v>
      </c>
      <c r="AG107">
        <v>13.5</v>
      </c>
      <c r="AH107">
        <v>0</v>
      </c>
      <c r="AI107">
        <v>1</v>
      </c>
      <c r="AJ107">
        <v>7.99</v>
      </c>
      <c r="AK107">
        <v>24.58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1.82</v>
      </c>
      <c r="AV107">
        <v>0</v>
      </c>
      <c r="AW107">
        <v>2</v>
      </c>
      <c r="AX107">
        <v>37324142</v>
      </c>
      <c r="AY107">
        <v>1</v>
      </c>
      <c r="AZ107">
        <v>0</v>
      </c>
      <c r="BA107">
        <v>107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Y107*Source!I41</f>
        <v>0.85904</v>
      </c>
      <c r="CY107">
        <f t="shared" si="12"/>
        <v>982.77</v>
      </c>
      <c r="CZ107">
        <f t="shared" si="13"/>
        <v>123</v>
      </c>
      <c r="DA107">
        <f t="shared" si="14"/>
        <v>7.99</v>
      </c>
      <c r="DB107">
        <v>0</v>
      </c>
    </row>
    <row r="108" spans="1:106" ht="12.75">
      <c r="A108">
        <f>ROW(Source!A41)</f>
        <v>41</v>
      </c>
      <c r="B108">
        <v>37323628</v>
      </c>
      <c r="C108">
        <v>37324119</v>
      </c>
      <c r="D108">
        <v>26837307</v>
      </c>
      <c r="E108">
        <v>1</v>
      </c>
      <c r="F108">
        <v>1</v>
      </c>
      <c r="G108">
        <v>1</v>
      </c>
      <c r="H108">
        <v>2</v>
      </c>
      <c r="I108" t="s">
        <v>406</v>
      </c>
      <c r="J108" t="s">
        <v>407</v>
      </c>
      <c r="K108" t="s">
        <v>408</v>
      </c>
      <c r="L108">
        <v>1368</v>
      </c>
      <c r="N108">
        <v>1011</v>
      </c>
      <c r="O108" t="s">
        <v>325</v>
      </c>
      <c r="P108" t="s">
        <v>325</v>
      </c>
      <c r="Q108">
        <v>1</v>
      </c>
      <c r="W108">
        <v>0</v>
      </c>
      <c r="X108">
        <v>-47519607</v>
      </c>
      <c r="Y108">
        <v>1.71</v>
      </c>
      <c r="AA108">
        <v>0</v>
      </c>
      <c r="AB108">
        <v>559.5</v>
      </c>
      <c r="AC108">
        <v>285.13</v>
      </c>
      <c r="AD108">
        <v>0</v>
      </c>
      <c r="AE108">
        <v>0</v>
      </c>
      <c r="AF108">
        <v>75</v>
      </c>
      <c r="AG108">
        <v>11.6</v>
      </c>
      <c r="AH108">
        <v>0</v>
      </c>
      <c r="AI108">
        <v>1</v>
      </c>
      <c r="AJ108">
        <v>7.46</v>
      </c>
      <c r="AK108">
        <v>24.58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1.71</v>
      </c>
      <c r="AV108">
        <v>0</v>
      </c>
      <c r="AW108">
        <v>2</v>
      </c>
      <c r="AX108">
        <v>37324143</v>
      </c>
      <c r="AY108">
        <v>1</v>
      </c>
      <c r="AZ108">
        <v>0</v>
      </c>
      <c r="BA108">
        <v>108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Y108*Source!I41</f>
        <v>0.80712</v>
      </c>
      <c r="CY108">
        <f t="shared" si="12"/>
        <v>559.5</v>
      </c>
      <c r="CZ108">
        <f t="shared" si="13"/>
        <v>75</v>
      </c>
      <c r="DA108">
        <f t="shared" si="14"/>
        <v>7.46</v>
      </c>
      <c r="DB108">
        <v>0</v>
      </c>
    </row>
    <row r="109" spans="1:106" ht="12.75">
      <c r="A109">
        <f>ROW(Source!A41)</f>
        <v>41</v>
      </c>
      <c r="B109">
        <v>37323628</v>
      </c>
      <c r="C109">
        <v>37324119</v>
      </c>
      <c r="D109">
        <v>26837308</v>
      </c>
      <c r="E109">
        <v>1</v>
      </c>
      <c r="F109">
        <v>1</v>
      </c>
      <c r="G109">
        <v>1</v>
      </c>
      <c r="H109">
        <v>2</v>
      </c>
      <c r="I109" t="s">
        <v>409</v>
      </c>
      <c r="J109" t="s">
        <v>410</v>
      </c>
      <c r="K109" t="s">
        <v>411</v>
      </c>
      <c r="L109">
        <v>1368</v>
      </c>
      <c r="N109">
        <v>1011</v>
      </c>
      <c r="O109" t="s">
        <v>325</v>
      </c>
      <c r="P109" t="s">
        <v>325</v>
      </c>
      <c r="Q109">
        <v>1</v>
      </c>
      <c r="W109">
        <v>0</v>
      </c>
      <c r="X109">
        <v>-1300837958</v>
      </c>
      <c r="Y109">
        <v>8.16</v>
      </c>
      <c r="AA109">
        <v>0</v>
      </c>
      <c r="AB109">
        <v>734.47</v>
      </c>
      <c r="AC109">
        <v>353.95</v>
      </c>
      <c r="AD109">
        <v>0</v>
      </c>
      <c r="AE109">
        <v>0</v>
      </c>
      <c r="AF109">
        <v>121</v>
      </c>
      <c r="AG109">
        <v>14.4</v>
      </c>
      <c r="AH109">
        <v>0</v>
      </c>
      <c r="AI109">
        <v>1</v>
      </c>
      <c r="AJ109">
        <v>6.07</v>
      </c>
      <c r="AK109">
        <v>24.58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8.16</v>
      </c>
      <c r="AV109">
        <v>0</v>
      </c>
      <c r="AW109">
        <v>2</v>
      </c>
      <c r="AX109">
        <v>37324144</v>
      </c>
      <c r="AY109">
        <v>1</v>
      </c>
      <c r="AZ109">
        <v>0</v>
      </c>
      <c r="BA109">
        <v>109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Y109*Source!I41</f>
        <v>3.85152</v>
      </c>
      <c r="CY109">
        <f t="shared" si="12"/>
        <v>734.47</v>
      </c>
      <c r="CZ109">
        <f t="shared" si="13"/>
        <v>121</v>
      </c>
      <c r="DA109">
        <f t="shared" si="14"/>
        <v>6.07</v>
      </c>
      <c r="DB109">
        <v>0</v>
      </c>
    </row>
    <row r="110" spans="1:106" ht="12.75">
      <c r="A110">
        <f>ROW(Source!A41)</f>
        <v>41</v>
      </c>
      <c r="B110">
        <v>37323628</v>
      </c>
      <c r="C110">
        <v>37324119</v>
      </c>
      <c r="D110">
        <v>26837389</v>
      </c>
      <c r="E110">
        <v>1</v>
      </c>
      <c r="F110">
        <v>1</v>
      </c>
      <c r="G110">
        <v>1</v>
      </c>
      <c r="H110">
        <v>2</v>
      </c>
      <c r="I110" t="s">
        <v>412</v>
      </c>
      <c r="J110" t="s">
        <v>413</v>
      </c>
      <c r="K110" t="s">
        <v>414</v>
      </c>
      <c r="L110">
        <v>1368</v>
      </c>
      <c r="N110">
        <v>1011</v>
      </c>
      <c r="O110" t="s">
        <v>325</v>
      </c>
      <c r="P110" t="s">
        <v>325</v>
      </c>
      <c r="Q110">
        <v>1</v>
      </c>
      <c r="W110">
        <v>0</v>
      </c>
      <c r="X110">
        <v>708090276</v>
      </c>
      <c r="Y110">
        <v>0.58</v>
      </c>
      <c r="AA110">
        <v>0</v>
      </c>
      <c r="AB110">
        <v>691.68</v>
      </c>
      <c r="AC110">
        <v>331.83</v>
      </c>
      <c r="AD110">
        <v>0</v>
      </c>
      <c r="AE110">
        <v>0</v>
      </c>
      <c r="AF110">
        <v>116.64</v>
      </c>
      <c r="AG110">
        <v>13.5</v>
      </c>
      <c r="AH110">
        <v>0</v>
      </c>
      <c r="AI110">
        <v>1</v>
      </c>
      <c r="AJ110">
        <v>5.93</v>
      </c>
      <c r="AK110">
        <v>24.58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0.58</v>
      </c>
      <c r="AV110">
        <v>0</v>
      </c>
      <c r="AW110">
        <v>2</v>
      </c>
      <c r="AX110">
        <v>37324145</v>
      </c>
      <c r="AY110">
        <v>1</v>
      </c>
      <c r="AZ110">
        <v>0</v>
      </c>
      <c r="BA110">
        <v>110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Y110*Source!I41</f>
        <v>0.27375999999999995</v>
      </c>
      <c r="CY110">
        <f t="shared" si="12"/>
        <v>691.68</v>
      </c>
      <c r="CZ110">
        <f t="shared" si="13"/>
        <v>116.64</v>
      </c>
      <c r="DA110">
        <f t="shared" si="14"/>
        <v>5.93</v>
      </c>
      <c r="DB110">
        <v>0</v>
      </c>
    </row>
    <row r="111" spans="1:106" ht="12.75">
      <c r="A111">
        <f>ROW(Source!A41)</f>
        <v>41</v>
      </c>
      <c r="B111">
        <v>37323628</v>
      </c>
      <c r="C111">
        <v>37324119</v>
      </c>
      <c r="D111">
        <v>26837433</v>
      </c>
      <c r="E111">
        <v>1</v>
      </c>
      <c r="F111">
        <v>1</v>
      </c>
      <c r="G111">
        <v>1</v>
      </c>
      <c r="H111">
        <v>2</v>
      </c>
      <c r="I111" t="s">
        <v>415</v>
      </c>
      <c r="J111" t="s">
        <v>416</v>
      </c>
      <c r="K111" t="s">
        <v>417</v>
      </c>
      <c r="L111">
        <v>1368</v>
      </c>
      <c r="N111">
        <v>1011</v>
      </c>
      <c r="O111" t="s">
        <v>325</v>
      </c>
      <c r="P111" t="s">
        <v>325</v>
      </c>
      <c r="Q111">
        <v>1</v>
      </c>
      <c r="W111">
        <v>0</v>
      </c>
      <c r="X111">
        <v>-418173727</v>
      </c>
      <c r="Y111">
        <v>0.55</v>
      </c>
      <c r="AA111">
        <v>0</v>
      </c>
      <c r="AB111">
        <v>599.33</v>
      </c>
      <c r="AC111">
        <v>285.13</v>
      </c>
      <c r="AD111">
        <v>0</v>
      </c>
      <c r="AE111">
        <v>0</v>
      </c>
      <c r="AF111">
        <v>62.3</v>
      </c>
      <c r="AG111">
        <v>11.6</v>
      </c>
      <c r="AH111">
        <v>0</v>
      </c>
      <c r="AI111">
        <v>1</v>
      </c>
      <c r="AJ111">
        <v>9.62</v>
      </c>
      <c r="AK111">
        <v>24.58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0.55</v>
      </c>
      <c r="AV111">
        <v>0</v>
      </c>
      <c r="AW111">
        <v>2</v>
      </c>
      <c r="AX111">
        <v>37324146</v>
      </c>
      <c r="AY111">
        <v>1</v>
      </c>
      <c r="AZ111">
        <v>0</v>
      </c>
      <c r="BA111">
        <v>111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Y111*Source!I41</f>
        <v>0.2596</v>
      </c>
      <c r="CY111">
        <f t="shared" si="12"/>
        <v>599.33</v>
      </c>
      <c r="CZ111">
        <f t="shared" si="13"/>
        <v>62.3</v>
      </c>
      <c r="DA111">
        <f t="shared" si="14"/>
        <v>9.62</v>
      </c>
      <c r="DB111">
        <v>0</v>
      </c>
    </row>
    <row r="112" spans="1:106" ht="12.75">
      <c r="A112">
        <f>ROW(Source!A41)</f>
        <v>41</v>
      </c>
      <c r="B112">
        <v>37323628</v>
      </c>
      <c r="C112">
        <v>37324119</v>
      </c>
      <c r="D112">
        <v>26838694</v>
      </c>
      <c r="E112">
        <v>1</v>
      </c>
      <c r="F112">
        <v>1</v>
      </c>
      <c r="G112">
        <v>1</v>
      </c>
      <c r="H112">
        <v>2</v>
      </c>
      <c r="I112" t="s">
        <v>337</v>
      </c>
      <c r="J112" t="s">
        <v>338</v>
      </c>
      <c r="K112" t="s">
        <v>339</v>
      </c>
      <c r="L112">
        <v>1368</v>
      </c>
      <c r="N112">
        <v>1011</v>
      </c>
      <c r="O112" t="s">
        <v>325</v>
      </c>
      <c r="P112" t="s">
        <v>325</v>
      </c>
      <c r="Q112">
        <v>1</v>
      </c>
      <c r="W112">
        <v>0</v>
      </c>
      <c r="X112">
        <v>-365761310</v>
      </c>
      <c r="Y112">
        <v>0.05</v>
      </c>
      <c r="AA112">
        <v>0</v>
      </c>
      <c r="AB112">
        <v>655.52</v>
      </c>
      <c r="AC112">
        <v>285.13</v>
      </c>
      <c r="AD112">
        <v>0</v>
      </c>
      <c r="AE112">
        <v>0</v>
      </c>
      <c r="AF112">
        <v>87.17</v>
      </c>
      <c r="AG112">
        <v>11.6</v>
      </c>
      <c r="AH112">
        <v>0</v>
      </c>
      <c r="AI112">
        <v>1</v>
      </c>
      <c r="AJ112">
        <v>7.52</v>
      </c>
      <c r="AK112">
        <v>24.58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0.05</v>
      </c>
      <c r="AV112">
        <v>0</v>
      </c>
      <c r="AW112">
        <v>2</v>
      </c>
      <c r="AX112">
        <v>37324147</v>
      </c>
      <c r="AY112">
        <v>1</v>
      </c>
      <c r="AZ112">
        <v>0</v>
      </c>
      <c r="BA112">
        <v>112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Y112*Source!I41</f>
        <v>0.0236</v>
      </c>
      <c r="CY112">
        <f t="shared" si="12"/>
        <v>655.52</v>
      </c>
      <c r="CZ112">
        <f t="shared" si="13"/>
        <v>87.17</v>
      </c>
      <c r="DA112">
        <f t="shared" si="14"/>
        <v>7.52</v>
      </c>
      <c r="DB112">
        <v>0</v>
      </c>
    </row>
    <row r="113" spans="1:106" ht="12.75">
      <c r="A113">
        <f>ROW(Source!A41)</f>
        <v>41</v>
      </c>
      <c r="B113">
        <v>37323628</v>
      </c>
      <c r="C113">
        <v>37324119</v>
      </c>
      <c r="D113">
        <v>26862752</v>
      </c>
      <c r="E113">
        <v>1</v>
      </c>
      <c r="F113">
        <v>1</v>
      </c>
      <c r="G113">
        <v>1</v>
      </c>
      <c r="H113">
        <v>3</v>
      </c>
      <c r="I113" t="s">
        <v>418</v>
      </c>
      <c r="J113" t="s">
        <v>419</v>
      </c>
      <c r="K113" t="s">
        <v>420</v>
      </c>
      <c r="L113">
        <v>1348</v>
      </c>
      <c r="N113">
        <v>1009</v>
      </c>
      <c r="O113" t="s">
        <v>81</v>
      </c>
      <c r="P113" t="s">
        <v>81</v>
      </c>
      <c r="Q113">
        <v>1000</v>
      </c>
      <c r="W113">
        <v>0</v>
      </c>
      <c r="X113">
        <v>1305602992</v>
      </c>
      <c r="Y113">
        <v>0.00613</v>
      </c>
      <c r="AA113">
        <v>40545.53</v>
      </c>
      <c r="AB113">
        <v>0</v>
      </c>
      <c r="AC113">
        <v>0</v>
      </c>
      <c r="AD113">
        <v>0</v>
      </c>
      <c r="AE113">
        <v>5989</v>
      </c>
      <c r="AF113">
        <v>0</v>
      </c>
      <c r="AG113">
        <v>0</v>
      </c>
      <c r="AH113">
        <v>0</v>
      </c>
      <c r="AI113">
        <v>6.77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0.00613</v>
      </c>
      <c r="AV113">
        <v>0</v>
      </c>
      <c r="AW113">
        <v>2</v>
      </c>
      <c r="AX113">
        <v>37324148</v>
      </c>
      <c r="AY113">
        <v>1</v>
      </c>
      <c r="AZ113">
        <v>0</v>
      </c>
      <c r="BA113">
        <v>113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Y113*Source!I41</f>
        <v>0.0028933599999999998</v>
      </c>
      <c r="CY113">
        <f aca="true" t="shared" si="15" ref="CY113:CY118">AA113</f>
        <v>40545.53</v>
      </c>
      <c r="CZ113">
        <f aca="true" t="shared" si="16" ref="CZ113:CZ118">AE113</f>
        <v>5989</v>
      </c>
      <c r="DA113">
        <f aca="true" t="shared" si="17" ref="DA113:DA118">AI113</f>
        <v>6.77</v>
      </c>
      <c r="DB113">
        <v>0</v>
      </c>
    </row>
    <row r="114" spans="1:106" ht="12.75">
      <c r="A114">
        <f>ROW(Source!A41)</f>
        <v>41</v>
      </c>
      <c r="B114">
        <v>37323628</v>
      </c>
      <c r="C114">
        <v>37324119</v>
      </c>
      <c r="D114">
        <v>26857924</v>
      </c>
      <c r="E114">
        <v>1</v>
      </c>
      <c r="F114">
        <v>1</v>
      </c>
      <c r="G114">
        <v>1</v>
      </c>
      <c r="H114">
        <v>3</v>
      </c>
      <c r="I114" t="s">
        <v>421</v>
      </c>
      <c r="J114" t="s">
        <v>422</v>
      </c>
      <c r="K114" t="s">
        <v>423</v>
      </c>
      <c r="L114">
        <v>1348</v>
      </c>
      <c r="N114">
        <v>1009</v>
      </c>
      <c r="O114" t="s">
        <v>81</v>
      </c>
      <c r="P114" t="s">
        <v>81</v>
      </c>
      <c r="Q114">
        <v>1000</v>
      </c>
      <c r="W114">
        <v>0</v>
      </c>
      <c r="X114">
        <v>-429289827</v>
      </c>
      <c r="Y114">
        <v>5.15</v>
      </c>
      <c r="AA114">
        <v>12320.1</v>
      </c>
      <c r="AB114">
        <v>0</v>
      </c>
      <c r="AC114">
        <v>0</v>
      </c>
      <c r="AD114">
        <v>0</v>
      </c>
      <c r="AE114">
        <v>1690</v>
      </c>
      <c r="AF114">
        <v>0</v>
      </c>
      <c r="AG114">
        <v>0</v>
      </c>
      <c r="AH114">
        <v>0</v>
      </c>
      <c r="AI114">
        <v>7.29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5.15</v>
      </c>
      <c r="AV114">
        <v>0</v>
      </c>
      <c r="AW114">
        <v>2</v>
      </c>
      <c r="AX114">
        <v>37324149</v>
      </c>
      <c r="AY114">
        <v>1</v>
      </c>
      <c r="AZ114">
        <v>0</v>
      </c>
      <c r="BA114">
        <v>114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Y114*Source!I41</f>
        <v>2.4308</v>
      </c>
      <c r="CY114">
        <f t="shared" si="15"/>
        <v>12320.1</v>
      </c>
      <c r="CZ114">
        <f t="shared" si="16"/>
        <v>1690</v>
      </c>
      <c r="DA114">
        <f t="shared" si="17"/>
        <v>7.29</v>
      </c>
      <c r="DB114">
        <v>0</v>
      </c>
    </row>
    <row r="115" spans="1:106" ht="12.75">
      <c r="A115">
        <f>ROW(Source!A41)</f>
        <v>41</v>
      </c>
      <c r="B115">
        <v>37323628</v>
      </c>
      <c r="C115">
        <v>37324119</v>
      </c>
      <c r="D115">
        <v>26858874</v>
      </c>
      <c r="E115">
        <v>1</v>
      </c>
      <c r="F115">
        <v>1</v>
      </c>
      <c r="G115">
        <v>1</v>
      </c>
      <c r="H115">
        <v>3</v>
      </c>
      <c r="I115" t="s">
        <v>424</v>
      </c>
      <c r="J115" t="s">
        <v>425</v>
      </c>
      <c r="K115" t="s">
        <v>426</v>
      </c>
      <c r="L115">
        <v>1327</v>
      </c>
      <c r="N115">
        <v>1005</v>
      </c>
      <c r="O115" t="s">
        <v>427</v>
      </c>
      <c r="P115" t="s">
        <v>427</v>
      </c>
      <c r="Q115">
        <v>1</v>
      </c>
      <c r="W115">
        <v>0</v>
      </c>
      <c r="X115">
        <v>1028726586</v>
      </c>
      <c r="Y115">
        <v>3</v>
      </c>
      <c r="AA115">
        <v>21.7</v>
      </c>
      <c r="AB115">
        <v>0</v>
      </c>
      <c r="AC115">
        <v>0</v>
      </c>
      <c r="AD115">
        <v>0</v>
      </c>
      <c r="AE115">
        <v>5.71</v>
      </c>
      <c r="AF115">
        <v>0</v>
      </c>
      <c r="AG115">
        <v>0</v>
      </c>
      <c r="AH115">
        <v>0</v>
      </c>
      <c r="AI115">
        <v>3.8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3</v>
      </c>
      <c r="AV115">
        <v>0</v>
      </c>
      <c r="AW115">
        <v>2</v>
      </c>
      <c r="AX115">
        <v>37324150</v>
      </c>
      <c r="AY115">
        <v>1</v>
      </c>
      <c r="AZ115">
        <v>0</v>
      </c>
      <c r="BA115">
        <v>115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Y115*Source!I41</f>
        <v>1.416</v>
      </c>
      <c r="CY115">
        <f t="shared" si="15"/>
        <v>21.7</v>
      </c>
      <c r="CZ115">
        <f t="shared" si="16"/>
        <v>5.71</v>
      </c>
      <c r="DA115">
        <f t="shared" si="17"/>
        <v>3.8</v>
      </c>
      <c r="DB115">
        <v>0</v>
      </c>
    </row>
    <row r="116" spans="1:106" ht="12.75">
      <c r="A116">
        <f>ROW(Source!A41)</f>
        <v>41</v>
      </c>
      <c r="B116">
        <v>37323628</v>
      </c>
      <c r="C116">
        <v>37324119</v>
      </c>
      <c r="D116">
        <v>26865379</v>
      </c>
      <c r="E116">
        <v>1</v>
      </c>
      <c r="F116">
        <v>1</v>
      </c>
      <c r="G116">
        <v>1</v>
      </c>
      <c r="H116">
        <v>3</v>
      </c>
      <c r="I116" t="s">
        <v>428</v>
      </c>
      <c r="J116" t="s">
        <v>429</v>
      </c>
      <c r="K116" t="s">
        <v>430</v>
      </c>
      <c r="L116">
        <v>1339</v>
      </c>
      <c r="N116">
        <v>1007</v>
      </c>
      <c r="O116" t="s">
        <v>346</v>
      </c>
      <c r="P116" t="s">
        <v>346</v>
      </c>
      <c r="Q116">
        <v>1</v>
      </c>
      <c r="W116">
        <v>0</v>
      </c>
      <c r="X116">
        <v>-1503322471</v>
      </c>
      <c r="Y116">
        <v>0.15</v>
      </c>
      <c r="AA116">
        <v>5444.01</v>
      </c>
      <c r="AB116">
        <v>0</v>
      </c>
      <c r="AC116">
        <v>0</v>
      </c>
      <c r="AD116">
        <v>0</v>
      </c>
      <c r="AE116">
        <v>1287</v>
      </c>
      <c r="AF116">
        <v>0</v>
      </c>
      <c r="AG116">
        <v>0</v>
      </c>
      <c r="AH116">
        <v>0</v>
      </c>
      <c r="AI116">
        <v>4.23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0.15</v>
      </c>
      <c r="AV116">
        <v>0</v>
      </c>
      <c r="AW116">
        <v>2</v>
      </c>
      <c r="AX116">
        <v>37324151</v>
      </c>
      <c r="AY116">
        <v>1</v>
      </c>
      <c r="AZ116">
        <v>0</v>
      </c>
      <c r="BA116">
        <v>116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Y116*Source!I41</f>
        <v>0.07079999999999999</v>
      </c>
      <c r="CY116">
        <f t="shared" si="15"/>
        <v>5444.01</v>
      </c>
      <c r="CZ116">
        <f t="shared" si="16"/>
        <v>1287</v>
      </c>
      <c r="DA116">
        <f t="shared" si="17"/>
        <v>4.23</v>
      </c>
      <c r="DB116">
        <v>0</v>
      </c>
    </row>
    <row r="117" spans="1:106" ht="12.75">
      <c r="A117">
        <f>ROW(Source!A41)</f>
        <v>41</v>
      </c>
      <c r="B117">
        <v>37323628</v>
      </c>
      <c r="C117">
        <v>37324119</v>
      </c>
      <c r="D117">
        <v>26848708</v>
      </c>
      <c r="E117">
        <v>1</v>
      </c>
      <c r="F117">
        <v>1</v>
      </c>
      <c r="G117">
        <v>1</v>
      </c>
      <c r="H117">
        <v>3</v>
      </c>
      <c r="I117" t="s">
        <v>431</v>
      </c>
      <c r="J117" t="s">
        <v>432</v>
      </c>
      <c r="K117" t="s">
        <v>433</v>
      </c>
      <c r="L117">
        <v>1339</v>
      </c>
      <c r="N117">
        <v>1007</v>
      </c>
      <c r="O117" t="s">
        <v>346</v>
      </c>
      <c r="P117" t="s">
        <v>346</v>
      </c>
      <c r="Q117">
        <v>1</v>
      </c>
      <c r="W117">
        <v>0</v>
      </c>
      <c r="X117">
        <v>517946951</v>
      </c>
      <c r="Y117">
        <v>11.2</v>
      </c>
      <c r="AA117">
        <v>1974.7</v>
      </c>
      <c r="AB117">
        <v>0</v>
      </c>
      <c r="AC117">
        <v>0</v>
      </c>
      <c r="AD117">
        <v>0</v>
      </c>
      <c r="AE117">
        <v>130</v>
      </c>
      <c r="AF117">
        <v>0</v>
      </c>
      <c r="AG117">
        <v>0</v>
      </c>
      <c r="AH117">
        <v>0</v>
      </c>
      <c r="AI117">
        <v>15.19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11.2</v>
      </c>
      <c r="AV117">
        <v>0</v>
      </c>
      <c r="AW117">
        <v>2</v>
      </c>
      <c r="AX117">
        <v>37324152</v>
      </c>
      <c r="AY117">
        <v>1</v>
      </c>
      <c r="AZ117">
        <v>0</v>
      </c>
      <c r="BA117">
        <v>117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Y117*Source!I41</f>
        <v>5.2863999999999995</v>
      </c>
      <c r="CY117">
        <f t="shared" si="15"/>
        <v>1974.7</v>
      </c>
      <c r="CZ117">
        <f t="shared" si="16"/>
        <v>130</v>
      </c>
      <c r="DA117">
        <f t="shared" si="17"/>
        <v>15.19</v>
      </c>
      <c r="DB117">
        <v>0</v>
      </c>
    </row>
    <row r="118" spans="1:106" ht="12.75">
      <c r="A118">
        <f>ROW(Source!A41)</f>
        <v>41</v>
      </c>
      <c r="B118">
        <v>37323628</v>
      </c>
      <c r="C118">
        <v>37324119</v>
      </c>
      <c r="D118">
        <v>26848709</v>
      </c>
      <c r="E118">
        <v>1</v>
      </c>
      <c r="F118">
        <v>1</v>
      </c>
      <c r="G118">
        <v>1</v>
      </c>
      <c r="H118">
        <v>3</v>
      </c>
      <c r="I118" t="s">
        <v>434</v>
      </c>
      <c r="J118" t="s">
        <v>435</v>
      </c>
      <c r="K118" t="s">
        <v>436</v>
      </c>
      <c r="L118">
        <v>1339</v>
      </c>
      <c r="N118">
        <v>1007</v>
      </c>
      <c r="O118" t="s">
        <v>346</v>
      </c>
      <c r="P118" t="s">
        <v>346</v>
      </c>
      <c r="Q118">
        <v>1</v>
      </c>
      <c r="W118">
        <v>0</v>
      </c>
      <c r="X118">
        <v>668081042</v>
      </c>
      <c r="Y118">
        <v>56.1</v>
      </c>
      <c r="AA118">
        <v>1801.53</v>
      </c>
      <c r="AB118">
        <v>0</v>
      </c>
      <c r="AC118">
        <v>0</v>
      </c>
      <c r="AD118">
        <v>0</v>
      </c>
      <c r="AE118">
        <v>118.6</v>
      </c>
      <c r="AF118">
        <v>0</v>
      </c>
      <c r="AG118">
        <v>0</v>
      </c>
      <c r="AH118">
        <v>0</v>
      </c>
      <c r="AI118">
        <v>15.19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56.1</v>
      </c>
      <c r="AV118">
        <v>0</v>
      </c>
      <c r="AW118">
        <v>2</v>
      </c>
      <c r="AX118">
        <v>37324153</v>
      </c>
      <c r="AY118">
        <v>1</v>
      </c>
      <c r="AZ118">
        <v>0</v>
      </c>
      <c r="BA118">
        <v>118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Y118*Source!I41</f>
        <v>26.4792</v>
      </c>
      <c r="CY118">
        <f t="shared" si="15"/>
        <v>1801.53</v>
      </c>
      <c r="CZ118">
        <f t="shared" si="16"/>
        <v>118.6</v>
      </c>
      <c r="DA118">
        <f t="shared" si="17"/>
        <v>15.19</v>
      </c>
      <c r="DB118">
        <v>0</v>
      </c>
    </row>
    <row r="119" spans="1:106" ht="12.75">
      <c r="A119">
        <f>ROW(Source!A42)</f>
        <v>42</v>
      </c>
      <c r="B119">
        <v>37323632</v>
      </c>
      <c r="C119">
        <v>37324154</v>
      </c>
      <c r="D119">
        <v>9417798</v>
      </c>
      <c r="E119">
        <v>1</v>
      </c>
      <c r="F119">
        <v>1</v>
      </c>
      <c r="G119">
        <v>1</v>
      </c>
      <c r="H119">
        <v>1</v>
      </c>
      <c r="I119" t="s">
        <v>398</v>
      </c>
      <c r="K119" t="s">
        <v>399</v>
      </c>
      <c r="L119">
        <v>1369</v>
      </c>
      <c r="N119">
        <v>1013</v>
      </c>
      <c r="O119" t="s">
        <v>319</v>
      </c>
      <c r="P119" t="s">
        <v>319</v>
      </c>
      <c r="Q119">
        <v>1</v>
      </c>
      <c r="W119">
        <v>0</v>
      </c>
      <c r="X119">
        <v>1144467492</v>
      </c>
      <c r="Y119">
        <v>3.2</v>
      </c>
      <c r="AA119">
        <v>0</v>
      </c>
      <c r="AB119">
        <v>0</v>
      </c>
      <c r="AC119">
        <v>0</v>
      </c>
      <c r="AD119">
        <v>8.24</v>
      </c>
      <c r="AE119">
        <v>0</v>
      </c>
      <c r="AF119">
        <v>0</v>
      </c>
      <c r="AG119">
        <v>0</v>
      </c>
      <c r="AH119">
        <v>8.24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T119">
        <v>0.32</v>
      </c>
      <c r="AU119" t="s">
        <v>72</v>
      </c>
      <c r="AV119">
        <v>1</v>
      </c>
      <c r="AW119">
        <v>2</v>
      </c>
      <c r="AX119">
        <v>37324161</v>
      </c>
      <c r="AY119">
        <v>1</v>
      </c>
      <c r="AZ119">
        <v>0</v>
      </c>
      <c r="BA119">
        <v>119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Y119*Source!I42</f>
        <v>1.5104</v>
      </c>
      <c r="CY119">
        <f>AD119</f>
        <v>8.24</v>
      </c>
      <c r="CZ119">
        <f>AH119</f>
        <v>8.24</v>
      </c>
      <c r="DA119">
        <f>AL119</f>
        <v>1</v>
      </c>
      <c r="DB119">
        <v>0</v>
      </c>
    </row>
    <row r="120" spans="1:106" ht="12.75">
      <c r="A120">
        <f>ROW(Source!A42)</f>
        <v>42</v>
      </c>
      <c r="B120">
        <v>37323632</v>
      </c>
      <c r="C120">
        <v>37324154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32</v>
      </c>
      <c r="K120" t="s">
        <v>320</v>
      </c>
      <c r="L120">
        <v>608254</v>
      </c>
      <c r="N120">
        <v>1013</v>
      </c>
      <c r="O120" t="s">
        <v>321</v>
      </c>
      <c r="P120" t="s">
        <v>321</v>
      </c>
      <c r="Q120">
        <v>1</v>
      </c>
      <c r="W120">
        <v>0</v>
      </c>
      <c r="X120">
        <v>-185737400</v>
      </c>
      <c r="Y120">
        <v>12.6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T120">
        <v>1.26</v>
      </c>
      <c r="AU120" t="s">
        <v>72</v>
      </c>
      <c r="AV120">
        <v>2</v>
      </c>
      <c r="AW120">
        <v>2</v>
      </c>
      <c r="AX120">
        <v>37324162</v>
      </c>
      <c r="AY120">
        <v>1</v>
      </c>
      <c r="AZ120">
        <v>0</v>
      </c>
      <c r="BA120">
        <v>120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Y120*Source!I42</f>
        <v>5.9472</v>
      </c>
      <c r="CY120">
        <f>AD120</f>
        <v>0</v>
      </c>
      <c r="CZ120">
        <f>AH120</f>
        <v>0</v>
      </c>
      <c r="DA120">
        <f>AL120</f>
        <v>1</v>
      </c>
      <c r="DB120">
        <v>0</v>
      </c>
    </row>
    <row r="121" spans="1:106" ht="12.75">
      <c r="A121">
        <f>ROW(Source!A42)</f>
        <v>42</v>
      </c>
      <c r="B121">
        <v>37323632</v>
      </c>
      <c r="C121">
        <v>37324154</v>
      </c>
      <c r="D121">
        <v>26836780</v>
      </c>
      <c r="E121">
        <v>1</v>
      </c>
      <c r="F121">
        <v>1</v>
      </c>
      <c r="G121">
        <v>1</v>
      </c>
      <c r="H121">
        <v>2</v>
      </c>
      <c r="I121" t="s">
        <v>354</v>
      </c>
      <c r="J121" t="s">
        <v>355</v>
      </c>
      <c r="K121" t="s">
        <v>356</v>
      </c>
      <c r="L121">
        <v>1368</v>
      </c>
      <c r="N121">
        <v>1011</v>
      </c>
      <c r="O121" t="s">
        <v>325</v>
      </c>
      <c r="P121" t="s">
        <v>325</v>
      </c>
      <c r="Q121">
        <v>1</v>
      </c>
      <c r="W121">
        <v>0</v>
      </c>
      <c r="X121">
        <v>1835961613</v>
      </c>
      <c r="Y121">
        <v>5</v>
      </c>
      <c r="AA121">
        <v>0</v>
      </c>
      <c r="AB121">
        <v>89.99</v>
      </c>
      <c r="AC121">
        <v>10.06</v>
      </c>
      <c r="AD121">
        <v>0</v>
      </c>
      <c r="AE121">
        <v>0</v>
      </c>
      <c r="AF121">
        <v>89.99</v>
      </c>
      <c r="AG121">
        <v>10.06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T121">
        <v>0.5</v>
      </c>
      <c r="AU121" t="s">
        <v>72</v>
      </c>
      <c r="AV121">
        <v>0</v>
      </c>
      <c r="AW121">
        <v>2</v>
      </c>
      <c r="AX121">
        <v>37324163</v>
      </c>
      <c r="AY121">
        <v>1</v>
      </c>
      <c r="AZ121">
        <v>0</v>
      </c>
      <c r="BA121">
        <v>121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Y121*Source!I42</f>
        <v>2.36</v>
      </c>
      <c r="CY121">
        <f>AB121</f>
        <v>89.99</v>
      </c>
      <c r="CZ121">
        <f>AF121</f>
        <v>89.99</v>
      </c>
      <c r="DA121">
        <f>AJ121</f>
        <v>1</v>
      </c>
      <c r="DB121">
        <v>0</v>
      </c>
    </row>
    <row r="122" spans="1:106" ht="12.75">
      <c r="A122">
        <f>ROW(Source!A42)</f>
        <v>42</v>
      </c>
      <c r="B122">
        <v>37323632</v>
      </c>
      <c r="C122">
        <v>37324154</v>
      </c>
      <c r="D122">
        <v>26837280</v>
      </c>
      <c r="E122">
        <v>1</v>
      </c>
      <c r="F122">
        <v>1</v>
      </c>
      <c r="G122">
        <v>1</v>
      </c>
      <c r="H122">
        <v>2</v>
      </c>
      <c r="I122" t="s">
        <v>403</v>
      </c>
      <c r="J122" t="s">
        <v>404</v>
      </c>
      <c r="K122" t="s">
        <v>405</v>
      </c>
      <c r="L122">
        <v>1368</v>
      </c>
      <c r="N122">
        <v>1011</v>
      </c>
      <c r="O122" t="s">
        <v>325</v>
      </c>
      <c r="P122" t="s">
        <v>325</v>
      </c>
      <c r="Q122">
        <v>1</v>
      </c>
      <c r="W122">
        <v>0</v>
      </c>
      <c r="X122">
        <v>-220257699</v>
      </c>
      <c r="Y122">
        <v>3.8</v>
      </c>
      <c r="AA122">
        <v>0</v>
      </c>
      <c r="AB122">
        <v>115.24</v>
      </c>
      <c r="AC122">
        <v>21.66</v>
      </c>
      <c r="AD122">
        <v>0</v>
      </c>
      <c r="AE122">
        <v>0</v>
      </c>
      <c r="AF122">
        <v>115.24</v>
      </c>
      <c r="AG122">
        <v>21.66</v>
      </c>
      <c r="AH122">
        <v>0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T122">
        <v>0.38</v>
      </c>
      <c r="AU122" t="s">
        <v>72</v>
      </c>
      <c r="AV122">
        <v>0</v>
      </c>
      <c r="AW122">
        <v>2</v>
      </c>
      <c r="AX122">
        <v>37324164</v>
      </c>
      <c r="AY122">
        <v>1</v>
      </c>
      <c r="AZ122">
        <v>0</v>
      </c>
      <c r="BA122">
        <v>122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Y122*Source!I42</f>
        <v>1.7935999999999999</v>
      </c>
      <c r="CY122">
        <f>AB122</f>
        <v>115.24</v>
      </c>
      <c r="CZ122">
        <f>AF122</f>
        <v>115.24</v>
      </c>
      <c r="DA122">
        <f>AJ122</f>
        <v>1</v>
      </c>
      <c r="DB122">
        <v>0</v>
      </c>
    </row>
    <row r="123" spans="1:106" ht="12.75">
      <c r="A123">
        <f>ROW(Source!A42)</f>
        <v>42</v>
      </c>
      <c r="B123">
        <v>37323632</v>
      </c>
      <c r="C123">
        <v>37324154</v>
      </c>
      <c r="D123">
        <v>26857924</v>
      </c>
      <c r="E123">
        <v>1</v>
      </c>
      <c r="F123">
        <v>1</v>
      </c>
      <c r="G123">
        <v>1</v>
      </c>
      <c r="H123">
        <v>3</v>
      </c>
      <c r="I123" t="s">
        <v>421</v>
      </c>
      <c r="J123" t="s">
        <v>422</v>
      </c>
      <c r="K123" t="s">
        <v>423</v>
      </c>
      <c r="L123">
        <v>1348</v>
      </c>
      <c r="N123">
        <v>1009</v>
      </c>
      <c r="O123" t="s">
        <v>81</v>
      </c>
      <c r="P123" t="s">
        <v>81</v>
      </c>
      <c r="Q123">
        <v>1000</v>
      </c>
      <c r="W123">
        <v>0</v>
      </c>
      <c r="X123">
        <v>-429289827</v>
      </c>
      <c r="Y123">
        <v>10.3</v>
      </c>
      <c r="AA123">
        <v>1690</v>
      </c>
      <c r="AB123">
        <v>0</v>
      </c>
      <c r="AC123">
        <v>0</v>
      </c>
      <c r="AD123">
        <v>0</v>
      </c>
      <c r="AE123">
        <v>1690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T123">
        <v>1.03</v>
      </c>
      <c r="AU123" t="s">
        <v>72</v>
      </c>
      <c r="AV123">
        <v>0</v>
      </c>
      <c r="AW123">
        <v>2</v>
      </c>
      <c r="AX123">
        <v>37324165</v>
      </c>
      <c r="AY123">
        <v>1</v>
      </c>
      <c r="AZ123">
        <v>0</v>
      </c>
      <c r="BA123">
        <v>123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Y123*Source!I42</f>
        <v>4.8616</v>
      </c>
      <c r="CY123">
        <f>AA123</f>
        <v>1690</v>
      </c>
      <c r="CZ123">
        <f>AE123</f>
        <v>1690</v>
      </c>
      <c r="DA123">
        <f>AI123</f>
        <v>1</v>
      </c>
      <c r="DB123">
        <v>0</v>
      </c>
    </row>
    <row r="124" spans="1:106" ht="12.75">
      <c r="A124">
        <f>ROW(Source!A42)</f>
        <v>42</v>
      </c>
      <c r="B124">
        <v>37323632</v>
      </c>
      <c r="C124">
        <v>37324154</v>
      </c>
      <c r="D124">
        <v>26848709</v>
      </c>
      <c r="E124">
        <v>1</v>
      </c>
      <c r="F124">
        <v>1</v>
      </c>
      <c r="G124">
        <v>1</v>
      </c>
      <c r="H124">
        <v>3</v>
      </c>
      <c r="I124" t="s">
        <v>434</v>
      </c>
      <c r="J124" t="s">
        <v>435</v>
      </c>
      <c r="K124" t="s">
        <v>436</v>
      </c>
      <c r="L124">
        <v>1339</v>
      </c>
      <c r="N124">
        <v>1007</v>
      </c>
      <c r="O124" t="s">
        <v>346</v>
      </c>
      <c r="P124" t="s">
        <v>346</v>
      </c>
      <c r="Q124">
        <v>1</v>
      </c>
      <c r="W124">
        <v>0</v>
      </c>
      <c r="X124">
        <v>668081042</v>
      </c>
      <c r="Y124">
        <v>127</v>
      </c>
      <c r="AA124">
        <v>118.6</v>
      </c>
      <c r="AB124">
        <v>0</v>
      </c>
      <c r="AC124">
        <v>0</v>
      </c>
      <c r="AD124">
        <v>0</v>
      </c>
      <c r="AE124">
        <v>118.6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T124">
        <v>12.7</v>
      </c>
      <c r="AU124" t="s">
        <v>72</v>
      </c>
      <c r="AV124">
        <v>0</v>
      </c>
      <c r="AW124">
        <v>2</v>
      </c>
      <c r="AX124">
        <v>37324166</v>
      </c>
      <c r="AY124">
        <v>1</v>
      </c>
      <c r="AZ124">
        <v>0</v>
      </c>
      <c r="BA124">
        <v>124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Y124*Source!I42</f>
        <v>59.943999999999996</v>
      </c>
      <c r="CY124">
        <f>AA124</f>
        <v>118.6</v>
      </c>
      <c r="CZ124">
        <f>AE124</f>
        <v>118.6</v>
      </c>
      <c r="DA124">
        <f>AI124</f>
        <v>1</v>
      </c>
      <c r="DB124">
        <v>0</v>
      </c>
    </row>
    <row r="125" spans="1:106" ht="12.75">
      <c r="A125">
        <f>ROW(Source!A43)</f>
        <v>43</v>
      </c>
      <c r="B125">
        <v>37323628</v>
      </c>
      <c r="C125">
        <v>37324154</v>
      </c>
      <c r="D125">
        <v>9417798</v>
      </c>
      <c r="E125">
        <v>1</v>
      </c>
      <c r="F125">
        <v>1</v>
      </c>
      <c r="G125">
        <v>1</v>
      </c>
      <c r="H125">
        <v>1</v>
      </c>
      <c r="I125" t="s">
        <v>398</v>
      </c>
      <c r="K125" t="s">
        <v>399</v>
      </c>
      <c r="L125">
        <v>1369</v>
      </c>
      <c r="N125">
        <v>1013</v>
      </c>
      <c r="O125" t="s">
        <v>319</v>
      </c>
      <c r="P125" t="s">
        <v>319</v>
      </c>
      <c r="Q125">
        <v>1</v>
      </c>
      <c r="W125">
        <v>0</v>
      </c>
      <c r="X125">
        <v>1144467492</v>
      </c>
      <c r="Y125">
        <v>3.2</v>
      </c>
      <c r="AA125">
        <v>0</v>
      </c>
      <c r="AB125">
        <v>0</v>
      </c>
      <c r="AC125">
        <v>0</v>
      </c>
      <c r="AD125">
        <v>8.24</v>
      </c>
      <c r="AE125">
        <v>0</v>
      </c>
      <c r="AF125">
        <v>0</v>
      </c>
      <c r="AG125">
        <v>0</v>
      </c>
      <c r="AH125">
        <v>8.24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T125">
        <v>0.32</v>
      </c>
      <c r="AU125" t="s">
        <v>72</v>
      </c>
      <c r="AV125">
        <v>1</v>
      </c>
      <c r="AW125">
        <v>2</v>
      </c>
      <c r="AX125">
        <v>37324161</v>
      </c>
      <c r="AY125">
        <v>1</v>
      </c>
      <c r="AZ125">
        <v>0</v>
      </c>
      <c r="BA125">
        <v>125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Y125*Source!I43</f>
        <v>1.5104</v>
      </c>
      <c r="CY125">
        <f>AD125</f>
        <v>8.24</v>
      </c>
      <c r="CZ125">
        <f>AH125</f>
        <v>8.24</v>
      </c>
      <c r="DA125">
        <f>AL125</f>
        <v>1</v>
      </c>
      <c r="DB125">
        <v>0</v>
      </c>
    </row>
    <row r="126" spans="1:106" ht="12.75">
      <c r="A126">
        <f>ROW(Source!A43)</f>
        <v>43</v>
      </c>
      <c r="B126">
        <v>37323628</v>
      </c>
      <c r="C126">
        <v>37324154</v>
      </c>
      <c r="D126">
        <v>121548</v>
      </c>
      <c r="E126">
        <v>1</v>
      </c>
      <c r="F126">
        <v>1</v>
      </c>
      <c r="G126">
        <v>1</v>
      </c>
      <c r="H126">
        <v>1</v>
      </c>
      <c r="I126" t="s">
        <v>32</v>
      </c>
      <c r="K126" t="s">
        <v>320</v>
      </c>
      <c r="L126">
        <v>608254</v>
      </c>
      <c r="N126">
        <v>1013</v>
      </c>
      <c r="O126" t="s">
        <v>321</v>
      </c>
      <c r="P126" t="s">
        <v>321</v>
      </c>
      <c r="Q126">
        <v>1</v>
      </c>
      <c r="W126">
        <v>0</v>
      </c>
      <c r="X126">
        <v>-185737400</v>
      </c>
      <c r="Y126">
        <v>12.6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T126">
        <v>1.26</v>
      </c>
      <c r="AU126" t="s">
        <v>72</v>
      </c>
      <c r="AV126">
        <v>2</v>
      </c>
      <c r="AW126">
        <v>2</v>
      </c>
      <c r="AX126">
        <v>37324162</v>
      </c>
      <c r="AY126">
        <v>1</v>
      </c>
      <c r="AZ126">
        <v>0</v>
      </c>
      <c r="BA126">
        <v>126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Y126*Source!I43</f>
        <v>5.9472</v>
      </c>
      <c r="CY126">
        <f>AD126</f>
        <v>0</v>
      </c>
      <c r="CZ126">
        <f>AH126</f>
        <v>0</v>
      </c>
      <c r="DA126">
        <f>AL126</f>
        <v>1</v>
      </c>
      <c r="DB126">
        <v>0</v>
      </c>
    </row>
    <row r="127" spans="1:106" ht="12.75">
      <c r="A127">
        <f>ROW(Source!A43)</f>
        <v>43</v>
      </c>
      <c r="B127">
        <v>37323628</v>
      </c>
      <c r="C127">
        <v>37324154</v>
      </c>
      <c r="D127">
        <v>26836780</v>
      </c>
      <c r="E127">
        <v>1</v>
      </c>
      <c r="F127">
        <v>1</v>
      </c>
      <c r="G127">
        <v>1</v>
      </c>
      <c r="H127">
        <v>2</v>
      </c>
      <c r="I127" t="s">
        <v>354</v>
      </c>
      <c r="J127" t="s">
        <v>355</v>
      </c>
      <c r="K127" t="s">
        <v>356</v>
      </c>
      <c r="L127">
        <v>1368</v>
      </c>
      <c r="N127">
        <v>1011</v>
      </c>
      <c r="O127" t="s">
        <v>325</v>
      </c>
      <c r="P127" t="s">
        <v>325</v>
      </c>
      <c r="Q127">
        <v>1</v>
      </c>
      <c r="W127">
        <v>0</v>
      </c>
      <c r="X127">
        <v>1835961613</v>
      </c>
      <c r="Y127">
        <v>5</v>
      </c>
      <c r="AA127">
        <v>0</v>
      </c>
      <c r="AB127">
        <v>619.13</v>
      </c>
      <c r="AC127">
        <v>247.27</v>
      </c>
      <c r="AD127">
        <v>0</v>
      </c>
      <c r="AE127">
        <v>0</v>
      </c>
      <c r="AF127">
        <v>89.99</v>
      </c>
      <c r="AG127">
        <v>10.06</v>
      </c>
      <c r="AH127">
        <v>0</v>
      </c>
      <c r="AI127">
        <v>1</v>
      </c>
      <c r="AJ127">
        <v>6.88</v>
      </c>
      <c r="AK127">
        <v>24.58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T127">
        <v>0.5</v>
      </c>
      <c r="AU127" t="s">
        <v>72</v>
      </c>
      <c r="AV127">
        <v>0</v>
      </c>
      <c r="AW127">
        <v>2</v>
      </c>
      <c r="AX127">
        <v>37324163</v>
      </c>
      <c r="AY127">
        <v>1</v>
      </c>
      <c r="AZ127">
        <v>0</v>
      </c>
      <c r="BA127">
        <v>127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Y127*Source!I43</f>
        <v>2.36</v>
      </c>
      <c r="CY127">
        <f>AB127</f>
        <v>619.13</v>
      </c>
      <c r="CZ127">
        <f>AF127</f>
        <v>89.99</v>
      </c>
      <c r="DA127">
        <f>AJ127</f>
        <v>6.88</v>
      </c>
      <c r="DB127">
        <v>0</v>
      </c>
    </row>
    <row r="128" spans="1:106" ht="12.75">
      <c r="A128">
        <f>ROW(Source!A43)</f>
        <v>43</v>
      </c>
      <c r="B128">
        <v>37323628</v>
      </c>
      <c r="C128">
        <v>37324154</v>
      </c>
      <c r="D128">
        <v>26837280</v>
      </c>
      <c r="E128">
        <v>1</v>
      </c>
      <c r="F128">
        <v>1</v>
      </c>
      <c r="G128">
        <v>1</v>
      </c>
      <c r="H128">
        <v>2</v>
      </c>
      <c r="I128" t="s">
        <v>403</v>
      </c>
      <c r="J128" t="s">
        <v>404</v>
      </c>
      <c r="K128" t="s">
        <v>405</v>
      </c>
      <c r="L128">
        <v>1368</v>
      </c>
      <c r="N128">
        <v>1011</v>
      </c>
      <c r="O128" t="s">
        <v>325</v>
      </c>
      <c r="P128" t="s">
        <v>325</v>
      </c>
      <c r="Q128">
        <v>1</v>
      </c>
      <c r="W128">
        <v>0</v>
      </c>
      <c r="X128">
        <v>-220257699</v>
      </c>
      <c r="Y128">
        <v>3.8</v>
      </c>
      <c r="AA128">
        <v>0</v>
      </c>
      <c r="AB128">
        <v>977.24</v>
      </c>
      <c r="AC128">
        <v>532.4</v>
      </c>
      <c r="AD128">
        <v>0</v>
      </c>
      <c r="AE128">
        <v>0</v>
      </c>
      <c r="AF128">
        <v>115.24</v>
      </c>
      <c r="AG128">
        <v>21.66</v>
      </c>
      <c r="AH128">
        <v>0</v>
      </c>
      <c r="AI128">
        <v>1</v>
      </c>
      <c r="AJ128">
        <v>8.48</v>
      </c>
      <c r="AK128">
        <v>24.58</v>
      </c>
      <c r="AL128">
        <v>1</v>
      </c>
      <c r="AN128">
        <v>0</v>
      </c>
      <c r="AO128">
        <v>1</v>
      </c>
      <c r="AP128">
        <v>1</v>
      </c>
      <c r="AQ128">
        <v>0</v>
      </c>
      <c r="AR128">
        <v>0</v>
      </c>
      <c r="AT128">
        <v>0.38</v>
      </c>
      <c r="AU128" t="s">
        <v>72</v>
      </c>
      <c r="AV128">
        <v>0</v>
      </c>
      <c r="AW128">
        <v>2</v>
      </c>
      <c r="AX128">
        <v>37324164</v>
      </c>
      <c r="AY128">
        <v>1</v>
      </c>
      <c r="AZ128">
        <v>0</v>
      </c>
      <c r="BA128">
        <v>128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Y128*Source!I43</f>
        <v>1.7935999999999999</v>
      </c>
      <c r="CY128">
        <f>AB128</f>
        <v>977.24</v>
      </c>
      <c r="CZ128">
        <f>AF128</f>
        <v>115.24</v>
      </c>
      <c r="DA128">
        <f>AJ128</f>
        <v>8.48</v>
      </c>
      <c r="DB128">
        <v>0</v>
      </c>
    </row>
    <row r="129" spans="1:106" ht="12.75">
      <c r="A129">
        <f>ROW(Source!A43)</f>
        <v>43</v>
      </c>
      <c r="B129">
        <v>37323628</v>
      </c>
      <c r="C129">
        <v>37324154</v>
      </c>
      <c r="D129">
        <v>26857924</v>
      </c>
      <c r="E129">
        <v>1</v>
      </c>
      <c r="F129">
        <v>1</v>
      </c>
      <c r="G129">
        <v>1</v>
      </c>
      <c r="H129">
        <v>3</v>
      </c>
      <c r="I129" t="s">
        <v>421</v>
      </c>
      <c r="J129" t="s">
        <v>422</v>
      </c>
      <c r="K129" t="s">
        <v>423</v>
      </c>
      <c r="L129">
        <v>1348</v>
      </c>
      <c r="N129">
        <v>1009</v>
      </c>
      <c r="O129" t="s">
        <v>81</v>
      </c>
      <c r="P129" t="s">
        <v>81</v>
      </c>
      <c r="Q129">
        <v>1000</v>
      </c>
      <c r="W129">
        <v>0</v>
      </c>
      <c r="X129">
        <v>-429289827</v>
      </c>
      <c r="Y129">
        <v>10.3</v>
      </c>
      <c r="AA129">
        <v>12320.1</v>
      </c>
      <c r="AB129">
        <v>0</v>
      </c>
      <c r="AC129">
        <v>0</v>
      </c>
      <c r="AD129">
        <v>0</v>
      </c>
      <c r="AE129">
        <v>1690</v>
      </c>
      <c r="AF129">
        <v>0</v>
      </c>
      <c r="AG129">
        <v>0</v>
      </c>
      <c r="AH129">
        <v>0</v>
      </c>
      <c r="AI129">
        <v>7.29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1</v>
      </c>
      <c r="AQ129">
        <v>0</v>
      </c>
      <c r="AR129">
        <v>0</v>
      </c>
      <c r="AT129">
        <v>1.03</v>
      </c>
      <c r="AU129" t="s">
        <v>72</v>
      </c>
      <c r="AV129">
        <v>0</v>
      </c>
      <c r="AW129">
        <v>2</v>
      </c>
      <c r="AX129">
        <v>37324165</v>
      </c>
      <c r="AY129">
        <v>1</v>
      </c>
      <c r="AZ129">
        <v>0</v>
      </c>
      <c r="BA129">
        <v>129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Y129*Source!I43</f>
        <v>4.8616</v>
      </c>
      <c r="CY129">
        <f>AA129</f>
        <v>12320.1</v>
      </c>
      <c r="CZ129">
        <f>AE129</f>
        <v>1690</v>
      </c>
      <c r="DA129">
        <f>AI129</f>
        <v>7.29</v>
      </c>
      <c r="DB129">
        <v>0</v>
      </c>
    </row>
    <row r="130" spans="1:106" ht="12.75">
      <c r="A130">
        <f>ROW(Source!A43)</f>
        <v>43</v>
      </c>
      <c r="B130">
        <v>37323628</v>
      </c>
      <c r="C130">
        <v>37324154</v>
      </c>
      <c r="D130">
        <v>26848709</v>
      </c>
      <c r="E130">
        <v>1</v>
      </c>
      <c r="F130">
        <v>1</v>
      </c>
      <c r="G130">
        <v>1</v>
      </c>
      <c r="H130">
        <v>3</v>
      </c>
      <c r="I130" t="s">
        <v>434</v>
      </c>
      <c r="J130" t="s">
        <v>435</v>
      </c>
      <c r="K130" t="s">
        <v>436</v>
      </c>
      <c r="L130">
        <v>1339</v>
      </c>
      <c r="N130">
        <v>1007</v>
      </c>
      <c r="O130" t="s">
        <v>346</v>
      </c>
      <c r="P130" t="s">
        <v>346</v>
      </c>
      <c r="Q130">
        <v>1</v>
      </c>
      <c r="W130">
        <v>0</v>
      </c>
      <c r="X130">
        <v>668081042</v>
      </c>
      <c r="Y130">
        <v>127</v>
      </c>
      <c r="AA130">
        <v>1801.53</v>
      </c>
      <c r="AB130">
        <v>0</v>
      </c>
      <c r="AC130">
        <v>0</v>
      </c>
      <c r="AD130">
        <v>0</v>
      </c>
      <c r="AE130">
        <v>118.6</v>
      </c>
      <c r="AF130">
        <v>0</v>
      </c>
      <c r="AG130">
        <v>0</v>
      </c>
      <c r="AH130">
        <v>0</v>
      </c>
      <c r="AI130">
        <v>15.19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1</v>
      </c>
      <c r="AQ130">
        <v>0</v>
      </c>
      <c r="AR130">
        <v>0</v>
      </c>
      <c r="AT130">
        <v>12.7</v>
      </c>
      <c r="AU130" t="s">
        <v>72</v>
      </c>
      <c r="AV130">
        <v>0</v>
      </c>
      <c r="AW130">
        <v>2</v>
      </c>
      <c r="AX130">
        <v>37324166</v>
      </c>
      <c r="AY130">
        <v>1</v>
      </c>
      <c r="AZ130">
        <v>0</v>
      </c>
      <c r="BA130">
        <v>130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Y130*Source!I43</f>
        <v>59.943999999999996</v>
      </c>
      <c r="CY130">
        <f>AA130</f>
        <v>1801.53</v>
      </c>
      <c r="CZ130">
        <f>AE130</f>
        <v>118.6</v>
      </c>
      <c r="DA130">
        <f>AI130</f>
        <v>15.19</v>
      </c>
      <c r="DB130">
        <v>0</v>
      </c>
    </row>
    <row r="131" spans="1:106" ht="12.75">
      <c r="A131">
        <f>ROW(Source!A44)</f>
        <v>44</v>
      </c>
      <c r="B131">
        <v>37323632</v>
      </c>
      <c r="C131">
        <v>37324167</v>
      </c>
      <c r="D131">
        <v>9415735</v>
      </c>
      <c r="E131">
        <v>1</v>
      </c>
      <c r="F131">
        <v>1</v>
      </c>
      <c r="G131">
        <v>1</v>
      </c>
      <c r="H131">
        <v>1</v>
      </c>
      <c r="I131" t="s">
        <v>437</v>
      </c>
      <c r="K131" t="s">
        <v>438</v>
      </c>
      <c r="L131">
        <v>1369</v>
      </c>
      <c r="N131">
        <v>1013</v>
      </c>
      <c r="O131" t="s">
        <v>319</v>
      </c>
      <c r="P131" t="s">
        <v>319</v>
      </c>
      <c r="Q131">
        <v>1</v>
      </c>
      <c r="W131">
        <v>0</v>
      </c>
      <c r="X131">
        <v>-887838387</v>
      </c>
      <c r="Y131">
        <v>12.43</v>
      </c>
      <c r="AA131">
        <v>0</v>
      </c>
      <c r="AB131">
        <v>0</v>
      </c>
      <c r="AC131">
        <v>0</v>
      </c>
      <c r="AD131">
        <v>9.07</v>
      </c>
      <c r="AE131">
        <v>0</v>
      </c>
      <c r="AF131">
        <v>0</v>
      </c>
      <c r="AG131">
        <v>0</v>
      </c>
      <c r="AH131">
        <v>9.07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12.43</v>
      </c>
      <c r="AV131">
        <v>1</v>
      </c>
      <c r="AW131">
        <v>2</v>
      </c>
      <c r="AX131">
        <v>37324173</v>
      </c>
      <c r="AY131">
        <v>1</v>
      </c>
      <c r="AZ131">
        <v>0</v>
      </c>
      <c r="BA131">
        <v>131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Y131*Source!I44</f>
        <v>7.457999999999999</v>
      </c>
      <c r="CY131">
        <f>AD131</f>
        <v>9.07</v>
      </c>
      <c r="CZ131">
        <f>AH131</f>
        <v>9.07</v>
      </c>
      <c r="DA131">
        <f>AL131</f>
        <v>1</v>
      </c>
      <c r="DB131">
        <v>0</v>
      </c>
    </row>
    <row r="132" spans="1:106" ht="12.75">
      <c r="A132">
        <f>ROW(Source!A44)</f>
        <v>44</v>
      </c>
      <c r="B132">
        <v>37323632</v>
      </c>
      <c r="C132">
        <v>37324167</v>
      </c>
      <c r="D132">
        <v>121548</v>
      </c>
      <c r="E132">
        <v>1</v>
      </c>
      <c r="F132">
        <v>1</v>
      </c>
      <c r="G132">
        <v>1</v>
      </c>
      <c r="H132">
        <v>1</v>
      </c>
      <c r="I132" t="s">
        <v>32</v>
      </c>
      <c r="K132" t="s">
        <v>320</v>
      </c>
      <c r="L132">
        <v>608254</v>
      </c>
      <c r="N132">
        <v>1013</v>
      </c>
      <c r="O132" t="s">
        <v>321</v>
      </c>
      <c r="P132" t="s">
        <v>321</v>
      </c>
      <c r="Q132">
        <v>1</v>
      </c>
      <c r="W132">
        <v>0</v>
      </c>
      <c r="X132">
        <v>-185737400</v>
      </c>
      <c r="Y132">
        <v>0.07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0.07</v>
      </c>
      <c r="AV132">
        <v>2</v>
      </c>
      <c r="AW132">
        <v>2</v>
      </c>
      <c r="AX132">
        <v>37324174</v>
      </c>
      <c r="AY132">
        <v>1</v>
      </c>
      <c r="AZ132">
        <v>0</v>
      </c>
      <c r="BA132">
        <v>132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Y132*Source!I44</f>
        <v>0.042</v>
      </c>
      <c r="CY132">
        <f>AD132</f>
        <v>0</v>
      </c>
      <c r="CZ132">
        <f>AH132</f>
        <v>0</v>
      </c>
      <c r="DA132">
        <f>AL132</f>
        <v>1</v>
      </c>
      <c r="DB132">
        <v>0</v>
      </c>
    </row>
    <row r="133" spans="1:106" ht="12.75">
      <c r="A133">
        <f>ROW(Source!A44)</f>
        <v>44</v>
      </c>
      <c r="B133">
        <v>37323632</v>
      </c>
      <c r="C133">
        <v>37324167</v>
      </c>
      <c r="D133">
        <v>26836708</v>
      </c>
      <c r="E133">
        <v>1</v>
      </c>
      <c r="F133">
        <v>1</v>
      </c>
      <c r="G133">
        <v>1</v>
      </c>
      <c r="H133">
        <v>2</v>
      </c>
      <c r="I133" t="s">
        <v>400</v>
      </c>
      <c r="J133" t="s">
        <v>439</v>
      </c>
      <c r="K133" t="s">
        <v>402</v>
      </c>
      <c r="L133">
        <v>1368</v>
      </c>
      <c r="N133">
        <v>1011</v>
      </c>
      <c r="O133" t="s">
        <v>325</v>
      </c>
      <c r="P133" t="s">
        <v>325</v>
      </c>
      <c r="Q133">
        <v>1</v>
      </c>
      <c r="W133">
        <v>0</v>
      </c>
      <c r="X133">
        <v>390837727</v>
      </c>
      <c r="Y133">
        <v>0.07</v>
      </c>
      <c r="AA133">
        <v>0</v>
      </c>
      <c r="AB133">
        <v>111.99</v>
      </c>
      <c r="AC133">
        <v>13.5</v>
      </c>
      <c r="AD133">
        <v>0</v>
      </c>
      <c r="AE133">
        <v>0</v>
      </c>
      <c r="AF133">
        <v>111.99</v>
      </c>
      <c r="AG133">
        <v>13.5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T133">
        <v>0.07</v>
      </c>
      <c r="AV133">
        <v>0</v>
      </c>
      <c r="AW133">
        <v>2</v>
      </c>
      <c r="AX133">
        <v>37324175</v>
      </c>
      <c r="AY133">
        <v>1</v>
      </c>
      <c r="AZ133">
        <v>0</v>
      </c>
      <c r="BA133">
        <v>133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Y133*Source!I44</f>
        <v>0.042</v>
      </c>
      <c r="CY133">
        <f>AB133</f>
        <v>111.99</v>
      </c>
      <c r="CZ133">
        <f>AF133</f>
        <v>111.99</v>
      </c>
      <c r="DA133">
        <f>AJ133</f>
        <v>1</v>
      </c>
      <c r="DB133">
        <v>0</v>
      </c>
    </row>
    <row r="134" spans="1:106" ht="12.75">
      <c r="A134">
        <f>ROW(Source!A44)</f>
        <v>44</v>
      </c>
      <c r="B134">
        <v>37323632</v>
      </c>
      <c r="C134">
        <v>37324167</v>
      </c>
      <c r="D134">
        <v>26838694</v>
      </c>
      <c r="E134">
        <v>1</v>
      </c>
      <c r="F134">
        <v>1</v>
      </c>
      <c r="G134">
        <v>1</v>
      </c>
      <c r="H134">
        <v>2</v>
      </c>
      <c r="I134" t="s">
        <v>337</v>
      </c>
      <c r="J134" t="s">
        <v>440</v>
      </c>
      <c r="K134" t="s">
        <v>339</v>
      </c>
      <c r="L134">
        <v>1368</v>
      </c>
      <c r="N134">
        <v>1011</v>
      </c>
      <c r="O134" t="s">
        <v>325</v>
      </c>
      <c r="P134" t="s">
        <v>325</v>
      </c>
      <c r="Q134">
        <v>1</v>
      </c>
      <c r="W134">
        <v>0</v>
      </c>
      <c r="X134">
        <v>-706219601</v>
      </c>
      <c r="Y134">
        <v>0.09</v>
      </c>
      <c r="AA134">
        <v>0</v>
      </c>
      <c r="AB134">
        <v>87.17</v>
      </c>
      <c r="AC134">
        <v>11.6</v>
      </c>
      <c r="AD134">
        <v>0</v>
      </c>
      <c r="AE134">
        <v>0</v>
      </c>
      <c r="AF134">
        <v>87.17</v>
      </c>
      <c r="AG134">
        <v>11.6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0.09</v>
      </c>
      <c r="AV134">
        <v>0</v>
      </c>
      <c r="AW134">
        <v>2</v>
      </c>
      <c r="AX134">
        <v>37324176</v>
      </c>
      <c r="AY134">
        <v>1</v>
      </c>
      <c r="AZ134">
        <v>0</v>
      </c>
      <c r="BA134">
        <v>134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Y134*Source!I44</f>
        <v>0.054</v>
      </c>
      <c r="CY134">
        <f>AB134</f>
        <v>87.17</v>
      </c>
      <c r="CZ134">
        <f>AF134</f>
        <v>87.17</v>
      </c>
      <c r="DA134">
        <f>AJ134</f>
        <v>1</v>
      </c>
      <c r="DB134">
        <v>0</v>
      </c>
    </row>
    <row r="135" spans="1:106" ht="12.75">
      <c r="A135">
        <f>ROW(Source!A44)</f>
        <v>44</v>
      </c>
      <c r="B135">
        <v>37323632</v>
      </c>
      <c r="C135">
        <v>37324167</v>
      </c>
      <c r="D135">
        <v>26854681</v>
      </c>
      <c r="E135">
        <v>1</v>
      </c>
      <c r="F135">
        <v>1</v>
      </c>
      <c r="G135">
        <v>1</v>
      </c>
      <c r="H135">
        <v>3</v>
      </c>
      <c r="I135" t="s">
        <v>79</v>
      </c>
      <c r="J135" t="s">
        <v>82</v>
      </c>
      <c r="K135" t="s">
        <v>80</v>
      </c>
      <c r="L135">
        <v>1348</v>
      </c>
      <c r="N135">
        <v>1009</v>
      </c>
      <c r="O135" t="s">
        <v>81</v>
      </c>
      <c r="P135" t="s">
        <v>81</v>
      </c>
      <c r="Q135">
        <v>1000</v>
      </c>
      <c r="W135">
        <v>0</v>
      </c>
      <c r="X135">
        <v>368500752</v>
      </c>
      <c r="Y135">
        <v>2.7</v>
      </c>
      <c r="AA135">
        <v>8780.09</v>
      </c>
      <c r="AB135">
        <v>0</v>
      </c>
      <c r="AC135">
        <v>0</v>
      </c>
      <c r="AD135">
        <v>0</v>
      </c>
      <c r="AE135">
        <v>8780.09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0</v>
      </c>
      <c r="AR135">
        <v>0</v>
      </c>
      <c r="AT135">
        <v>2.7</v>
      </c>
      <c r="AV135">
        <v>0</v>
      </c>
      <c r="AW135">
        <v>1</v>
      </c>
      <c r="AX135">
        <v>-1</v>
      </c>
      <c r="AY135">
        <v>0</v>
      </c>
      <c r="AZ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Y135*Source!I44</f>
        <v>1.62</v>
      </c>
      <c r="CY135">
        <f>AA135</f>
        <v>8780.09</v>
      </c>
      <c r="CZ135">
        <f>AE135</f>
        <v>8780.09</v>
      </c>
      <c r="DA135">
        <f>AI135</f>
        <v>1</v>
      </c>
      <c r="DB135">
        <v>0</v>
      </c>
    </row>
    <row r="136" spans="1:106" ht="12.75">
      <c r="A136">
        <f>ROW(Source!A45)</f>
        <v>45</v>
      </c>
      <c r="B136">
        <v>37323628</v>
      </c>
      <c r="C136">
        <v>37324167</v>
      </c>
      <c r="D136">
        <v>9415735</v>
      </c>
      <c r="E136">
        <v>1</v>
      </c>
      <c r="F136">
        <v>1</v>
      </c>
      <c r="G136">
        <v>1</v>
      </c>
      <c r="H136">
        <v>1</v>
      </c>
      <c r="I136" t="s">
        <v>437</v>
      </c>
      <c r="K136" t="s">
        <v>438</v>
      </c>
      <c r="L136">
        <v>1369</v>
      </c>
      <c r="N136">
        <v>1013</v>
      </c>
      <c r="O136" t="s">
        <v>319</v>
      </c>
      <c r="P136" t="s">
        <v>319</v>
      </c>
      <c r="Q136">
        <v>1</v>
      </c>
      <c r="W136">
        <v>0</v>
      </c>
      <c r="X136">
        <v>-887838387</v>
      </c>
      <c r="Y136">
        <v>12.43</v>
      </c>
      <c r="AA136">
        <v>0</v>
      </c>
      <c r="AB136">
        <v>0</v>
      </c>
      <c r="AC136">
        <v>0</v>
      </c>
      <c r="AD136">
        <v>9.07</v>
      </c>
      <c r="AE136">
        <v>0</v>
      </c>
      <c r="AF136">
        <v>0</v>
      </c>
      <c r="AG136">
        <v>0</v>
      </c>
      <c r="AH136">
        <v>9.07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12.43</v>
      </c>
      <c r="AV136">
        <v>1</v>
      </c>
      <c r="AW136">
        <v>2</v>
      </c>
      <c r="AX136">
        <v>37324173</v>
      </c>
      <c r="AY136">
        <v>1</v>
      </c>
      <c r="AZ136">
        <v>0</v>
      </c>
      <c r="BA136">
        <v>136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Y136*Source!I45</f>
        <v>7.457999999999999</v>
      </c>
      <c r="CY136">
        <f>AD136</f>
        <v>9.07</v>
      </c>
      <c r="CZ136">
        <f>AH136</f>
        <v>9.07</v>
      </c>
      <c r="DA136">
        <f>AL136</f>
        <v>1</v>
      </c>
      <c r="DB136">
        <v>0</v>
      </c>
    </row>
    <row r="137" spans="1:106" ht="12.75">
      <c r="A137">
        <f>ROW(Source!A45)</f>
        <v>45</v>
      </c>
      <c r="B137">
        <v>37323628</v>
      </c>
      <c r="C137">
        <v>37324167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32</v>
      </c>
      <c r="K137" t="s">
        <v>320</v>
      </c>
      <c r="L137">
        <v>608254</v>
      </c>
      <c r="N137">
        <v>1013</v>
      </c>
      <c r="O137" t="s">
        <v>321</v>
      </c>
      <c r="P137" t="s">
        <v>321</v>
      </c>
      <c r="Q137">
        <v>1</v>
      </c>
      <c r="W137">
        <v>0</v>
      </c>
      <c r="X137">
        <v>-185737400</v>
      </c>
      <c r="Y137">
        <v>0.07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0.07</v>
      </c>
      <c r="AV137">
        <v>2</v>
      </c>
      <c r="AW137">
        <v>2</v>
      </c>
      <c r="AX137">
        <v>37324174</v>
      </c>
      <c r="AY137">
        <v>1</v>
      </c>
      <c r="AZ137">
        <v>0</v>
      </c>
      <c r="BA137">
        <v>137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Y137*Source!I45</f>
        <v>0.042</v>
      </c>
      <c r="CY137">
        <f>AD137</f>
        <v>0</v>
      </c>
      <c r="CZ137">
        <f>AH137</f>
        <v>0</v>
      </c>
      <c r="DA137">
        <f>AL137</f>
        <v>1</v>
      </c>
      <c r="DB137">
        <v>0</v>
      </c>
    </row>
    <row r="138" spans="1:106" ht="12.75">
      <c r="A138">
        <f>ROW(Source!A45)</f>
        <v>45</v>
      </c>
      <c r="B138">
        <v>37323628</v>
      </c>
      <c r="C138">
        <v>37324167</v>
      </c>
      <c r="D138">
        <v>26836708</v>
      </c>
      <c r="E138">
        <v>1</v>
      </c>
      <c r="F138">
        <v>1</v>
      </c>
      <c r="G138">
        <v>1</v>
      </c>
      <c r="H138">
        <v>2</v>
      </c>
      <c r="I138" t="s">
        <v>400</v>
      </c>
      <c r="J138" t="s">
        <v>439</v>
      </c>
      <c r="K138" t="s">
        <v>402</v>
      </c>
      <c r="L138">
        <v>1368</v>
      </c>
      <c r="N138">
        <v>1011</v>
      </c>
      <c r="O138" t="s">
        <v>325</v>
      </c>
      <c r="P138" t="s">
        <v>325</v>
      </c>
      <c r="Q138">
        <v>1</v>
      </c>
      <c r="W138">
        <v>0</v>
      </c>
      <c r="X138">
        <v>390837727</v>
      </c>
      <c r="Y138">
        <v>0.07</v>
      </c>
      <c r="AA138">
        <v>0</v>
      </c>
      <c r="AB138">
        <v>800.73</v>
      </c>
      <c r="AC138">
        <v>331.83</v>
      </c>
      <c r="AD138">
        <v>0</v>
      </c>
      <c r="AE138">
        <v>0</v>
      </c>
      <c r="AF138">
        <v>111.99</v>
      </c>
      <c r="AG138">
        <v>13.5</v>
      </c>
      <c r="AH138">
        <v>0</v>
      </c>
      <c r="AI138">
        <v>1</v>
      </c>
      <c r="AJ138">
        <v>7.15</v>
      </c>
      <c r="AK138">
        <v>24.58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0.07</v>
      </c>
      <c r="AV138">
        <v>0</v>
      </c>
      <c r="AW138">
        <v>2</v>
      </c>
      <c r="AX138">
        <v>37324175</v>
      </c>
      <c r="AY138">
        <v>1</v>
      </c>
      <c r="AZ138">
        <v>0</v>
      </c>
      <c r="BA138">
        <v>138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Y138*Source!I45</f>
        <v>0.042</v>
      </c>
      <c r="CY138">
        <f>AB138</f>
        <v>800.73</v>
      </c>
      <c r="CZ138">
        <f>AF138</f>
        <v>111.99</v>
      </c>
      <c r="DA138">
        <f>AJ138</f>
        <v>7.15</v>
      </c>
      <c r="DB138">
        <v>0</v>
      </c>
    </row>
    <row r="139" spans="1:106" ht="12.75">
      <c r="A139">
        <f>ROW(Source!A45)</f>
        <v>45</v>
      </c>
      <c r="B139">
        <v>37323628</v>
      </c>
      <c r="C139">
        <v>37324167</v>
      </c>
      <c r="D139">
        <v>26838694</v>
      </c>
      <c r="E139">
        <v>1</v>
      </c>
      <c r="F139">
        <v>1</v>
      </c>
      <c r="G139">
        <v>1</v>
      </c>
      <c r="H139">
        <v>2</v>
      </c>
      <c r="I139" t="s">
        <v>337</v>
      </c>
      <c r="J139" t="s">
        <v>440</v>
      </c>
      <c r="K139" t="s">
        <v>339</v>
      </c>
      <c r="L139">
        <v>1368</v>
      </c>
      <c r="N139">
        <v>1011</v>
      </c>
      <c r="O139" t="s">
        <v>325</v>
      </c>
      <c r="P139" t="s">
        <v>325</v>
      </c>
      <c r="Q139">
        <v>1</v>
      </c>
      <c r="W139">
        <v>0</v>
      </c>
      <c r="X139">
        <v>-706219601</v>
      </c>
      <c r="Y139">
        <v>0.09</v>
      </c>
      <c r="AA139">
        <v>0</v>
      </c>
      <c r="AB139">
        <v>655.52</v>
      </c>
      <c r="AC139">
        <v>285.13</v>
      </c>
      <c r="AD139">
        <v>0</v>
      </c>
      <c r="AE139">
        <v>0</v>
      </c>
      <c r="AF139">
        <v>87.17</v>
      </c>
      <c r="AG139">
        <v>11.6</v>
      </c>
      <c r="AH139">
        <v>0</v>
      </c>
      <c r="AI139">
        <v>1</v>
      </c>
      <c r="AJ139">
        <v>7.52</v>
      </c>
      <c r="AK139">
        <v>24.58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T139">
        <v>0.09</v>
      </c>
      <c r="AV139">
        <v>0</v>
      </c>
      <c r="AW139">
        <v>2</v>
      </c>
      <c r="AX139">
        <v>37324176</v>
      </c>
      <c r="AY139">
        <v>1</v>
      </c>
      <c r="AZ139">
        <v>0</v>
      </c>
      <c r="BA139">
        <v>139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Y139*Source!I45</f>
        <v>0.054</v>
      </c>
      <c r="CY139">
        <f>AB139</f>
        <v>655.52</v>
      </c>
      <c r="CZ139">
        <f>AF139</f>
        <v>87.17</v>
      </c>
      <c r="DA139">
        <f>AJ139</f>
        <v>7.52</v>
      </c>
      <c r="DB139">
        <v>0</v>
      </c>
    </row>
    <row r="140" spans="1:106" ht="12.75">
      <c r="A140">
        <f>ROW(Source!A45)</f>
        <v>45</v>
      </c>
      <c r="B140">
        <v>37323628</v>
      </c>
      <c r="C140">
        <v>37324167</v>
      </c>
      <c r="D140">
        <v>26854681</v>
      </c>
      <c r="E140">
        <v>1</v>
      </c>
      <c r="F140">
        <v>1</v>
      </c>
      <c r="G140">
        <v>1</v>
      </c>
      <c r="H140">
        <v>3</v>
      </c>
      <c r="I140" t="s">
        <v>79</v>
      </c>
      <c r="J140" t="s">
        <v>82</v>
      </c>
      <c r="K140" t="s">
        <v>80</v>
      </c>
      <c r="L140">
        <v>1348</v>
      </c>
      <c r="N140">
        <v>1009</v>
      </c>
      <c r="O140" t="s">
        <v>81</v>
      </c>
      <c r="P140" t="s">
        <v>81</v>
      </c>
      <c r="Q140">
        <v>1000</v>
      </c>
      <c r="W140">
        <v>0</v>
      </c>
      <c r="X140">
        <v>368500752</v>
      </c>
      <c r="Y140">
        <v>2.7</v>
      </c>
      <c r="AA140">
        <v>62338.64</v>
      </c>
      <c r="AB140">
        <v>0</v>
      </c>
      <c r="AC140">
        <v>0</v>
      </c>
      <c r="AD140">
        <v>0</v>
      </c>
      <c r="AE140">
        <v>8780.09</v>
      </c>
      <c r="AF140">
        <v>0</v>
      </c>
      <c r="AG140">
        <v>0</v>
      </c>
      <c r="AH140">
        <v>0</v>
      </c>
      <c r="AI140">
        <v>7.1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0</v>
      </c>
      <c r="AQ140">
        <v>0</v>
      </c>
      <c r="AR140">
        <v>0</v>
      </c>
      <c r="AT140">
        <v>2.7</v>
      </c>
      <c r="AV140">
        <v>0</v>
      </c>
      <c r="AW140">
        <v>1</v>
      </c>
      <c r="AX140">
        <v>-1</v>
      </c>
      <c r="AY140">
        <v>0</v>
      </c>
      <c r="AZ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Y140*Source!I45</f>
        <v>1.62</v>
      </c>
      <c r="CY140">
        <f>AA140</f>
        <v>62338.64</v>
      </c>
      <c r="CZ140">
        <f>AE140</f>
        <v>8780.09</v>
      </c>
      <c r="DA140">
        <f>AI140</f>
        <v>7.1</v>
      </c>
      <c r="DB140">
        <v>0</v>
      </c>
    </row>
    <row r="141" spans="1:106" ht="12.75">
      <c r="A141">
        <f>ROW(Source!A48)</f>
        <v>48</v>
      </c>
      <c r="B141">
        <v>37323632</v>
      </c>
      <c r="C141">
        <v>37324179</v>
      </c>
      <c r="D141">
        <v>9418246</v>
      </c>
      <c r="E141">
        <v>1</v>
      </c>
      <c r="F141">
        <v>1</v>
      </c>
      <c r="G141">
        <v>1</v>
      </c>
      <c r="H141">
        <v>1</v>
      </c>
      <c r="I141" t="s">
        <v>441</v>
      </c>
      <c r="K141" t="s">
        <v>442</v>
      </c>
      <c r="L141">
        <v>1369</v>
      </c>
      <c r="N141">
        <v>1013</v>
      </c>
      <c r="O141" t="s">
        <v>319</v>
      </c>
      <c r="P141" t="s">
        <v>319</v>
      </c>
      <c r="Q141">
        <v>1</v>
      </c>
      <c r="W141">
        <v>0</v>
      </c>
      <c r="X141">
        <v>-1675115149</v>
      </c>
      <c r="Y141">
        <v>344.28</v>
      </c>
      <c r="AA141">
        <v>0</v>
      </c>
      <c r="AB141">
        <v>0</v>
      </c>
      <c r="AC141">
        <v>0</v>
      </c>
      <c r="AD141">
        <v>8.46</v>
      </c>
      <c r="AE141">
        <v>0</v>
      </c>
      <c r="AF141">
        <v>0</v>
      </c>
      <c r="AG141">
        <v>0</v>
      </c>
      <c r="AH141">
        <v>8.46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344.28</v>
      </c>
      <c r="AV141">
        <v>1</v>
      </c>
      <c r="AW141">
        <v>2</v>
      </c>
      <c r="AX141">
        <v>37324200</v>
      </c>
      <c r="AY141">
        <v>1</v>
      </c>
      <c r="AZ141">
        <v>0</v>
      </c>
      <c r="BA141">
        <v>141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Y141*Source!I48</f>
        <v>206.56799999999998</v>
      </c>
      <c r="CY141">
        <f>AD141</f>
        <v>8.46</v>
      </c>
      <c r="CZ141">
        <f>AH141</f>
        <v>8.46</v>
      </c>
      <c r="DA141">
        <f>AL141</f>
        <v>1</v>
      </c>
      <c r="DB141">
        <v>0</v>
      </c>
    </row>
    <row r="142" spans="1:106" ht="12.75">
      <c r="A142">
        <f>ROW(Source!A48)</f>
        <v>48</v>
      </c>
      <c r="B142">
        <v>37323632</v>
      </c>
      <c r="C142">
        <v>37324179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32</v>
      </c>
      <c r="K142" t="s">
        <v>320</v>
      </c>
      <c r="L142">
        <v>608254</v>
      </c>
      <c r="N142">
        <v>1013</v>
      </c>
      <c r="O142" t="s">
        <v>321</v>
      </c>
      <c r="P142" t="s">
        <v>321</v>
      </c>
      <c r="Q142">
        <v>1</v>
      </c>
      <c r="W142">
        <v>0</v>
      </c>
      <c r="X142">
        <v>-185737400</v>
      </c>
      <c r="Y142">
        <v>48.15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48.15</v>
      </c>
      <c r="AV142">
        <v>2</v>
      </c>
      <c r="AW142">
        <v>2</v>
      </c>
      <c r="AX142">
        <v>37324201</v>
      </c>
      <c r="AY142">
        <v>1</v>
      </c>
      <c r="AZ142">
        <v>0</v>
      </c>
      <c r="BA142">
        <v>142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Y142*Source!I48</f>
        <v>28.889999999999997</v>
      </c>
      <c r="CY142">
        <f>AD142</f>
        <v>0</v>
      </c>
      <c r="CZ142">
        <f>AH142</f>
        <v>0</v>
      </c>
      <c r="DA142">
        <f>AL142</f>
        <v>1</v>
      </c>
      <c r="DB142">
        <v>0</v>
      </c>
    </row>
    <row r="143" spans="1:106" ht="12.75">
      <c r="A143">
        <f>ROW(Source!A48)</f>
        <v>48</v>
      </c>
      <c r="B143">
        <v>37323632</v>
      </c>
      <c r="C143">
        <v>37324179</v>
      </c>
      <c r="D143">
        <v>26836708</v>
      </c>
      <c r="E143">
        <v>1</v>
      </c>
      <c r="F143">
        <v>1</v>
      </c>
      <c r="G143">
        <v>1</v>
      </c>
      <c r="H143">
        <v>2</v>
      </c>
      <c r="I143" t="s">
        <v>400</v>
      </c>
      <c r="J143" t="s">
        <v>439</v>
      </c>
      <c r="K143" t="s">
        <v>402</v>
      </c>
      <c r="L143">
        <v>1368</v>
      </c>
      <c r="N143">
        <v>1011</v>
      </c>
      <c r="O143" t="s">
        <v>325</v>
      </c>
      <c r="P143" t="s">
        <v>325</v>
      </c>
      <c r="Q143">
        <v>1</v>
      </c>
      <c r="W143">
        <v>0</v>
      </c>
      <c r="X143">
        <v>390837727</v>
      </c>
      <c r="Y143">
        <v>1.14</v>
      </c>
      <c r="AA143">
        <v>0</v>
      </c>
      <c r="AB143">
        <v>111.99</v>
      </c>
      <c r="AC143">
        <v>13.5</v>
      </c>
      <c r="AD143">
        <v>0</v>
      </c>
      <c r="AE143">
        <v>0</v>
      </c>
      <c r="AF143">
        <v>111.99</v>
      </c>
      <c r="AG143">
        <v>13.5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1.14</v>
      </c>
      <c r="AV143">
        <v>0</v>
      </c>
      <c r="AW143">
        <v>2</v>
      </c>
      <c r="AX143">
        <v>37324202</v>
      </c>
      <c r="AY143">
        <v>1</v>
      </c>
      <c r="AZ143">
        <v>0</v>
      </c>
      <c r="BA143">
        <v>143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Y143*Source!I48</f>
        <v>0.6839999999999999</v>
      </c>
      <c r="CY143">
        <f aca="true" t="shared" si="18" ref="CY143:CY149">AB143</f>
        <v>111.99</v>
      </c>
      <c r="CZ143">
        <f aca="true" t="shared" si="19" ref="CZ143:CZ149">AF143</f>
        <v>111.99</v>
      </c>
      <c r="DA143">
        <f aca="true" t="shared" si="20" ref="DA143:DA149">AJ143</f>
        <v>1</v>
      </c>
      <c r="DB143">
        <v>0</v>
      </c>
    </row>
    <row r="144" spans="1:106" ht="12.75">
      <c r="A144">
        <f>ROW(Source!A48)</f>
        <v>48</v>
      </c>
      <c r="B144">
        <v>37323632</v>
      </c>
      <c r="C144">
        <v>37324179</v>
      </c>
      <c r="D144">
        <v>26836780</v>
      </c>
      <c r="E144">
        <v>1</v>
      </c>
      <c r="F144">
        <v>1</v>
      </c>
      <c r="G144">
        <v>1</v>
      </c>
      <c r="H144">
        <v>2</v>
      </c>
      <c r="I144" t="s">
        <v>354</v>
      </c>
      <c r="J144" t="s">
        <v>443</v>
      </c>
      <c r="K144" t="s">
        <v>356</v>
      </c>
      <c r="L144">
        <v>1368</v>
      </c>
      <c r="N144">
        <v>1011</v>
      </c>
      <c r="O144" t="s">
        <v>325</v>
      </c>
      <c r="P144" t="s">
        <v>325</v>
      </c>
      <c r="Q144">
        <v>1</v>
      </c>
      <c r="W144">
        <v>0</v>
      </c>
      <c r="X144">
        <v>-170261183</v>
      </c>
      <c r="Y144">
        <v>2.88</v>
      </c>
      <c r="AA144">
        <v>0</v>
      </c>
      <c r="AB144">
        <v>89.99</v>
      </c>
      <c r="AC144">
        <v>10.06</v>
      </c>
      <c r="AD144">
        <v>0</v>
      </c>
      <c r="AE144">
        <v>0</v>
      </c>
      <c r="AF144">
        <v>89.99</v>
      </c>
      <c r="AG144">
        <v>10.06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2.88</v>
      </c>
      <c r="AV144">
        <v>0</v>
      </c>
      <c r="AW144">
        <v>2</v>
      </c>
      <c r="AX144">
        <v>37324203</v>
      </c>
      <c r="AY144">
        <v>1</v>
      </c>
      <c r="AZ144">
        <v>0</v>
      </c>
      <c r="BA144">
        <v>144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Y144*Source!I48</f>
        <v>1.728</v>
      </c>
      <c r="CY144">
        <f t="shared" si="18"/>
        <v>89.99</v>
      </c>
      <c r="CZ144">
        <f t="shared" si="19"/>
        <v>89.99</v>
      </c>
      <c r="DA144">
        <f t="shared" si="20"/>
        <v>1</v>
      </c>
      <c r="DB144">
        <v>0</v>
      </c>
    </row>
    <row r="145" spans="1:106" ht="12.75">
      <c r="A145">
        <f>ROW(Source!A48)</f>
        <v>48</v>
      </c>
      <c r="B145">
        <v>37323632</v>
      </c>
      <c r="C145">
        <v>37324179</v>
      </c>
      <c r="D145">
        <v>26836897</v>
      </c>
      <c r="E145">
        <v>1</v>
      </c>
      <c r="F145">
        <v>1</v>
      </c>
      <c r="G145">
        <v>1</v>
      </c>
      <c r="H145">
        <v>2</v>
      </c>
      <c r="I145" t="s">
        <v>444</v>
      </c>
      <c r="J145" t="s">
        <v>445</v>
      </c>
      <c r="K145" t="s">
        <v>446</v>
      </c>
      <c r="L145">
        <v>1368</v>
      </c>
      <c r="N145">
        <v>1011</v>
      </c>
      <c r="O145" t="s">
        <v>325</v>
      </c>
      <c r="P145" t="s">
        <v>325</v>
      </c>
      <c r="Q145">
        <v>1</v>
      </c>
      <c r="W145">
        <v>0</v>
      </c>
      <c r="X145">
        <v>-2146485951</v>
      </c>
      <c r="Y145">
        <v>18.71</v>
      </c>
      <c r="AA145">
        <v>0</v>
      </c>
      <c r="AB145">
        <v>22.29</v>
      </c>
      <c r="AC145">
        <v>11.6</v>
      </c>
      <c r="AD145">
        <v>0</v>
      </c>
      <c r="AE145">
        <v>0</v>
      </c>
      <c r="AF145">
        <v>22.29</v>
      </c>
      <c r="AG145">
        <v>11.6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18.71</v>
      </c>
      <c r="AV145">
        <v>0</v>
      </c>
      <c r="AW145">
        <v>2</v>
      </c>
      <c r="AX145">
        <v>37324204</v>
      </c>
      <c r="AY145">
        <v>1</v>
      </c>
      <c r="AZ145">
        <v>0</v>
      </c>
      <c r="BA145">
        <v>145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Y145*Source!I48</f>
        <v>11.226</v>
      </c>
      <c r="CY145">
        <f t="shared" si="18"/>
        <v>22.29</v>
      </c>
      <c r="CZ145">
        <f t="shared" si="19"/>
        <v>22.29</v>
      </c>
      <c r="DA145">
        <f t="shared" si="20"/>
        <v>1</v>
      </c>
      <c r="DB145">
        <v>0</v>
      </c>
    </row>
    <row r="146" spans="1:106" ht="12.75">
      <c r="A146">
        <f>ROW(Source!A48)</f>
        <v>48</v>
      </c>
      <c r="B146">
        <v>37323632</v>
      </c>
      <c r="C146">
        <v>37324179</v>
      </c>
      <c r="D146">
        <v>26837264</v>
      </c>
      <c r="E146">
        <v>1</v>
      </c>
      <c r="F146">
        <v>1</v>
      </c>
      <c r="G146">
        <v>1</v>
      </c>
      <c r="H146">
        <v>2</v>
      </c>
      <c r="I146" t="s">
        <v>447</v>
      </c>
      <c r="J146" t="s">
        <v>448</v>
      </c>
      <c r="K146" t="s">
        <v>449</v>
      </c>
      <c r="L146">
        <v>1368</v>
      </c>
      <c r="N146">
        <v>1011</v>
      </c>
      <c r="O146" t="s">
        <v>325</v>
      </c>
      <c r="P146" t="s">
        <v>325</v>
      </c>
      <c r="Q146">
        <v>1</v>
      </c>
      <c r="W146">
        <v>0</v>
      </c>
      <c r="X146">
        <v>-1375175564</v>
      </c>
      <c r="Y146">
        <v>18.71</v>
      </c>
      <c r="AA146">
        <v>0</v>
      </c>
      <c r="AB146">
        <v>0.5</v>
      </c>
      <c r="AC146">
        <v>0</v>
      </c>
      <c r="AD146">
        <v>0</v>
      </c>
      <c r="AE146">
        <v>0</v>
      </c>
      <c r="AF146">
        <v>0.5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18.71</v>
      </c>
      <c r="AV146">
        <v>0</v>
      </c>
      <c r="AW146">
        <v>2</v>
      </c>
      <c r="AX146">
        <v>37324205</v>
      </c>
      <c r="AY146">
        <v>1</v>
      </c>
      <c r="AZ146">
        <v>0</v>
      </c>
      <c r="BA146">
        <v>146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Y146*Source!I48</f>
        <v>11.226</v>
      </c>
      <c r="CY146">
        <f t="shared" si="18"/>
        <v>0.5</v>
      </c>
      <c r="CZ146">
        <f t="shared" si="19"/>
        <v>0.5</v>
      </c>
      <c r="DA146">
        <f t="shared" si="20"/>
        <v>1</v>
      </c>
      <c r="DB146">
        <v>0</v>
      </c>
    </row>
    <row r="147" spans="1:106" ht="12.75">
      <c r="A147">
        <f>ROW(Source!A48)</f>
        <v>48</v>
      </c>
      <c r="B147">
        <v>37323632</v>
      </c>
      <c r="C147">
        <v>37324179</v>
      </c>
      <c r="D147">
        <v>26837338</v>
      </c>
      <c r="E147">
        <v>1</v>
      </c>
      <c r="F147">
        <v>1</v>
      </c>
      <c r="G147">
        <v>1</v>
      </c>
      <c r="H147">
        <v>2</v>
      </c>
      <c r="I147" t="s">
        <v>450</v>
      </c>
      <c r="J147" t="s">
        <v>451</v>
      </c>
      <c r="K147" t="s">
        <v>452</v>
      </c>
      <c r="L147">
        <v>1368</v>
      </c>
      <c r="N147">
        <v>1011</v>
      </c>
      <c r="O147" t="s">
        <v>325</v>
      </c>
      <c r="P147" t="s">
        <v>325</v>
      </c>
      <c r="Q147">
        <v>1</v>
      </c>
      <c r="W147">
        <v>0</v>
      </c>
      <c r="X147">
        <v>602807418</v>
      </c>
      <c r="Y147">
        <v>6.25</v>
      </c>
      <c r="AA147">
        <v>0</v>
      </c>
      <c r="AB147">
        <v>30</v>
      </c>
      <c r="AC147">
        <v>0</v>
      </c>
      <c r="AD147">
        <v>0</v>
      </c>
      <c r="AE147">
        <v>0</v>
      </c>
      <c r="AF147">
        <v>30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6.25</v>
      </c>
      <c r="AV147">
        <v>0</v>
      </c>
      <c r="AW147">
        <v>2</v>
      </c>
      <c r="AX147">
        <v>37324206</v>
      </c>
      <c r="AY147">
        <v>1</v>
      </c>
      <c r="AZ147">
        <v>0</v>
      </c>
      <c r="BA147">
        <v>147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Y147*Source!I48</f>
        <v>3.75</v>
      </c>
      <c r="CY147">
        <f t="shared" si="18"/>
        <v>30</v>
      </c>
      <c r="CZ147">
        <f t="shared" si="19"/>
        <v>30</v>
      </c>
      <c r="DA147">
        <f t="shared" si="20"/>
        <v>1</v>
      </c>
      <c r="DB147">
        <v>0</v>
      </c>
    </row>
    <row r="148" spans="1:106" ht="12.75">
      <c r="A148">
        <f>ROW(Source!A48)</f>
        <v>48</v>
      </c>
      <c r="B148">
        <v>37323632</v>
      </c>
      <c r="C148">
        <v>37324179</v>
      </c>
      <c r="D148">
        <v>26837374</v>
      </c>
      <c r="E148">
        <v>1</v>
      </c>
      <c r="F148">
        <v>1</v>
      </c>
      <c r="G148">
        <v>1</v>
      </c>
      <c r="H148">
        <v>2</v>
      </c>
      <c r="I148" t="s">
        <v>453</v>
      </c>
      <c r="J148" t="s">
        <v>454</v>
      </c>
      <c r="K148" t="s">
        <v>455</v>
      </c>
      <c r="L148">
        <v>1368</v>
      </c>
      <c r="N148">
        <v>1011</v>
      </c>
      <c r="O148" t="s">
        <v>325</v>
      </c>
      <c r="P148" t="s">
        <v>325</v>
      </c>
      <c r="Q148">
        <v>1</v>
      </c>
      <c r="W148">
        <v>0</v>
      </c>
      <c r="X148">
        <v>-1769165372</v>
      </c>
      <c r="Y148">
        <v>25.42</v>
      </c>
      <c r="AA148">
        <v>0</v>
      </c>
      <c r="AB148">
        <v>110</v>
      </c>
      <c r="AC148">
        <v>11.6</v>
      </c>
      <c r="AD148">
        <v>0</v>
      </c>
      <c r="AE148">
        <v>0</v>
      </c>
      <c r="AF148">
        <v>110</v>
      </c>
      <c r="AG148">
        <v>11.6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25.42</v>
      </c>
      <c r="AV148">
        <v>0</v>
      </c>
      <c r="AW148">
        <v>2</v>
      </c>
      <c r="AX148">
        <v>37324207</v>
      </c>
      <c r="AY148">
        <v>1</v>
      </c>
      <c r="AZ148">
        <v>0</v>
      </c>
      <c r="BA148">
        <v>148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Y148*Source!I48</f>
        <v>15.252</v>
      </c>
      <c r="CY148">
        <f t="shared" si="18"/>
        <v>110</v>
      </c>
      <c r="CZ148">
        <f t="shared" si="19"/>
        <v>110</v>
      </c>
      <c r="DA148">
        <f t="shared" si="20"/>
        <v>1</v>
      </c>
      <c r="DB148">
        <v>0</v>
      </c>
    </row>
    <row r="149" spans="1:106" ht="12.75">
      <c r="A149">
        <f>ROW(Source!A48)</f>
        <v>48</v>
      </c>
      <c r="B149">
        <v>37323632</v>
      </c>
      <c r="C149">
        <v>37324179</v>
      </c>
      <c r="D149">
        <v>26838694</v>
      </c>
      <c r="E149">
        <v>1</v>
      </c>
      <c r="F149">
        <v>1</v>
      </c>
      <c r="G149">
        <v>1</v>
      </c>
      <c r="H149">
        <v>2</v>
      </c>
      <c r="I149" t="s">
        <v>337</v>
      </c>
      <c r="J149" t="s">
        <v>440</v>
      </c>
      <c r="K149" t="s">
        <v>339</v>
      </c>
      <c r="L149">
        <v>1368</v>
      </c>
      <c r="N149">
        <v>1011</v>
      </c>
      <c r="O149" t="s">
        <v>325</v>
      </c>
      <c r="P149" t="s">
        <v>325</v>
      </c>
      <c r="Q149">
        <v>1</v>
      </c>
      <c r="W149">
        <v>0</v>
      </c>
      <c r="X149">
        <v>-706219601</v>
      </c>
      <c r="Y149">
        <v>3.2</v>
      </c>
      <c r="AA149">
        <v>0</v>
      </c>
      <c r="AB149">
        <v>87.17</v>
      </c>
      <c r="AC149">
        <v>11.6</v>
      </c>
      <c r="AD149">
        <v>0</v>
      </c>
      <c r="AE149">
        <v>0</v>
      </c>
      <c r="AF149">
        <v>87.17</v>
      </c>
      <c r="AG149">
        <v>11.6</v>
      </c>
      <c r="AH149">
        <v>0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3.2</v>
      </c>
      <c r="AV149">
        <v>0</v>
      </c>
      <c r="AW149">
        <v>2</v>
      </c>
      <c r="AX149">
        <v>37324208</v>
      </c>
      <c r="AY149">
        <v>1</v>
      </c>
      <c r="AZ149">
        <v>0</v>
      </c>
      <c r="BA149">
        <v>149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Y149*Source!I48</f>
        <v>1.92</v>
      </c>
      <c r="CY149">
        <f t="shared" si="18"/>
        <v>87.17</v>
      </c>
      <c r="CZ149">
        <f t="shared" si="19"/>
        <v>87.17</v>
      </c>
      <c r="DA149">
        <f t="shared" si="20"/>
        <v>1</v>
      </c>
      <c r="DB149">
        <v>0</v>
      </c>
    </row>
    <row r="150" spans="1:106" ht="12.75">
      <c r="A150">
        <f>ROW(Source!A48)</f>
        <v>48</v>
      </c>
      <c r="B150">
        <v>37323632</v>
      </c>
      <c r="C150">
        <v>37324179</v>
      </c>
      <c r="D150">
        <v>26857924</v>
      </c>
      <c r="E150">
        <v>1</v>
      </c>
      <c r="F150">
        <v>1</v>
      </c>
      <c r="G150">
        <v>1</v>
      </c>
      <c r="H150">
        <v>3</v>
      </c>
      <c r="I150" t="s">
        <v>421</v>
      </c>
      <c r="J150" t="s">
        <v>456</v>
      </c>
      <c r="K150" t="s">
        <v>423</v>
      </c>
      <c r="L150">
        <v>1348</v>
      </c>
      <c r="N150">
        <v>1009</v>
      </c>
      <c r="O150" t="s">
        <v>81</v>
      </c>
      <c r="P150" t="s">
        <v>81</v>
      </c>
      <c r="Q150">
        <v>1000</v>
      </c>
      <c r="W150">
        <v>0</v>
      </c>
      <c r="X150">
        <v>1311804253</v>
      </c>
      <c r="Y150">
        <v>0.007</v>
      </c>
      <c r="AA150">
        <v>1690</v>
      </c>
      <c r="AB150">
        <v>0</v>
      </c>
      <c r="AC150">
        <v>0</v>
      </c>
      <c r="AD150">
        <v>0</v>
      </c>
      <c r="AE150">
        <v>1690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1</v>
      </c>
      <c r="AP150">
        <v>0</v>
      </c>
      <c r="AQ150">
        <v>0</v>
      </c>
      <c r="AR150">
        <v>0</v>
      </c>
      <c r="AT150">
        <v>0.007</v>
      </c>
      <c r="AV150">
        <v>0</v>
      </c>
      <c r="AW150">
        <v>2</v>
      </c>
      <c r="AX150">
        <v>37324209</v>
      </c>
      <c r="AY150">
        <v>1</v>
      </c>
      <c r="AZ150">
        <v>0</v>
      </c>
      <c r="BA150">
        <v>150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Y150*Source!I48</f>
        <v>0.0042</v>
      </c>
      <c r="CY150">
        <f aca="true" t="shared" si="21" ref="CY150:CY160">AA150</f>
        <v>1690</v>
      </c>
      <c r="CZ150">
        <f aca="true" t="shared" si="22" ref="CZ150:CZ160">AE150</f>
        <v>1690</v>
      </c>
      <c r="DA150">
        <f aca="true" t="shared" si="23" ref="DA150:DA160">AI150</f>
        <v>1</v>
      </c>
      <c r="DB150">
        <v>0</v>
      </c>
    </row>
    <row r="151" spans="1:106" ht="12.75">
      <c r="A151">
        <f>ROW(Source!A48)</f>
        <v>48</v>
      </c>
      <c r="B151">
        <v>37323632</v>
      </c>
      <c r="C151">
        <v>37324179</v>
      </c>
      <c r="D151">
        <v>26860890</v>
      </c>
      <c r="E151">
        <v>1</v>
      </c>
      <c r="F151">
        <v>1</v>
      </c>
      <c r="G151">
        <v>1</v>
      </c>
      <c r="H151">
        <v>3</v>
      </c>
      <c r="I151" t="s">
        <v>457</v>
      </c>
      <c r="J151" t="s">
        <v>458</v>
      </c>
      <c r="K151" t="s">
        <v>459</v>
      </c>
      <c r="L151">
        <v>1348</v>
      </c>
      <c r="N151">
        <v>1009</v>
      </c>
      <c r="O151" t="s">
        <v>81</v>
      </c>
      <c r="P151" t="s">
        <v>81</v>
      </c>
      <c r="Q151">
        <v>1000</v>
      </c>
      <c r="W151">
        <v>0</v>
      </c>
      <c r="X151">
        <v>-1153181765</v>
      </c>
      <c r="Y151">
        <v>0.13</v>
      </c>
      <c r="AA151">
        <v>7591.34</v>
      </c>
      <c r="AB151">
        <v>0</v>
      </c>
      <c r="AC151">
        <v>0</v>
      </c>
      <c r="AD151">
        <v>0</v>
      </c>
      <c r="AE151">
        <v>7591.34</v>
      </c>
      <c r="AF151">
        <v>0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0.13</v>
      </c>
      <c r="AV151">
        <v>0</v>
      </c>
      <c r="AW151">
        <v>2</v>
      </c>
      <c r="AX151">
        <v>37324210</v>
      </c>
      <c r="AY151">
        <v>1</v>
      </c>
      <c r="AZ151">
        <v>0</v>
      </c>
      <c r="BA151">
        <v>151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Y151*Source!I48</f>
        <v>0.078</v>
      </c>
      <c r="CY151">
        <f t="shared" si="21"/>
        <v>7591.34</v>
      </c>
      <c r="CZ151">
        <f t="shared" si="22"/>
        <v>7591.34</v>
      </c>
      <c r="DA151">
        <f t="shared" si="23"/>
        <v>1</v>
      </c>
      <c r="DB151">
        <v>0</v>
      </c>
    </row>
    <row r="152" spans="1:106" ht="12.75">
      <c r="A152">
        <f>ROW(Source!A48)</f>
        <v>48</v>
      </c>
      <c r="B152">
        <v>37323632</v>
      </c>
      <c r="C152">
        <v>37324179</v>
      </c>
      <c r="D152">
        <v>26858874</v>
      </c>
      <c r="E152">
        <v>1</v>
      </c>
      <c r="F152">
        <v>1</v>
      </c>
      <c r="G152">
        <v>1</v>
      </c>
      <c r="H152">
        <v>3</v>
      </c>
      <c r="I152" t="s">
        <v>424</v>
      </c>
      <c r="J152" t="s">
        <v>460</v>
      </c>
      <c r="K152" t="s">
        <v>426</v>
      </c>
      <c r="L152">
        <v>1327</v>
      </c>
      <c r="N152">
        <v>1005</v>
      </c>
      <c r="O152" t="s">
        <v>427</v>
      </c>
      <c r="P152" t="s">
        <v>427</v>
      </c>
      <c r="Q152">
        <v>1</v>
      </c>
      <c r="W152">
        <v>0</v>
      </c>
      <c r="X152">
        <v>1016646573</v>
      </c>
      <c r="Y152">
        <v>7.58</v>
      </c>
      <c r="AA152">
        <v>5.71</v>
      </c>
      <c r="AB152">
        <v>0</v>
      </c>
      <c r="AC152">
        <v>0</v>
      </c>
      <c r="AD152">
        <v>0</v>
      </c>
      <c r="AE152">
        <v>5.71</v>
      </c>
      <c r="AF152">
        <v>0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7.58</v>
      </c>
      <c r="AV152">
        <v>0</v>
      </c>
      <c r="AW152">
        <v>2</v>
      </c>
      <c r="AX152">
        <v>37324211</v>
      </c>
      <c r="AY152">
        <v>1</v>
      </c>
      <c r="AZ152">
        <v>0</v>
      </c>
      <c r="BA152">
        <v>152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Y152*Source!I48</f>
        <v>4.548</v>
      </c>
      <c r="CY152">
        <f t="shared" si="21"/>
        <v>5.71</v>
      </c>
      <c r="CZ152">
        <f t="shared" si="22"/>
        <v>5.71</v>
      </c>
      <c r="DA152">
        <f t="shared" si="23"/>
        <v>1</v>
      </c>
      <c r="DB152">
        <v>0</v>
      </c>
    </row>
    <row r="153" spans="1:106" ht="12.75">
      <c r="A153">
        <f>ROW(Source!A48)</f>
        <v>48</v>
      </c>
      <c r="B153">
        <v>37323632</v>
      </c>
      <c r="C153">
        <v>37324179</v>
      </c>
      <c r="D153">
        <v>26857845</v>
      </c>
      <c r="E153">
        <v>1</v>
      </c>
      <c r="F153">
        <v>1</v>
      </c>
      <c r="G153">
        <v>1</v>
      </c>
      <c r="H153">
        <v>3</v>
      </c>
      <c r="I153" t="s">
        <v>461</v>
      </c>
      <c r="J153" t="s">
        <v>462</v>
      </c>
      <c r="K153" t="s">
        <v>463</v>
      </c>
      <c r="L153">
        <v>1330</v>
      </c>
      <c r="N153">
        <v>1005</v>
      </c>
      <c r="O153" t="s">
        <v>464</v>
      </c>
      <c r="P153" t="s">
        <v>464</v>
      </c>
      <c r="Q153">
        <v>10</v>
      </c>
      <c r="W153">
        <v>0</v>
      </c>
      <c r="X153">
        <v>1314854705</v>
      </c>
      <c r="Y153">
        <v>11</v>
      </c>
      <c r="AA153">
        <v>84.75</v>
      </c>
      <c r="AB153">
        <v>0</v>
      </c>
      <c r="AC153">
        <v>0</v>
      </c>
      <c r="AD153">
        <v>0</v>
      </c>
      <c r="AE153">
        <v>84.75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11</v>
      </c>
      <c r="AV153">
        <v>0</v>
      </c>
      <c r="AW153">
        <v>2</v>
      </c>
      <c r="AX153">
        <v>37324212</v>
      </c>
      <c r="AY153">
        <v>1</v>
      </c>
      <c r="AZ153">
        <v>0</v>
      </c>
      <c r="BA153">
        <v>153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Y153*Source!I48</f>
        <v>6.6</v>
      </c>
      <c r="CY153">
        <f t="shared" si="21"/>
        <v>84.75</v>
      </c>
      <c r="CZ153">
        <f t="shared" si="22"/>
        <v>84.75</v>
      </c>
      <c r="DA153">
        <f t="shared" si="23"/>
        <v>1</v>
      </c>
      <c r="DB153">
        <v>0</v>
      </c>
    </row>
    <row r="154" spans="1:106" ht="12.75">
      <c r="A154">
        <f>ROW(Source!A48)</f>
        <v>48</v>
      </c>
      <c r="B154">
        <v>37323632</v>
      </c>
      <c r="C154">
        <v>37324179</v>
      </c>
      <c r="D154">
        <v>26865535</v>
      </c>
      <c r="E154">
        <v>1</v>
      </c>
      <c r="F154">
        <v>1</v>
      </c>
      <c r="G154">
        <v>1</v>
      </c>
      <c r="H154">
        <v>3</v>
      </c>
      <c r="I154" t="s">
        <v>465</v>
      </c>
      <c r="J154" t="s">
        <v>466</v>
      </c>
      <c r="K154" t="s">
        <v>467</v>
      </c>
      <c r="L154">
        <v>1339</v>
      </c>
      <c r="N154">
        <v>1007</v>
      </c>
      <c r="O154" t="s">
        <v>346</v>
      </c>
      <c r="P154" t="s">
        <v>346</v>
      </c>
      <c r="Q154">
        <v>1</v>
      </c>
      <c r="W154">
        <v>0</v>
      </c>
      <c r="X154">
        <v>376521665</v>
      </c>
      <c r="Y154">
        <v>0.19</v>
      </c>
      <c r="AA154">
        <v>1100</v>
      </c>
      <c r="AB154">
        <v>0</v>
      </c>
      <c r="AC154">
        <v>0</v>
      </c>
      <c r="AD154">
        <v>0</v>
      </c>
      <c r="AE154">
        <v>1100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0.19</v>
      </c>
      <c r="AV154">
        <v>0</v>
      </c>
      <c r="AW154">
        <v>2</v>
      </c>
      <c r="AX154">
        <v>37324213</v>
      </c>
      <c r="AY154">
        <v>1</v>
      </c>
      <c r="AZ154">
        <v>0</v>
      </c>
      <c r="BA154">
        <v>154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Y154*Source!I48</f>
        <v>0.11399999999999999</v>
      </c>
      <c r="CY154">
        <f t="shared" si="21"/>
        <v>1100</v>
      </c>
      <c r="CZ154">
        <f t="shared" si="22"/>
        <v>1100</v>
      </c>
      <c r="DA154">
        <f t="shared" si="23"/>
        <v>1</v>
      </c>
      <c r="DB154">
        <v>0</v>
      </c>
    </row>
    <row r="155" spans="1:106" ht="12.75">
      <c r="A155">
        <f>ROW(Source!A48)</f>
        <v>48</v>
      </c>
      <c r="B155">
        <v>37323632</v>
      </c>
      <c r="C155">
        <v>37324179</v>
      </c>
      <c r="D155">
        <v>26865582</v>
      </c>
      <c r="E155">
        <v>1</v>
      </c>
      <c r="F155">
        <v>1</v>
      </c>
      <c r="G155">
        <v>1</v>
      </c>
      <c r="H155">
        <v>3</v>
      </c>
      <c r="I155" t="s">
        <v>468</v>
      </c>
      <c r="J155" t="s">
        <v>469</v>
      </c>
      <c r="K155" t="s">
        <v>470</v>
      </c>
      <c r="L155">
        <v>1339</v>
      </c>
      <c r="N155">
        <v>1007</v>
      </c>
      <c r="O155" t="s">
        <v>346</v>
      </c>
      <c r="P155" t="s">
        <v>346</v>
      </c>
      <c r="Q155">
        <v>1</v>
      </c>
      <c r="W155">
        <v>0</v>
      </c>
      <c r="X155">
        <v>550729634</v>
      </c>
      <c r="Y155">
        <v>0.24</v>
      </c>
      <c r="AA155">
        <v>1320</v>
      </c>
      <c r="AB155">
        <v>0</v>
      </c>
      <c r="AC155">
        <v>0</v>
      </c>
      <c r="AD155">
        <v>0</v>
      </c>
      <c r="AE155">
        <v>1320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0.24</v>
      </c>
      <c r="AV155">
        <v>0</v>
      </c>
      <c r="AW155">
        <v>2</v>
      </c>
      <c r="AX155">
        <v>37324214</v>
      </c>
      <c r="AY155">
        <v>1</v>
      </c>
      <c r="AZ155">
        <v>0</v>
      </c>
      <c r="BA155">
        <v>155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Y155*Source!I48</f>
        <v>0.144</v>
      </c>
      <c r="CY155">
        <f t="shared" si="21"/>
        <v>1320</v>
      </c>
      <c r="CZ155">
        <f t="shared" si="22"/>
        <v>1320</v>
      </c>
      <c r="DA155">
        <f t="shared" si="23"/>
        <v>1</v>
      </c>
      <c r="DB155">
        <v>0</v>
      </c>
    </row>
    <row r="156" spans="1:106" ht="12.75">
      <c r="A156">
        <f>ROW(Source!A48)</f>
        <v>48</v>
      </c>
      <c r="B156">
        <v>37323632</v>
      </c>
      <c r="C156">
        <v>37324179</v>
      </c>
      <c r="D156">
        <v>26854526</v>
      </c>
      <c r="E156">
        <v>1</v>
      </c>
      <c r="F156">
        <v>1</v>
      </c>
      <c r="G156">
        <v>1</v>
      </c>
      <c r="H156">
        <v>3</v>
      </c>
      <c r="I156" t="s">
        <v>471</v>
      </c>
      <c r="J156" t="s">
        <v>472</v>
      </c>
      <c r="K156" t="s">
        <v>473</v>
      </c>
      <c r="L156">
        <v>1327</v>
      </c>
      <c r="N156">
        <v>1005</v>
      </c>
      <c r="O156" t="s">
        <v>427</v>
      </c>
      <c r="P156" t="s">
        <v>427</v>
      </c>
      <c r="Q156">
        <v>1</v>
      </c>
      <c r="W156">
        <v>0</v>
      </c>
      <c r="X156">
        <v>433739046</v>
      </c>
      <c r="Y156">
        <v>12.2</v>
      </c>
      <c r="AA156">
        <v>57.63</v>
      </c>
      <c r="AB156">
        <v>0</v>
      </c>
      <c r="AC156">
        <v>0</v>
      </c>
      <c r="AD156">
        <v>0</v>
      </c>
      <c r="AE156">
        <v>57.63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12.2</v>
      </c>
      <c r="AV156">
        <v>0</v>
      </c>
      <c r="AW156">
        <v>2</v>
      </c>
      <c r="AX156">
        <v>37324215</v>
      </c>
      <c r="AY156">
        <v>1</v>
      </c>
      <c r="AZ156">
        <v>0</v>
      </c>
      <c r="BA156">
        <v>156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Y156*Source!I48</f>
        <v>7.319999999999999</v>
      </c>
      <c r="CY156">
        <f t="shared" si="21"/>
        <v>57.63</v>
      </c>
      <c r="CZ156">
        <f t="shared" si="22"/>
        <v>57.63</v>
      </c>
      <c r="DA156">
        <f t="shared" si="23"/>
        <v>1</v>
      </c>
      <c r="DB156">
        <v>0</v>
      </c>
    </row>
    <row r="157" spans="1:106" ht="12.75">
      <c r="A157">
        <f>ROW(Source!A48)</f>
        <v>48</v>
      </c>
      <c r="B157">
        <v>37323632</v>
      </c>
      <c r="C157">
        <v>37324179</v>
      </c>
      <c r="D157">
        <v>26854538</v>
      </c>
      <c r="E157">
        <v>1</v>
      </c>
      <c r="F157">
        <v>1</v>
      </c>
      <c r="G157">
        <v>1</v>
      </c>
      <c r="H157">
        <v>3</v>
      </c>
      <c r="I157" t="s">
        <v>88</v>
      </c>
      <c r="J157" t="s">
        <v>90</v>
      </c>
      <c r="K157" t="s">
        <v>89</v>
      </c>
      <c r="L157">
        <v>1348</v>
      </c>
      <c r="N157">
        <v>1009</v>
      </c>
      <c r="O157" t="s">
        <v>81</v>
      </c>
      <c r="P157" t="s">
        <v>81</v>
      </c>
      <c r="Q157">
        <v>1000</v>
      </c>
      <c r="W157">
        <v>0</v>
      </c>
      <c r="X157">
        <v>678390428</v>
      </c>
      <c r="Y157">
        <v>0.513333</v>
      </c>
      <c r="AA157">
        <v>6726.18</v>
      </c>
      <c r="AB157">
        <v>0</v>
      </c>
      <c r="AC157">
        <v>0</v>
      </c>
      <c r="AD157">
        <v>0</v>
      </c>
      <c r="AE157">
        <v>6726.18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0</v>
      </c>
      <c r="AQ157">
        <v>0</v>
      </c>
      <c r="AR157">
        <v>0</v>
      </c>
      <c r="AT157">
        <v>0.513333</v>
      </c>
      <c r="AV157">
        <v>0</v>
      </c>
      <c r="AW157">
        <v>1</v>
      </c>
      <c r="AX157">
        <v>-1</v>
      </c>
      <c r="AY157">
        <v>0</v>
      </c>
      <c r="AZ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Y157*Source!I48</f>
        <v>0.3079998</v>
      </c>
      <c r="CY157">
        <f t="shared" si="21"/>
        <v>6726.18</v>
      </c>
      <c r="CZ157">
        <f t="shared" si="22"/>
        <v>6726.18</v>
      </c>
      <c r="DA157">
        <f t="shared" si="23"/>
        <v>1</v>
      </c>
      <c r="DB157">
        <v>0</v>
      </c>
    </row>
    <row r="158" spans="1:106" ht="12.75">
      <c r="A158">
        <f>ROW(Source!A48)</f>
        <v>48</v>
      </c>
      <c r="B158">
        <v>37323632</v>
      </c>
      <c r="C158">
        <v>37324179</v>
      </c>
      <c r="D158">
        <v>26838995</v>
      </c>
      <c r="E158">
        <v>1</v>
      </c>
      <c r="F158">
        <v>1</v>
      </c>
      <c r="G158">
        <v>1</v>
      </c>
      <c r="H158">
        <v>3</v>
      </c>
      <c r="I158" t="s">
        <v>474</v>
      </c>
      <c r="J158" t="s">
        <v>475</v>
      </c>
      <c r="K158" t="s">
        <v>476</v>
      </c>
      <c r="L158">
        <v>1339</v>
      </c>
      <c r="N158">
        <v>1007</v>
      </c>
      <c r="O158" t="s">
        <v>346</v>
      </c>
      <c r="P158" t="s">
        <v>346</v>
      </c>
      <c r="Q158">
        <v>1</v>
      </c>
      <c r="W158">
        <v>0</v>
      </c>
      <c r="X158">
        <v>1807495069</v>
      </c>
      <c r="Y158">
        <v>204</v>
      </c>
      <c r="AA158">
        <v>878</v>
      </c>
      <c r="AB158">
        <v>0</v>
      </c>
      <c r="AC158">
        <v>0</v>
      </c>
      <c r="AD158">
        <v>0</v>
      </c>
      <c r="AE158">
        <v>878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204</v>
      </c>
      <c r="AV158">
        <v>0</v>
      </c>
      <c r="AW158">
        <v>2</v>
      </c>
      <c r="AX158">
        <v>37324217</v>
      </c>
      <c r="AY158">
        <v>1</v>
      </c>
      <c r="AZ158">
        <v>0</v>
      </c>
      <c r="BA158">
        <v>158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Y158*Source!I48</f>
        <v>122.39999999999999</v>
      </c>
      <c r="CY158">
        <f t="shared" si="21"/>
        <v>878</v>
      </c>
      <c r="CZ158">
        <f t="shared" si="22"/>
        <v>878</v>
      </c>
      <c r="DA158">
        <f t="shared" si="23"/>
        <v>1</v>
      </c>
      <c r="DB158">
        <v>0</v>
      </c>
    </row>
    <row r="159" spans="1:106" ht="12.75">
      <c r="A159">
        <f>ROW(Source!A48)</f>
        <v>48</v>
      </c>
      <c r="B159">
        <v>37323632</v>
      </c>
      <c r="C159">
        <v>37324179</v>
      </c>
      <c r="D159">
        <v>26848810</v>
      </c>
      <c r="E159">
        <v>1</v>
      </c>
      <c r="F159">
        <v>1</v>
      </c>
      <c r="G159">
        <v>1</v>
      </c>
      <c r="H159">
        <v>3</v>
      </c>
      <c r="I159" t="s">
        <v>360</v>
      </c>
      <c r="J159" t="s">
        <v>477</v>
      </c>
      <c r="K159" t="s">
        <v>362</v>
      </c>
      <c r="L159">
        <v>1339</v>
      </c>
      <c r="N159">
        <v>1007</v>
      </c>
      <c r="O159" t="s">
        <v>346</v>
      </c>
      <c r="P159" t="s">
        <v>346</v>
      </c>
      <c r="Q159">
        <v>1</v>
      </c>
      <c r="W159">
        <v>0</v>
      </c>
      <c r="X159">
        <v>690500744</v>
      </c>
      <c r="Y159">
        <v>40</v>
      </c>
      <c r="AA159">
        <v>55.26</v>
      </c>
      <c r="AB159">
        <v>0</v>
      </c>
      <c r="AC159">
        <v>0</v>
      </c>
      <c r="AD159">
        <v>0</v>
      </c>
      <c r="AE159">
        <v>55.26</v>
      </c>
      <c r="AF159">
        <v>0</v>
      </c>
      <c r="AG159">
        <v>0</v>
      </c>
      <c r="AH159">
        <v>0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40</v>
      </c>
      <c r="AV159">
        <v>0</v>
      </c>
      <c r="AW159">
        <v>2</v>
      </c>
      <c r="AX159">
        <v>37324218</v>
      </c>
      <c r="AY159">
        <v>1</v>
      </c>
      <c r="AZ159">
        <v>0</v>
      </c>
      <c r="BA159">
        <v>159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Y159*Source!I48</f>
        <v>24</v>
      </c>
      <c r="CY159">
        <f t="shared" si="21"/>
        <v>55.26</v>
      </c>
      <c r="CZ159">
        <f t="shared" si="22"/>
        <v>55.26</v>
      </c>
      <c r="DA159">
        <f t="shared" si="23"/>
        <v>1</v>
      </c>
      <c r="DB159">
        <v>0</v>
      </c>
    </row>
    <row r="160" spans="1:106" ht="12.75">
      <c r="A160">
        <f>ROW(Source!A48)</f>
        <v>48</v>
      </c>
      <c r="B160">
        <v>37323632</v>
      </c>
      <c r="C160">
        <v>37324179</v>
      </c>
      <c r="D160">
        <v>26849228</v>
      </c>
      <c r="E160">
        <v>1</v>
      </c>
      <c r="F160">
        <v>1</v>
      </c>
      <c r="G160">
        <v>1</v>
      </c>
      <c r="H160">
        <v>3</v>
      </c>
      <c r="I160" t="s">
        <v>363</v>
      </c>
      <c r="J160" t="s">
        <v>478</v>
      </c>
      <c r="K160" t="s">
        <v>365</v>
      </c>
      <c r="L160">
        <v>1339</v>
      </c>
      <c r="N160">
        <v>1007</v>
      </c>
      <c r="O160" t="s">
        <v>346</v>
      </c>
      <c r="P160" t="s">
        <v>346</v>
      </c>
      <c r="Q160">
        <v>1</v>
      </c>
      <c r="W160">
        <v>0</v>
      </c>
      <c r="X160">
        <v>-586330449</v>
      </c>
      <c r="Y160">
        <v>178</v>
      </c>
      <c r="AA160">
        <v>2.44</v>
      </c>
      <c r="AB160">
        <v>0</v>
      </c>
      <c r="AC160">
        <v>0</v>
      </c>
      <c r="AD160">
        <v>0</v>
      </c>
      <c r="AE160">
        <v>2.44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178</v>
      </c>
      <c r="AV160">
        <v>0</v>
      </c>
      <c r="AW160">
        <v>2</v>
      </c>
      <c r="AX160">
        <v>37324219</v>
      </c>
      <c r="AY160">
        <v>1</v>
      </c>
      <c r="AZ160">
        <v>0</v>
      </c>
      <c r="BA160">
        <v>160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Y160*Source!I48</f>
        <v>106.8</v>
      </c>
      <c r="CY160">
        <f t="shared" si="21"/>
        <v>2.44</v>
      </c>
      <c r="CZ160">
        <f t="shared" si="22"/>
        <v>2.44</v>
      </c>
      <c r="DA160">
        <f t="shared" si="23"/>
        <v>1</v>
      </c>
      <c r="DB160">
        <v>0</v>
      </c>
    </row>
    <row r="161" spans="1:106" ht="12.75">
      <c r="A161">
        <f>ROW(Source!A49)</f>
        <v>49</v>
      </c>
      <c r="B161">
        <v>37323628</v>
      </c>
      <c r="C161">
        <v>37324179</v>
      </c>
      <c r="D161">
        <v>9418246</v>
      </c>
      <c r="E161">
        <v>1</v>
      </c>
      <c r="F161">
        <v>1</v>
      </c>
      <c r="G161">
        <v>1</v>
      </c>
      <c r="H161">
        <v>1</v>
      </c>
      <c r="I161" t="s">
        <v>441</v>
      </c>
      <c r="K161" t="s">
        <v>442</v>
      </c>
      <c r="L161">
        <v>1369</v>
      </c>
      <c r="N161">
        <v>1013</v>
      </c>
      <c r="O161" t="s">
        <v>319</v>
      </c>
      <c r="P161" t="s">
        <v>319</v>
      </c>
      <c r="Q161">
        <v>1</v>
      </c>
      <c r="W161">
        <v>0</v>
      </c>
      <c r="X161">
        <v>-1675115149</v>
      </c>
      <c r="Y161">
        <v>344.28</v>
      </c>
      <c r="AA161">
        <v>0</v>
      </c>
      <c r="AB161">
        <v>0</v>
      </c>
      <c r="AC161">
        <v>0</v>
      </c>
      <c r="AD161">
        <v>8.46</v>
      </c>
      <c r="AE161">
        <v>0</v>
      </c>
      <c r="AF161">
        <v>0</v>
      </c>
      <c r="AG161">
        <v>0</v>
      </c>
      <c r="AH161">
        <v>8.46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344.28</v>
      </c>
      <c r="AV161">
        <v>1</v>
      </c>
      <c r="AW161">
        <v>2</v>
      </c>
      <c r="AX161">
        <v>37324200</v>
      </c>
      <c r="AY161">
        <v>1</v>
      </c>
      <c r="AZ161">
        <v>0</v>
      </c>
      <c r="BA161">
        <v>161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Y161*Source!I49</f>
        <v>206.56799999999998</v>
      </c>
      <c r="CY161">
        <f>AD161</f>
        <v>8.46</v>
      </c>
      <c r="CZ161">
        <f>AH161</f>
        <v>8.46</v>
      </c>
      <c r="DA161">
        <f>AL161</f>
        <v>1</v>
      </c>
      <c r="DB161">
        <v>0</v>
      </c>
    </row>
    <row r="162" spans="1:106" ht="12.75">
      <c r="A162">
        <f>ROW(Source!A49)</f>
        <v>49</v>
      </c>
      <c r="B162">
        <v>37323628</v>
      </c>
      <c r="C162">
        <v>37324179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32</v>
      </c>
      <c r="K162" t="s">
        <v>320</v>
      </c>
      <c r="L162">
        <v>608254</v>
      </c>
      <c r="N162">
        <v>1013</v>
      </c>
      <c r="O162" t="s">
        <v>321</v>
      </c>
      <c r="P162" t="s">
        <v>321</v>
      </c>
      <c r="Q162">
        <v>1</v>
      </c>
      <c r="W162">
        <v>0</v>
      </c>
      <c r="X162">
        <v>-185737400</v>
      </c>
      <c r="Y162">
        <v>48.15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48.15</v>
      </c>
      <c r="AV162">
        <v>2</v>
      </c>
      <c r="AW162">
        <v>2</v>
      </c>
      <c r="AX162">
        <v>37324201</v>
      </c>
      <c r="AY162">
        <v>1</v>
      </c>
      <c r="AZ162">
        <v>0</v>
      </c>
      <c r="BA162">
        <v>162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Y162*Source!I49</f>
        <v>28.889999999999997</v>
      </c>
      <c r="CY162">
        <f>AD162</f>
        <v>0</v>
      </c>
      <c r="CZ162">
        <f>AH162</f>
        <v>0</v>
      </c>
      <c r="DA162">
        <f>AL162</f>
        <v>1</v>
      </c>
      <c r="DB162">
        <v>0</v>
      </c>
    </row>
    <row r="163" spans="1:106" ht="12.75">
      <c r="A163">
        <f>ROW(Source!A49)</f>
        <v>49</v>
      </c>
      <c r="B163">
        <v>37323628</v>
      </c>
      <c r="C163">
        <v>37324179</v>
      </c>
      <c r="D163">
        <v>26836708</v>
      </c>
      <c r="E163">
        <v>1</v>
      </c>
      <c r="F163">
        <v>1</v>
      </c>
      <c r="G163">
        <v>1</v>
      </c>
      <c r="H163">
        <v>2</v>
      </c>
      <c r="I163" t="s">
        <v>400</v>
      </c>
      <c r="J163" t="s">
        <v>439</v>
      </c>
      <c r="K163" t="s">
        <v>402</v>
      </c>
      <c r="L163">
        <v>1368</v>
      </c>
      <c r="N163">
        <v>1011</v>
      </c>
      <c r="O163" t="s">
        <v>325</v>
      </c>
      <c r="P163" t="s">
        <v>325</v>
      </c>
      <c r="Q163">
        <v>1</v>
      </c>
      <c r="W163">
        <v>0</v>
      </c>
      <c r="X163">
        <v>390837727</v>
      </c>
      <c r="Y163">
        <v>1.14</v>
      </c>
      <c r="AA163">
        <v>0</v>
      </c>
      <c r="AB163">
        <v>800.73</v>
      </c>
      <c r="AC163">
        <v>331.83</v>
      </c>
      <c r="AD163">
        <v>0</v>
      </c>
      <c r="AE163">
        <v>0</v>
      </c>
      <c r="AF163">
        <v>111.99</v>
      </c>
      <c r="AG163">
        <v>13.5</v>
      </c>
      <c r="AH163">
        <v>0</v>
      </c>
      <c r="AI163">
        <v>1</v>
      </c>
      <c r="AJ163">
        <v>7.15</v>
      </c>
      <c r="AK163">
        <v>24.58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1.14</v>
      </c>
      <c r="AV163">
        <v>0</v>
      </c>
      <c r="AW163">
        <v>2</v>
      </c>
      <c r="AX163">
        <v>37324202</v>
      </c>
      <c r="AY163">
        <v>1</v>
      </c>
      <c r="AZ163">
        <v>0</v>
      </c>
      <c r="BA163">
        <v>163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Y163*Source!I49</f>
        <v>0.6839999999999999</v>
      </c>
      <c r="CY163">
        <f aca="true" t="shared" si="24" ref="CY163:CY169">AB163</f>
        <v>800.73</v>
      </c>
      <c r="CZ163">
        <f aca="true" t="shared" si="25" ref="CZ163:CZ169">AF163</f>
        <v>111.99</v>
      </c>
      <c r="DA163">
        <f aca="true" t="shared" si="26" ref="DA163:DA169">AJ163</f>
        <v>7.15</v>
      </c>
      <c r="DB163">
        <v>0</v>
      </c>
    </row>
    <row r="164" spans="1:106" ht="12.75">
      <c r="A164">
        <f>ROW(Source!A49)</f>
        <v>49</v>
      </c>
      <c r="B164">
        <v>37323628</v>
      </c>
      <c r="C164">
        <v>37324179</v>
      </c>
      <c r="D164">
        <v>26836780</v>
      </c>
      <c r="E164">
        <v>1</v>
      </c>
      <c r="F164">
        <v>1</v>
      </c>
      <c r="G164">
        <v>1</v>
      </c>
      <c r="H164">
        <v>2</v>
      </c>
      <c r="I164" t="s">
        <v>354</v>
      </c>
      <c r="J164" t="s">
        <v>443</v>
      </c>
      <c r="K164" t="s">
        <v>356</v>
      </c>
      <c r="L164">
        <v>1368</v>
      </c>
      <c r="N164">
        <v>1011</v>
      </c>
      <c r="O164" t="s">
        <v>325</v>
      </c>
      <c r="P164" t="s">
        <v>325</v>
      </c>
      <c r="Q164">
        <v>1</v>
      </c>
      <c r="W164">
        <v>0</v>
      </c>
      <c r="X164">
        <v>-170261183</v>
      </c>
      <c r="Y164">
        <v>2.88</v>
      </c>
      <c r="AA164">
        <v>0</v>
      </c>
      <c r="AB164">
        <v>619.13</v>
      </c>
      <c r="AC164">
        <v>247.27</v>
      </c>
      <c r="AD164">
        <v>0</v>
      </c>
      <c r="AE164">
        <v>0</v>
      </c>
      <c r="AF164">
        <v>89.99</v>
      </c>
      <c r="AG164">
        <v>10.06</v>
      </c>
      <c r="AH164">
        <v>0</v>
      </c>
      <c r="AI164">
        <v>1</v>
      </c>
      <c r="AJ164">
        <v>6.88</v>
      </c>
      <c r="AK164">
        <v>24.58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2.88</v>
      </c>
      <c r="AV164">
        <v>0</v>
      </c>
      <c r="AW164">
        <v>2</v>
      </c>
      <c r="AX164">
        <v>37324203</v>
      </c>
      <c r="AY164">
        <v>1</v>
      </c>
      <c r="AZ164">
        <v>0</v>
      </c>
      <c r="BA164">
        <v>164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Y164*Source!I49</f>
        <v>1.728</v>
      </c>
      <c r="CY164">
        <f t="shared" si="24"/>
        <v>619.13</v>
      </c>
      <c r="CZ164">
        <f t="shared" si="25"/>
        <v>89.99</v>
      </c>
      <c r="DA164">
        <f t="shared" si="26"/>
        <v>6.88</v>
      </c>
      <c r="DB164">
        <v>0</v>
      </c>
    </row>
    <row r="165" spans="1:106" ht="12.75">
      <c r="A165">
        <f>ROW(Source!A49)</f>
        <v>49</v>
      </c>
      <c r="B165">
        <v>37323628</v>
      </c>
      <c r="C165">
        <v>37324179</v>
      </c>
      <c r="D165">
        <v>26836897</v>
      </c>
      <c r="E165">
        <v>1</v>
      </c>
      <c r="F165">
        <v>1</v>
      </c>
      <c r="G165">
        <v>1</v>
      </c>
      <c r="H165">
        <v>2</v>
      </c>
      <c r="I165" t="s">
        <v>444</v>
      </c>
      <c r="J165" t="s">
        <v>445</v>
      </c>
      <c r="K165" t="s">
        <v>446</v>
      </c>
      <c r="L165">
        <v>1368</v>
      </c>
      <c r="N165">
        <v>1011</v>
      </c>
      <c r="O165" t="s">
        <v>325</v>
      </c>
      <c r="P165" t="s">
        <v>325</v>
      </c>
      <c r="Q165">
        <v>1</v>
      </c>
      <c r="W165">
        <v>0</v>
      </c>
      <c r="X165">
        <v>-2146485951</v>
      </c>
      <c r="Y165">
        <v>18.71</v>
      </c>
      <c r="AA165">
        <v>0</v>
      </c>
      <c r="AB165">
        <v>339.03</v>
      </c>
      <c r="AC165">
        <v>285.13</v>
      </c>
      <c r="AD165">
        <v>0</v>
      </c>
      <c r="AE165">
        <v>0</v>
      </c>
      <c r="AF165">
        <v>22.29</v>
      </c>
      <c r="AG165">
        <v>11.6</v>
      </c>
      <c r="AH165">
        <v>0</v>
      </c>
      <c r="AI165">
        <v>1</v>
      </c>
      <c r="AJ165">
        <v>15.21</v>
      </c>
      <c r="AK165">
        <v>24.58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18.71</v>
      </c>
      <c r="AV165">
        <v>0</v>
      </c>
      <c r="AW165">
        <v>2</v>
      </c>
      <c r="AX165">
        <v>37324204</v>
      </c>
      <c r="AY165">
        <v>1</v>
      </c>
      <c r="AZ165">
        <v>0</v>
      </c>
      <c r="BA165">
        <v>165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Y165*Source!I49</f>
        <v>11.226</v>
      </c>
      <c r="CY165">
        <f t="shared" si="24"/>
        <v>339.03</v>
      </c>
      <c r="CZ165">
        <f t="shared" si="25"/>
        <v>22.29</v>
      </c>
      <c r="DA165">
        <f t="shared" si="26"/>
        <v>15.21</v>
      </c>
      <c r="DB165">
        <v>0</v>
      </c>
    </row>
    <row r="166" spans="1:106" ht="12.75">
      <c r="A166">
        <f>ROW(Source!A49)</f>
        <v>49</v>
      </c>
      <c r="B166">
        <v>37323628</v>
      </c>
      <c r="C166">
        <v>37324179</v>
      </c>
      <c r="D166">
        <v>26837264</v>
      </c>
      <c r="E166">
        <v>1</v>
      </c>
      <c r="F166">
        <v>1</v>
      </c>
      <c r="G166">
        <v>1</v>
      </c>
      <c r="H166">
        <v>2</v>
      </c>
      <c r="I166" t="s">
        <v>447</v>
      </c>
      <c r="J166" t="s">
        <v>448</v>
      </c>
      <c r="K166" t="s">
        <v>449</v>
      </c>
      <c r="L166">
        <v>1368</v>
      </c>
      <c r="N166">
        <v>1011</v>
      </c>
      <c r="O166" t="s">
        <v>325</v>
      </c>
      <c r="P166" t="s">
        <v>325</v>
      </c>
      <c r="Q166">
        <v>1</v>
      </c>
      <c r="W166">
        <v>0</v>
      </c>
      <c r="X166">
        <v>-1375175564</v>
      </c>
      <c r="Y166">
        <v>18.71</v>
      </c>
      <c r="AA166">
        <v>0</v>
      </c>
      <c r="AB166">
        <v>2.04</v>
      </c>
      <c r="AC166">
        <v>0</v>
      </c>
      <c r="AD166">
        <v>0</v>
      </c>
      <c r="AE166">
        <v>0</v>
      </c>
      <c r="AF166">
        <v>0.5</v>
      </c>
      <c r="AG166">
        <v>0</v>
      </c>
      <c r="AH166">
        <v>0</v>
      </c>
      <c r="AI166">
        <v>1</v>
      </c>
      <c r="AJ166">
        <v>4.08</v>
      </c>
      <c r="AK166">
        <v>24.58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18.71</v>
      </c>
      <c r="AV166">
        <v>0</v>
      </c>
      <c r="AW166">
        <v>2</v>
      </c>
      <c r="AX166">
        <v>37324205</v>
      </c>
      <c r="AY166">
        <v>1</v>
      </c>
      <c r="AZ166">
        <v>0</v>
      </c>
      <c r="BA166">
        <v>166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Y166*Source!I49</f>
        <v>11.226</v>
      </c>
      <c r="CY166">
        <f t="shared" si="24"/>
        <v>2.04</v>
      </c>
      <c r="CZ166">
        <f t="shared" si="25"/>
        <v>0.5</v>
      </c>
      <c r="DA166">
        <f t="shared" si="26"/>
        <v>4.08</v>
      </c>
      <c r="DB166">
        <v>0</v>
      </c>
    </row>
    <row r="167" spans="1:106" ht="12.75">
      <c r="A167">
        <f>ROW(Source!A49)</f>
        <v>49</v>
      </c>
      <c r="B167">
        <v>37323628</v>
      </c>
      <c r="C167">
        <v>37324179</v>
      </c>
      <c r="D167">
        <v>26837338</v>
      </c>
      <c r="E167">
        <v>1</v>
      </c>
      <c r="F167">
        <v>1</v>
      </c>
      <c r="G167">
        <v>1</v>
      </c>
      <c r="H167">
        <v>2</v>
      </c>
      <c r="I167" t="s">
        <v>450</v>
      </c>
      <c r="J167" t="s">
        <v>451</v>
      </c>
      <c r="K167" t="s">
        <v>452</v>
      </c>
      <c r="L167">
        <v>1368</v>
      </c>
      <c r="N167">
        <v>1011</v>
      </c>
      <c r="O167" t="s">
        <v>325</v>
      </c>
      <c r="P167" t="s">
        <v>325</v>
      </c>
      <c r="Q167">
        <v>1</v>
      </c>
      <c r="W167">
        <v>0</v>
      </c>
      <c r="X167">
        <v>602807418</v>
      </c>
      <c r="Y167">
        <v>6.25</v>
      </c>
      <c r="AA167">
        <v>0</v>
      </c>
      <c r="AB167">
        <v>109.5</v>
      </c>
      <c r="AC167">
        <v>0</v>
      </c>
      <c r="AD167">
        <v>0</v>
      </c>
      <c r="AE167">
        <v>0</v>
      </c>
      <c r="AF167">
        <v>30</v>
      </c>
      <c r="AG167">
        <v>0</v>
      </c>
      <c r="AH167">
        <v>0</v>
      </c>
      <c r="AI167">
        <v>1</v>
      </c>
      <c r="AJ167">
        <v>3.65</v>
      </c>
      <c r="AK167">
        <v>24.58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6.25</v>
      </c>
      <c r="AV167">
        <v>0</v>
      </c>
      <c r="AW167">
        <v>2</v>
      </c>
      <c r="AX167">
        <v>37324206</v>
      </c>
      <c r="AY167">
        <v>1</v>
      </c>
      <c r="AZ167">
        <v>0</v>
      </c>
      <c r="BA167">
        <v>167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Y167*Source!I49</f>
        <v>3.75</v>
      </c>
      <c r="CY167">
        <f t="shared" si="24"/>
        <v>109.5</v>
      </c>
      <c r="CZ167">
        <f t="shared" si="25"/>
        <v>30</v>
      </c>
      <c r="DA167">
        <f t="shared" si="26"/>
        <v>3.65</v>
      </c>
      <c r="DB167">
        <v>0</v>
      </c>
    </row>
    <row r="168" spans="1:106" ht="12.75">
      <c r="A168">
        <f>ROW(Source!A49)</f>
        <v>49</v>
      </c>
      <c r="B168">
        <v>37323628</v>
      </c>
      <c r="C168">
        <v>37324179</v>
      </c>
      <c r="D168">
        <v>26837374</v>
      </c>
      <c r="E168">
        <v>1</v>
      </c>
      <c r="F168">
        <v>1</v>
      </c>
      <c r="G168">
        <v>1</v>
      </c>
      <c r="H168">
        <v>2</v>
      </c>
      <c r="I168" t="s">
        <v>453</v>
      </c>
      <c r="J168" t="s">
        <v>454</v>
      </c>
      <c r="K168" t="s">
        <v>455</v>
      </c>
      <c r="L168">
        <v>1368</v>
      </c>
      <c r="N168">
        <v>1011</v>
      </c>
      <c r="O168" t="s">
        <v>325</v>
      </c>
      <c r="P168" t="s">
        <v>325</v>
      </c>
      <c r="Q168">
        <v>1</v>
      </c>
      <c r="W168">
        <v>0</v>
      </c>
      <c r="X168">
        <v>-1769165372</v>
      </c>
      <c r="Y168">
        <v>25.42</v>
      </c>
      <c r="AA168">
        <v>0</v>
      </c>
      <c r="AB168">
        <v>727.1</v>
      </c>
      <c r="AC168">
        <v>285.13</v>
      </c>
      <c r="AD168">
        <v>0</v>
      </c>
      <c r="AE168">
        <v>0</v>
      </c>
      <c r="AF168">
        <v>110</v>
      </c>
      <c r="AG168">
        <v>11.6</v>
      </c>
      <c r="AH168">
        <v>0</v>
      </c>
      <c r="AI168">
        <v>1</v>
      </c>
      <c r="AJ168">
        <v>6.61</v>
      </c>
      <c r="AK168">
        <v>24.58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25.42</v>
      </c>
      <c r="AV168">
        <v>0</v>
      </c>
      <c r="AW168">
        <v>2</v>
      </c>
      <c r="AX168">
        <v>37324207</v>
      </c>
      <c r="AY168">
        <v>1</v>
      </c>
      <c r="AZ168">
        <v>0</v>
      </c>
      <c r="BA168">
        <v>168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Y168*Source!I49</f>
        <v>15.252</v>
      </c>
      <c r="CY168">
        <f t="shared" si="24"/>
        <v>727.1</v>
      </c>
      <c r="CZ168">
        <f t="shared" si="25"/>
        <v>110</v>
      </c>
      <c r="DA168">
        <f t="shared" si="26"/>
        <v>6.61</v>
      </c>
      <c r="DB168">
        <v>0</v>
      </c>
    </row>
    <row r="169" spans="1:106" ht="12.75">
      <c r="A169">
        <f>ROW(Source!A49)</f>
        <v>49</v>
      </c>
      <c r="B169">
        <v>37323628</v>
      </c>
      <c r="C169">
        <v>37324179</v>
      </c>
      <c r="D169">
        <v>26838694</v>
      </c>
      <c r="E169">
        <v>1</v>
      </c>
      <c r="F169">
        <v>1</v>
      </c>
      <c r="G169">
        <v>1</v>
      </c>
      <c r="H169">
        <v>2</v>
      </c>
      <c r="I169" t="s">
        <v>337</v>
      </c>
      <c r="J169" t="s">
        <v>440</v>
      </c>
      <c r="K169" t="s">
        <v>339</v>
      </c>
      <c r="L169">
        <v>1368</v>
      </c>
      <c r="N169">
        <v>1011</v>
      </c>
      <c r="O169" t="s">
        <v>325</v>
      </c>
      <c r="P169" t="s">
        <v>325</v>
      </c>
      <c r="Q169">
        <v>1</v>
      </c>
      <c r="W169">
        <v>0</v>
      </c>
      <c r="X169">
        <v>-706219601</v>
      </c>
      <c r="Y169">
        <v>3.2</v>
      </c>
      <c r="AA169">
        <v>0</v>
      </c>
      <c r="AB169">
        <v>655.52</v>
      </c>
      <c r="AC169">
        <v>285.13</v>
      </c>
      <c r="AD169">
        <v>0</v>
      </c>
      <c r="AE169">
        <v>0</v>
      </c>
      <c r="AF169">
        <v>87.17</v>
      </c>
      <c r="AG169">
        <v>11.6</v>
      </c>
      <c r="AH169">
        <v>0</v>
      </c>
      <c r="AI169">
        <v>1</v>
      </c>
      <c r="AJ169">
        <v>7.52</v>
      </c>
      <c r="AK169">
        <v>24.58</v>
      </c>
      <c r="AL169">
        <v>1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3.2</v>
      </c>
      <c r="AV169">
        <v>0</v>
      </c>
      <c r="AW169">
        <v>2</v>
      </c>
      <c r="AX169">
        <v>37324208</v>
      </c>
      <c r="AY169">
        <v>1</v>
      </c>
      <c r="AZ169">
        <v>0</v>
      </c>
      <c r="BA169">
        <v>169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Y169*Source!I49</f>
        <v>1.92</v>
      </c>
      <c r="CY169">
        <f t="shared" si="24"/>
        <v>655.52</v>
      </c>
      <c r="CZ169">
        <f t="shared" si="25"/>
        <v>87.17</v>
      </c>
      <c r="DA169">
        <f t="shared" si="26"/>
        <v>7.52</v>
      </c>
      <c r="DB169">
        <v>0</v>
      </c>
    </row>
    <row r="170" spans="1:106" ht="12.75">
      <c r="A170">
        <f>ROW(Source!A49)</f>
        <v>49</v>
      </c>
      <c r="B170">
        <v>37323628</v>
      </c>
      <c r="C170">
        <v>37324179</v>
      </c>
      <c r="D170">
        <v>26857924</v>
      </c>
      <c r="E170">
        <v>1</v>
      </c>
      <c r="F170">
        <v>1</v>
      </c>
      <c r="G170">
        <v>1</v>
      </c>
      <c r="H170">
        <v>3</v>
      </c>
      <c r="I170" t="s">
        <v>421</v>
      </c>
      <c r="J170" t="s">
        <v>456</v>
      </c>
      <c r="K170" t="s">
        <v>423</v>
      </c>
      <c r="L170">
        <v>1348</v>
      </c>
      <c r="N170">
        <v>1009</v>
      </c>
      <c r="O170" t="s">
        <v>81</v>
      </c>
      <c r="P170" t="s">
        <v>81</v>
      </c>
      <c r="Q170">
        <v>1000</v>
      </c>
      <c r="W170">
        <v>0</v>
      </c>
      <c r="X170">
        <v>1311804253</v>
      </c>
      <c r="Y170">
        <v>0.007</v>
      </c>
      <c r="AA170">
        <v>12320.1</v>
      </c>
      <c r="AB170">
        <v>0</v>
      </c>
      <c r="AC170">
        <v>0</v>
      </c>
      <c r="AD170">
        <v>0</v>
      </c>
      <c r="AE170">
        <v>1690</v>
      </c>
      <c r="AF170">
        <v>0</v>
      </c>
      <c r="AG170">
        <v>0</v>
      </c>
      <c r="AH170">
        <v>0</v>
      </c>
      <c r="AI170">
        <v>7.29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0.007</v>
      </c>
      <c r="AV170">
        <v>0</v>
      </c>
      <c r="AW170">
        <v>2</v>
      </c>
      <c r="AX170">
        <v>37324209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Y170*Source!I49</f>
        <v>0.0042</v>
      </c>
      <c r="CY170">
        <f aca="true" t="shared" si="27" ref="CY170:CY180">AA170</f>
        <v>12320.1</v>
      </c>
      <c r="CZ170">
        <f aca="true" t="shared" si="28" ref="CZ170:CZ180">AE170</f>
        <v>1690</v>
      </c>
      <c r="DA170">
        <f aca="true" t="shared" si="29" ref="DA170:DA180">AI170</f>
        <v>7.29</v>
      </c>
      <c r="DB170">
        <v>0</v>
      </c>
    </row>
    <row r="171" spans="1:106" ht="12.75">
      <c r="A171">
        <f>ROW(Source!A49)</f>
        <v>49</v>
      </c>
      <c r="B171">
        <v>37323628</v>
      </c>
      <c r="C171">
        <v>37324179</v>
      </c>
      <c r="D171">
        <v>26860890</v>
      </c>
      <c r="E171">
        <v>1</v>
      </c>
      <c r="F171">
        <v>1</v>
      </c>
      <c r="G171">
        <v>1</v>
      </c>
      <c r="H171">
        <v>3</v>
      </c>
      <c r="I171" t="s">
        <v>457</v>
      </c>
      <c r="J171" t="s">
        <v>458</v>
      </c>
      <c r="K171" t="s">
        <v>459</v>
      </c>
      <c r="L171">
        <v>1348</v>
      </c>
      <c r="N171">
        <v>1009</v>
      </c>
      <c r="O171" t="s">
        <v>81</v>
      </c>
      <c r="P171" t="s">
        <v>81</v>
      </c>
      <c r="Q171">
        <v>1000</v>
      </c>
      <c r="W171">
        <v>0</v>
      </c>
      <c r="X171">
        <v>-1153181765</v>
      </c>
      <c r="Y171">
        <v>0.13</v>
      </c>
      <c r="AA171">
        <v>61489.85</v>
      </c>
      <c r="AB171">
        <v>0</v>
      </c>
      <c r="AC171">
        <v>0</v>
      </c>
      <c r="AD171">
        <v>0</v>
      </c>
      <c r="AE171">
        <v>7591.34</v>
      </c>
      <c r="AF171">
        <v>0</v>
      </c>
      <c r="AG171">
        <v>0</v>
      </c>
      <c r="AH171">
        <v>0</v>
      </c>
      <c r="AI171">
        <v>8.1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0.13</v>
      </c>
      <c r="AV171">
        <v>0</v>
      </c>
      <c r="AW171">
        <v>2</v>
      </c>
      <c r="AX171">
        <v>37324210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Y171*Source!I49</f>
        <v>0.078</v>
      </c>
      <c r="CY171">
        <f t="shared" si="27"/>
        <v>61489.85</v>
      </c>
      <c r="CZ171">
        <f t="shared" si="28"/>
        <v>7591.34</v>
      </c>
      <c r="DA171">
        <f t="shared" si="29"/>
        <v>8.1</v>
      </c>
      <c r="DB171">
        <v>0</v>
      </c>
    </row>
    <row r="172" spans="1:106" ht="12.75">
      <c r="A172">
        <f>ROW(Source!A49)</f>
        <v>49</v>
      </c>
      <c r="B172">
        <v>37323628</v>
      </c>
      <c r="C172">
        <v>37324179</v>
      </c>
      <c r="D172">
        <v>26858874</v>
      </c>
      <c r="E172">
        <v>1</v>
      </c>
      <c r="F172">
        <v>1</v>
      </c>
      <c r="G172">
        <v>1</v>
      </c>
      <c r="H172">
        <v>3</v>
      </c>
      <c r="I172" t="s">
        <v>424</v>
      </c>
      <c r="J172" t="s">
        <v>460</v>
      </c>
      <c r="K172" t="s">
        <v>426</v>
      </c>
      <c r="L172">
        <v>1327</v>
      </c>
      <c r="N172">
        <v>1005</v>
      </c>
      <c r="O172" t="s">
        <v>427</v>
      </c>
      <c r="P172" t="s">
        <v>427</v>
      </c>
      <c r="Q172">
        <v>1</v>
      </c>
      <c r="W172">
        <v>0</v>
      </c>
      <c r="X172">
        <v>1016646573</v>
      </c>
      <c r="Y172">
        <v>7.58</v>
      </c>
      <c r="AA172">
        <v>21.7</v>
      </c>
      <c r="AB172">
        <v>0</v>
      </c>
      <c r="AC172">
        <v>0</v>
      </c>
      <c r="AD172">
        <v>0</v>
      </c>
      <c r="AE172">
        <v>5.71</v>
      </c>
      <c r="AF172">
        <v>0</v>
      </c>
      <c r="AG172">
        <v>0</v>
      </c>
      <c r="AH172">
        <v>0</v>
      </c>
      <c r="AI172">
        <v>3.8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7.58</v>
      </c>
      <c r="AV172">
        <v>0</v>
      </c>
      <c r="AW172">
        <v>2</v>
      </c>
      <c r="AX172">
        <v>37324211</v>
      </c>
      <c r="AY172">
        <v>1</v>
      </c>
      <c r="AZ172">
        <v>0</v>
      </c>
      <c r="BA172">
        <v>172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Y172*Source!I49</f>
        <v>4.548</v>
      </c>
      <c r="CY172">
        <f t="shared" si="27"/>
        <v>21.7</v>
      </c>
      <c r="CZ172">
        <f t="shared" si="28"/>
        <v>5.71</v>
      </c>
      <c r="DA172">
        <f t="shared" si="29"/>
        <v>3.8</v>
      </c>
      <c r="DB172">
        <v>0</v>
      </c>
    </row>
    <row r="173" spans="1:106" ht="12.75">
      <c r="A173">
        <f>ROW(Source!A49)</f>
        <v>49</v>
      </c>
      <c r="B173">
        <v>37323628</v>
      </c>
      <c r="C173">
        <v>37324179</v>
      </c>
      <c r="D173">
        <v>26857845</v>
      </c>
      <c r="E173">
        <v>1</v>
      </c>
      <c r="F173">
        <v>1</v>
      </c>
      <c r="G173">
        <v>1</v>
      </c>
      <c r="H173">
        <v>3</v>
      </c>
      <c r="I173" t="s">
        <v>461</v>
      </c>
      <c r="J173" t="s">
        <v>462</v>
      </c>
      <c r="K173" t="s">
        <v>463</v>
      </c>
      <c r="L173">
        <v>1330</v>
      </c>
      <c r="N173">
        <v>1005</v>
      </c>
      <c r="O173" t="s">
        <v>464</v>
      </c>
      <c r="P173" t="s">
        <v>464</v>
      </c>
      <c r="Q173">
        <v>10</v>
      </c>
      <c r="W173">
        <v>0</v>
      </c>
      <c r="X173">
        <v>1314854705</v>
      </c>
      <c r="Y173">
        <v>11</v>
      </c>
      <c r="AA173">
        <v>263.57</v>
      </c>
      <c r="AB173">
        <v>0</v>
      </c>
      <c r="AC173">
        <v>0</v>
      </c>
      <c r="AD173">
        <v>0</v>
      </c>
      <c r="AE173">
        <v>84.75</v>
      </c>
      <c r="AF173">
        <v>0</v>
      </c>
      <c r="AG173">
        <v>0</v>
      </c>
      <c r="AH173">
        <v>0</v>
      </c>
      <c r="AI173">
        <v>3.11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11</v>
      </c>
      <c r="AV173">
        <v>0</v>
      </c>
      <c r="AW173">
        <v>2</v>
      </c>
      <c r="AX173">
        <v>37324212</v>
      </c>
      <c r="AY173">
        <v>1</v>
      </c>
      <c r="AZ173">
        <v>0</v>
      </c>
      <c r="BA173">
        <v>173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Y173*Source!I49</f>
        <v>6.6</v>
      </c>
      <c r="CY173">
        <f t="shared" si="27"/>
        <v>263.57</v>
      </c>
      <c r="CZ173">
        <f t="shared" si="28"/>
        <v>84.75</v>
      </c>
      <c r="DA173">
        <f t="shared" si="29"/>
        <v>3.11</v>
      </c>
      <c r="DB173">
        <v>0</v>
      </c>
    </row>
    <row r="174" spans="1:106" ht="12.75">
      <c r="A174">
        <f>ROW(Source!A49)</f>
        <v>49</v>
      </c>
      <c r="B174">
        <v>37323628</v>
      </c>
      <c r="C174">
        <v>37324179</v>
      </c>
      <c r="D174">
        <v>26865535</v>
      </c>
      <c r="E174">
        <v>1</v>
      </c>
      <c r="F174">
        <v>1</v>
      </c>
      <c r="G174">
        <v>1</v>
      </c>
      <c r="H174">
        <v>3</v>
      </c>
      <c r="I174" t="s">
        <v>465</v>
      </c>
      <c r="J174" t="s">
        <v>466</v>
      </c>
      <c r="K174" t="s">
        <v>467</v>
      </c>
      <c r="L174">
        <v>1339</v>
      </c>
      <c r="N174">
        <v>1007</v>
      </c>
      <c r="O174" t="s">
        <v>346</v>
      </c>
      <c r="P174" t="s">
        <v>346</v>
      </c>
      <c r="Q174">
        <v>1</v>
      </c>
      <c r="W174">
        <v>0</v>
      </c>
      <c r="X174">
        <v>376521665</v>
      </c>
      <c r="Y174">
        <v>0.19</v>
      </c>
      <c r="AA174">
        <v>3047</v>
      </c>
      <c r="AB174">
        <v>0</v>
      </c>
      <c r="AC174">
        <v>0</v>
      </c>
      <c r="AD174">
        <v>0</v>
      </c>
      <c r="AE174">
        <v>1100</v>
      </c>
      <c r="AF174">
        <v>0</v>
      </c>
      <c r="AG174">
        <v>0</v>
      </c>
      <c r="AH174">
        <v>0</v>
      </c>
      <c r="AI174">
        <v>2.77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0.19</v>
      </c>
      <c r="AV174">
        <v>0</v>
      </c>
      <c r="AW174">
        <v>2</v>
      </c>
      <c r="AX174">
        <v>37324213</v>
      </c>
      <c r="AY174">
        <v>1</v>
      </c>
      <c r="AZ174">
        <v>0</v>
      </c>
      <c r="BA174">
        <v>174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Y174*Source!I49</f>
        <v>0.11399999999999999</v>
      </c>
      <c r="CY174">
        <f t="shared" si="27"/>
        <v>3047</v>
      </c>
      <c r="CZ174">
        <f t="shared" si="28"/>
        <v>1100</v>
      </c>
      <c r="DA174">
        <f t="shared" si="29"/>
        <v>2.77</v>
      </c>
      <c r="DB174">
        <v>0</v>
      </c>
    </row>
    <row r="175" spans="1:106" ht="12.75">
      <c r="A175">
        <f>ROW(Source!A49)</f>
        <v>49</v>
      </c>
      <c r="B175">
        <v>37323628</v>
      </c>
      <c r="C175">
        <v>37324179</v>
      </c>
      <c r="D175">
        <v>26865582</v>
      </c>
      <c r="E175">
        <v>1</v>
      </c>
      <c r="F175">
        <v>1</v>
      </c>
      <c r="G175">
        <v>1</v>
      </c>
      <c r="H175">
        <v>3</v>
      </c>
      <c r="I175" t="s">
        <v>468</v>
      </c>
      <c r="J175" t="s">
        <v>469</v>
      </c>
      <c r="K175" t="s">
        <v>470</v>
      </c>
      <c r="L175">
        <v>1339</v>
      </c>
      <c r="N175">
        <v>1007</v>
      </c>
      <c r="O175" t="s">
        <v>346</v>
      </c>
      <c r="P175" t="s">
        <v>346</v>
      </c>
      <c r="Q175">
        <v>1</v>
      </c>
      <c r="W175">
        <v>0</v>
      </c>
      <c r="X175">
        <v>550729634</v>
      </c>
      <c r="Y175">
        <v>0.24</v>
      </c>
      <c r="AA175">
        <v>4989.6</v>
      </c>
      <c r="AB175">
        <v>0</v>
      </c>
      <c r="AC175">
        <v>0</v>
      </c>
      <c r="AD175">
        <v>0</v>
      </c>
      <c r="AE175">
        <v>1320</v>
      </c>
      <c r="AF175">
        <v>0</v>
      </c>
      <c r="AG175">
        <v>0</v>
      </c>
      <c r="AH175">
        <v>0</v>
      </c>
      <c r="AI175">
        <v>3.78</v>
      </c>
      <c r="AJ175">
        <v>1</v>
      </c>
      <c r="AK175">
        <v>1</v>
      </c>
      <c r="AL175">
        <v>1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0.24</v>
      </c>
      <c r="AV175">
        <v>0</v>
      </c>
      <c r="AW175">
        <v>2</v>
      </c>
      <c r="AX175">
        <v>37324214</v>
      </c>
      <c r="AY175">
        <v>1</v>
      </c>
      <c r="AZ175">
        <v>0</v>
      </c>
      <c r="BA175">
        <v>175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Y175*Source!I49</f>
        <v>0.144</v>
      </c>
      <c r="CY175">
        <f t="shared" si="27"/>
        <v>4989.6</v>
      </c>
      <c r="CZ175">
        <f t="shared" si="28"/>
        <v>1320</v>
      </c>
      <c r="DA175">
        <f t="shared" si="29"/>
        <v>3.78</v>
      </c>
      <c r="DB175">
        <v>0</v>
      </c>
    </row>
    <row r="176" spans="1:106" ht="12.75">
      <c r="A176">
        <f>ROW(Source!A49)</f>
        <v>49</v>
      </c>
      <c r="B176">
        <v>37323628</v>
      </c>
      <c r="C176">
        <v>37324179</v>
      </c>
      <c r="D176">
        <v>26854526</v>
      </c>
      <c r="E176">
        <v>1</v>
      </c>
      <c r="F176">
        <v>1</v>
      </c>
      <c r="G176">
        <v>1</v>
      </c>
      <c r="H176">
        <v>3</v>
      </c>
      <c r="I176" t="s">
        <v>471</v>
      </c>
      <c r="J176" t="s">
        <v>472</v>
      </c>
      <c r="K176" t="s">
        <v>473</v>
      </c>
      <c r="L176">
        <v>1327</v>
      </c>
      <c r="N176">
        <v>1005</v>
      </c>
      <c r="O176" t="s">
        <v>427</v>
      </c>
      <c r="P176" t="s">
        <v>427</v>
      </c>
      <c r="Q176">
        <v>1</v>
      </c>
      <c r="W176">
        <v>0</v>
      </c>
      <c r="X176">
        <v>433739046</v>
      </c>
      <c r="Y176">
        <v>12.2</v>
      </c>
      <c r="AA176">
        <v>629.9</v>
      </c>
      <c r="AB176">
        <v>0</v>
      </c>
      <c r="AC176">
        <v>0</v>
      </c>
      <c r="AD176">
        <v>0</v>
      </c>
      <c r="AE176">
        <v>57.63</v>
      </c>
      <c r="AF176">
        <v>0</v>
      </c>
      <c r="AG176">
        <v>0</v>
      </c>
      <c r="AH176">
        <v>0</v>
      </c>
      <c r="AI176">
        <v>10.93</v>
      </c>
      <c r="AJ176">
        <v>1</v>
      </c>
      <c r="AK176">
        <v>1</v>
      </c>
      <c r="AL176">
        <v>1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12.2</v>
      </c>
      <c r="AV176">
        <v>0</v>
      </c>
      <c r="AW176">
        <v>2</v>
      </c>
      <c r="AX176">
        <v>37324215</v>
      </c>
      <c r="AY176">
        <v>1</v>
      </c>
      <c r="AZ176">
        <v>0</v>
      </c>
      <c r="BA176">
        <v>176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Y176*Source!I49</f>
        <v>7.319999999999999</v>
      </c>
      <c r="CY176">
        <f t="shared" si="27"/>
        <v>629.9</v>
      </c>
      <c r="CZ176">
        <f t="shared" si="28"/>
        <v>57.63</v>
      </c>
      <c r="DA176">
        <f t="shared" si="29"/>
        <v>10.93</v>
      </c>
      <c r="DB176">
        <v>0</v>
      </c>
    </row>
    <row r="177" spans="1:106" ht="12.75">
      <c r="A177">
        <f>ROW(Source!A49)</f>
        <v>49</v>
      </c>
      <c r="B177">
        <v>37323628</v>
      </c>
      <c r="C177">
        <v>37324179</v>
      </c>
      <c r="D177">
        <v>26854538</v>
      </c>
      <c r="E177">
        <v>1</v>
      </c>
      <c r="F177">
        <v>1</v>
      </c>
      <c r="G177">
        <v>1</v>
      </c>
      <c r="H177">
        <v>3</v>
      </c>
      <c r="I177" t="s">
        <v>88</v>
      </c>
      <c r="J177" t="s">
        <v>90</v>
      </c>
      <c r="K177" t="s">
        <v>89</v>
      </c>
      <c r="L177">
        <v>1348</v>
      </c>
      <c r="N177">
        <v>1009</v>
      </c>
      <c r="O177" t="s">
        <v>81</v>
      </c>
      <c r="P177" t="s">
        <v>81</v>
      </c>
      <c r="Q177">
        <v>1000</v>
      </c>
      <c r="W177">
        <v>0</v>
      </c>
      <c r="X177">
        <v>678390428</v>
      </c>
      <c r="Y177">
        <v>0.513333</v>
      </c>
      <c r="AA177">
        <v>31882.09</v>
      </c>
      <c r="AB177">
        <v>0</v>
      </c>
      <c r="AC177">
        <v>0</v>
      </c>
      <c r="AD177">
        <v>0</v>
      </c>
      <c r="AE177">
        <v>6726.18</v>
      </c>
      <c r="AF177">
        <v>0</v>
      </c>
      <c r="AG177">
        <v>0</v>
      </c>
      <c r="AH177">
        <v>0</v>
      </c>
      <c r="AI177">
        <v>4.74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0</v>
      </c>
      <c r="AR177">
        <v>0</v>
      </c>
      <c r="AT177">
        <v>0.513333</v>
      </c>
      <c r="AV177">
        <v>0</v>
      </c>
      <c r="AW177">
        <v>1</v>
      </c>
      <c r="AX177">
        <v>-1</v>
      </c>
      <c r="AY177">
        <v>0</v>
      </c>
      <c r="AZ177">
        <v>0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Y177*Source!I49</f>
        <v>0.3079998</v>
      </c>
      <c r="CY177">
        <f t="shared" si="27"/>
        <v>31882.09</v>
      </c>
      <c r="CZ177">
        <f t="shared" si="28"/>
        <v>6726.18</v>
      </c>
      <c r="DA177">
        <f t="shared" si="29"/>
        <v>4.74</v>
      </c>
      <c r="DB177">
        <v>0</v>
      </c>
    </row>
    <row r="178" spans="1:106" ht="12.75">
      <c r="A178">
        <f>ROW(Source!A49)</f>
        <v>49</v>
      </c>
      <c r="B178">
        <v>37323628</v>
      </c>
      <c r="C178">
        <v>37324179</v>
      </c>
      <c r="D178">
        <v>26838995</v>
      </c>
      <c r="E178">
        <v>1</v>
      </c>
      <c r="F178">
        <v>1</v>
      </c>
      <c r="G178">
        <v>1</v>
      </c>
      <c r="H178">
        <v>3</v>
      </c>
      <c r="I178" t="s">
        <v>474</v>
      </c>
      <c r="J178" t="s">
        <v>475</v>
      </c>
      <c r="K178" t="s">
        <v>476</v>
      </c>
      <c r="L178">
        <v>1339</v>
      </c>
      <c r="N178">
        <v>1007</v>
      </c>
      <c r="O178" t="s">
        <v>346</v>
      </c>
      <c r="P178" t="s">
        <v>346</v>
      </c>
      <c r="Q178">
        <v>1</v>
      </c>
      <c r="W178">
        <v>0</v>
      </c>
      <c r="X178">
        <v>1807495069</v>
      </c>
      <c r="Y178">
        <v>204</v>
      </c>
      <c r="AA178">
        <v>5522.62</v>
      </c>
      <c r="AB178">
        <v>0</v>
      </c>
      <c r="AC178">
        <v>0</v>
      </c>
      <c r="AD178">
        <v>0</v>
      </c>
      <c r="AE178">
        <v>878</v>
      </c>
      <c r="AF178">
        <v>0</v>
      </c>
      <c r="AG178">
        <v>0</v>
      </c>
      <c r="AH178">
        <v>0</v>
      </c>
      <c r="AI178">
        <v>6.29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204</v>
      </c>
      <c r="AV178">
        <v>0</v>
      </c>
      <c r="AW178">
        <v>2</v>
      </c>
      <c r="AX178">
        <v>37324217</v>
      </c>
      <c r="AY178">
        <v>1</v>
      </c>
      <c r="AZ178">
        <v>0</v>
      </c>
      <c r="BA178">
        <v>178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Y178*Source!I49</f>
        <v>122.39999999999999</v>
      </c>
      <c r="CY178">
        <f t="shared" si="27"/>
        <v>5522.62</v>
      </c>
      <c r="CZ178">
        <f t="shared" si="28"/>
        <v>878</v>
      </c>
      <c r="DA178">
        <f t="shared" si="29"/>
        <v>6.29</v>
      </c>
      <c r="DB178">
        <v>0</v>
      </c>
    </row>
    <row r="179" spans="1:106" ht="12.75">
      <c r="A179">
        <f>ROW(Source!A49)</f>
        <v>49</v>
      </c>
      <c r="B179">
        <v>37323628</v>
      </c>
      <c r="C179">
        <v>37324179</v>
      </c>
      <c r="D179">
        <v>26848810</v>
      </c>
      <c r="E179">
        <v>1</v>
      </c>
      <c r="F179">
        <v>1</v>
      </c>
      <c r="G179">
        <v>1</v>
      </c>
      <c r="H179">
        <v>3</v>
      </c>
      <c r="I179" t="s">
        <v>360</v>
      </c>
      <c r="J179" t="s">
        <v>477</v>
      </c>
      <c r="K179" t="s">
        <v>362</v>
      </c>
      <c r="L179">
        <v>1339</v>
      </c>
      <c r="N179">
        <v>1007</v>
      </c>
      <c r="O179" t="s">
        <v>346</v>
      </c>
      <c r="P179" t="s">
        <v>346</v>
      </c>
      <c r="Q179">
        <v>1</v>
      </c>
      <c r="W179">
        <v>0</v>
      </c>
      <c r="X179">
        <v>690500744</v>
      </c>
      <c r="Y179">
        <v>40</v>
      </c>
      <c r="AA179">
        <v>1637.91</v>
      </c>
      <c r="AB179">
        <v>0</v>
      </c>
      <c r="AC179">
        <v>0</v>
      </c>
      <c r="AD179">
        <v>0</v>
      </c>
      <c r="AE179">
        <v>55.26</v>
      </c>
      <c r="AF179">
        <v>0</v>
      </c>
      <c r="AG179">
        <v>0</v>
      </c>
      <c r="AH179">
        <v>0</v>
      </c>
      <c r="AI179">
        <v>29.64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40</v>
      </c>
      <c r="AV179">
        <v>0</v>
      </c>
      <c r="AW179">
        <v>2</v>
      </c>
      <c r="AX179">
        <v>37324218</v>
      </c>
      <c r="AY179">
        <v>1</v>
      </c>
      <c r="AZ179">
        <v>0</v>
      </c>
      <c r="BA179">
        <v>179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Y179*Source!I49</f>
        <v>24</v>
      </c>
      <c r="CY179">
        <f t="shared" si="27"/>
        <v>1637.91</v>
      </c>
      <c r="CZ179">
        <f t="shared" si="28"/>
        <v>55.26</v>
      </c>
      <c r="DA179">
        <f t="shared" si="29"/>
        <v>29.64</v>
      </c>
      <c r="DB179">
        <v>0</v>
      </c>
    </row>
    <row r="180" spans="1:106" ht="12.75">
      <c r="A180">
        <f>ROW(Source!A49)</f>
        <v>49</v>
      </c>
      <c r="B180">
        <v>37323628</v>
      </c>
      <c r="C180">
        <v>37324179</v>
      </c>
      <c r="D180">
        <v>26849228</v>
      </c>
      <c r="E180">
        <v>1</v>
      </c>
      <c r="F180">
        <v>1</v>
      </c>
      <c r="G180">
        <v>1</v>
      </c>
      <c r="H180">
        <v>3</v>
      </c>
      <c r="I180" t="s">
        <v>363</v>
      </c>
      <c r="J180" t="s">
        <v>478</v>
      </c>
      <c r="K180" t="s">
        <v>365</v>
      </c>
      <c r="L180">
        <v>1339</v>
      </c>
      <c r="N180">
        <v>1007</v>
      </c>
      <c r="O180" t="s">
        <v>346</v>
      </c>
      <c r="P180" t="s">
        <v>346</v>
      </c>
      <c r="Q180">
        <v>1</v>
      </c>
      <c r="W180">
        <v>0</v>
      </c>
      <c r="X180">
        <v>-586330449</v>
      </c>
      <c r="Y180">
        <v>178</v>
      </c>
      <c r="AA180">
        <v>19.69</v>
      </c>
      <c r="AB180">
        <v>0</v>
      </c>
      <c r="AC180">
        <v>0</v>
      </c>
      <c r="AD180">
        <v>0</v>
      </c>
      <c r="AE180">
        <v>2.44</v>
      </c>
      <c r="AF180">
        <v>0</v>
      </c>
      <c r="AG180">
        <v>0</v>
      </c>
      <c r="AH180">
        <v>0</v>
      </c>
      <c r="AI180">
        <v>8.07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178</v>
      </c>
      <c r="AV180">
        <v>0</v>
      </c>
      <c r="AW180">
        <v>2</v>
      </c>
      <c r="AX180">
        <v>37324219</v>
      </c>
      <c r="AY180">
        <v>1</v>
      </c>
      <c r="AZ180">
        <v>0</v>
      </c>
      <c r="BA180">
        <v>180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Y180*Source!I49</f>
        <v>106.8</v>
      </c>
      <c r="CY180">
        <f t="shared" si="27"/>
        <v>19.69</v>
      </c>
      <c r="CZ180">
        <f t="shared" si="28"/>
        <v>2.44</v>
      </c>
      <c r="DA180">
        <f t="shared" si="29"/>
        <v>8.07</v>
      </c>
      <c r="DB180">
        <v>0</v>
      </c>
    </row>
    <row r="181" spans="1:106" ht="12.75">
      <c r="A181">
        <f>ROW(Source!A52)</f>
        <v>52</v>
      </c>
      <c r="B181">
        <v>37323632</v>
      </c>
      <c r="C181">
        <v>37324221</v>
      </c>
      <c r="D181">
        <v>9418246</v>
      </c>
      <c r="E181">
        <v>1</v>
      </c>
      <c r="F181">
        <v>1</v>
      </c>
      <c r="G181">
        <v>1</v>
      </c>
      <c r="H181">
        <v>1</v>
      </c>
      <c r="I181" t="s">
        <v>441</v>
      </c>
      <c r="K181" t="s">
        <v>442</v>
      </c>
      <c r="L181">
        <v>1369</v>
      </c>
      <c r="N181">
        <v>1013</v>
      </c>
      <c r="O181" t="s">
        <v>319</v>
      </c>
      <c r="P181" t="s">
        <v>319</v>
      </c>
      <c r="Q181">
        <v>1</v>
      </c>
      <c r="W181">
        <v>0</v>
      </c>
      <c r="X181">
        <v>-1675115149</v>
      </c>
      <c r="Y181">
        <v>0.40599999999999997</v>
      </c>
      <c r="AA181">
        <v>0</v>
      </c>
      <c r="AB181">
        <v>0</v>
      </c>
      <c r="AC181">
        <v>0</v>
      </c>
      <c r="AD181">
        <v>8.46</v>
      </c>
      <c r="AE181">
        <v>0</v>
      </c>
      <c r="AF181">
        <v>0</v>
      </c>
      <c r="AG181">
        <v>0</v>
      </c>
      <c r="AH181">
        <v>8.46</v>
      </c>
      <c r="AI181">
        <v>1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1</v>
      </c>
      <c r="AQ181">
        <v>0</v>
      </c>
      <c r="AR181">
        <v>0</v>
      </c>
      <c r="AT181">
        <v>6.09</v>
      </c>
      <c r="AU181" t="s">
        <v>95</v>
      </c>
      <c r="AV181">
        <v>1</v>
      </c>
      <c r="AW181">
        <v>2</v>
      </c>
      <c r="AX181">
        <v>37324232</v>
      </c>
      <c r="AY181">
        <v>1</v>
      </c>
      <c r="AZ181">
        <v>0</v>
      </c>
      <c r="BA181">
        <v>181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Y181*Source!I52</f>
        <v>0.24359999999999998</v>
      </c>
      <c r="CY181">
        <f>AD181</f>
        <v>8.46</v>
      </c>
      <c r="CZ181">
        <f>AH181</f>
        <v>8.46</v>
      </c>
      <c r="DA181">
        <f>AL181</f>
        <v>1</v>
      </c>
      <c r="DB181">
        <v>0</v>
      </c>
    </row>
    <row r="182" spans="1:106" ht="12.75">
      <c r="A182">
        <f>ROW(Source!A52)</f>
        <v>52</v>
      </c>
      <c r="B182">
        <v>37323632</v>
      </c>
      <c r="C182">
        <v>37324221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32</v>
      </c>
      <c r="K182" t="s">
        <v>320</v>
      </c>
      <c r="L182">
        <v>608254</v>
      </c>
      <c r="N182">
        <v>1013</v>
      </c>
      <c r="O182" t="s">
        <v>321</v>
      </c>
      <c r="P182" t="s">
        <v>321</v>
      </c>
      <c r="Q182">
        <v>1</v>
      </c>
      <c r="W182">
        <v>0</v>
      </c>
      <c r="X182">
        <v>-185737400</v>
      </c>
      <c r="Y182">
        <v>0.08066666666666666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1</v>
      </c>
      <c r="AQ182">
        <v>0</v>
      </c>
      <c r="AR182">
        <v>0</v>
      </c>
      <c r="AT182">
        <v>1.21</v>
      </c>
      <c r="AU182" t="s">
        <v>95</v>
      </c>
      <c r="AV182">
        <v>2</v>
      </c>
      <c r="AW182">
        <v>2</v>
      </c>
      <c r="AX182">
        <v>37324233</v>
      </c>
      <c r="AY182">
        <v>1</v>
      </c>
      <c r="AZ182">
        <v>0</v>
      </c>
      <c r="BA182">
        <v>182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Y182*Source!I52</f>
        <v>0.0484</v>
      </c>
      <c r="CY182">
        <f>AD182</f>
        <v>0</v>
      </c>
      <c r="CZ182">
        <f>AH182</f>
        <v>0</v>
      </c>
      <c r="DA182">
        <f>AL182</f>
        <v>1</v>
      </c>
      <c r="DB182">
        <v>0</v>
      </c>
    </row>
    <row r="183" spans="1:106" ht="12.75">
      <c r="A183">
        <f>ROW(Source!A52)</f>
        <v>52</v>
      </c>
      <c r="B183">
        <v>37323632</v>
      </c>
      <c r="C183">
        <v>37324221</v>
      </c>
      <c r="D183">
        <v>26836708</v>
      </c>
      <c r="E183">
        <v>1</v>
      </c>
      <c r="F183">
        <v>1</v>
      </c>
      <c r="G183">
        <v>1</v>
      </c>
      <c r="H183">
        <v>2</v>
      </c>
      <c r="I183" t="s">
        <v>400</v>
      </c>
      <c r="J183" t="s">
        <v>439</v>
      </c>
      <c r="K183" t="s">
        <v>402</v>
      </c>
      <c r="L183">
        <v>1368</v>
      </c>
      <c r="N183">
        <v>1011</v>
      </c>
      <c r="O183" t="s">
        <v>325</v>
      </c>
      <c r="P183" t="s">
        <v>325</v>
      </c>
      <c r="Q183">
        <v>1</v>
      </c>
      <c r="W183">
        <v>0</v>
      </c>
      <c r="X183">
        <v>390837727</v>
      </c>
      <c r="Y183">
        <v>0.0033333333333333335</v>
      </c>
      <c r="AA183">
        <v>0</v>
      </c>
      <c r="AB183">
        <v>111.99</v>
      </c>
      <c r="AC183">
        <v>13.5</v>
      </c>
      <c r="AD183">
        <v>0</v>
      </c>
      <c r="AE183">
        <v>0</v>
      </c>
      <c r="AF183">
        <v>111.99</v>
      </c>
      <c r="AG183">
        <v>13.5</v>
      </c>
      <c r="AH183">
        <v>0</v>
      </c>
      <c r="AI183">
        <v>1</v>
      </c>
      <c r="AJ183">
        <v>1</v>
      </c>
      <c r="AK183">
        <v>1</v>
      </c>
      <c r="AL183">
        <v>1</v>
      </c>
      <c r="AN183">
        <v>0</v>
      </c>
      <c r="AO183">
        <v>1</v>
      </c>
      <c r="AP183">
        <v>1</v>
      </c>
      <c r="AQ183">
        <v>0</v>
      </c>
      <c r="AR183">
        <v>0</v>
      </c>
      <c r="AT183">
        <v>0.05</v>
      </c>
      <c r="AU183" t="s">
        <v>95</v>
      </c>
      <c r="AV183">
        <v>0</v>
      </c>
      <c r="AW183">
        <v>2</v>
      </c>
      <c r="AX183">
        <v>37324234</v>
      </c>
      <c r="AY183">
        <v>1</v>
      </c>
      <c r="AZ183">
        <v>0</v>
      </c>
      <c r="BA183">
        <v>183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Y183*Source!I52</f>
        <v>0.002</v>
      </c>
      <c r="CY183">
        <f>AB183</f>
        <v>111.99</v>
      </c>
      <c r="CZ183">
        <f>AF183</f>
        <v>111.99</v>
      </c>
      <c r="DA183">
        <f>AJ183</f>
        <v>1</v>
      </c>
      <c r="DB183">
        <v>0</v>
      </c>
    </row>
    <row r="184" spans="1:106" ht="12.75">
      <c r="A184">
        <f>ROW(Source!A52)</f>
        <v>52</v>
      </c>
      <c r="B184">
        <v>37323632</v>
      </c>
      <c r="C184">
        <v>37324221</v>
      </c>
      <c r="D184">
        <v>26836897</v>
      </c>
      <c r="E184">
        <v>1</v>
      </c>
      <c r="F184">
        <v>1</v>
      </c>
      <c r="G184">
        <v>1</v>
      </c>
      <c r="H184">
        <v>2</v>
      </c>
      <c r="I184" t="s">
        <v>444</v>
      </c>
      <c r="J184" t="s">
        <v>445</v>
      </c>
      <c r="K184" t="s">
        <v>446</v>
      </c>
      <c r="L184">
        <v>1368</v>
      </c>
      <c r="N184">
        <v>1011</v>
      </c>
      <c r="O184" t="s">
        <v>325</v>
      </c>
      <c r="P184" t="s">
        <v>325</v>
      </c>
      <c r="Q184">
        <v>1</v>
      </c>
      <c r="W184">
        <v>0</v>
      </c>
      <c r="X184">
        <v>-2146485951</v>
      </c>
      <c r="Y184">
        <v>0.07733333333333332</v>
      </c>
      <c r="AA184">
        <v>0</v>
      </c>
      <c r="AB184">
        <v>22.29</v>
      </c>
      <c r="AC184">
        <v>11.6</v>
      </c>
      <c r="AD184">
        <v>0</v>
      </c>
      <c r="AE184">
        <v>0</v>
      </c>
      <c r="AF184">
        <v>22.29</v>
      </c>
      <c r="AG184">
        <v>11.6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1</v>
      </c>
      <c r="AP184">
        <v>1</v>
      </c>
      <c r="AQ184">
        <v>0</v>
      </c>
      <c r="AR184">
        <v>0</v>
      </c>
      <c r="AT184">
        <v>1.16</v>
      </c>
      <c r="AU184" t="s">
        <v>95</v>
      </c>
      <c r="AV184">
        <v>0</v>
      </c>
      <c r="AW184">
        <v>2</v>
      </c>
      <c r="AX184">
        <v>37324235</v>
      </c>
      <c r="AY184">
        <v>1</v>
      </c>
      <c r="AZ184">
        <v>0</v>
      </c>
      <c r="BA184">
        <v>184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Y184*Source!I52</f>
        <v>0.04639999999999999</v>
      </c>
      <c r="CY184">
        <f>AB184</f>
        <v>22.29</v>
      </c>
      <c r="CZ184">
        <f>AF184</f>
        <v>22.29</v>
      </c>
      <c r="DA184">
        <f>AJ184</f>
        <v>1</v>
      </c>
      <c r="DB184">
        <v>0</v>
      </c>
    </row>
    <row r="185" spans="1:106" ht="12.75">
      <c r="A185">
        <f>ROW(Source!A52)</f>
        <v>52</v>
      </c>
      <c r="B185">
        <v>37323632</v>
      </c>
      <c r="C185">
        <v>37324221</v>
      </c>
      <c r="D185">
        <v>26837264</v>
      </c>
      <c r="E185">
        <v>1</v>
      </c>
      <c r="F185">
        <v>1</v>
      </c>
      <c r="G185">
        <v>1</v>
      </c>
      <c r="H185">
        <v>2</v>
      </c>
      <c r="I185" t="s">
        <v>447</v>
      </c>
      <c r="J185" t="s">
        <v>448</v>
      </c>
      <c r="K185" t="s">
        <v>449</v>
      </c>
      <c r="L185">
        <v>1368</v>
      </c>
      <c r="N185">
        <v>1011</v>
      </c>
      <c r="O185" t="s">
        <v>325</v>
      </c>
      <c r="P185" t="s">
        <v>325</v>
      </c>
      <c r="Q185">
        <v>1</v>
      </c>
      <c r="W185">
        <v>0</v>
      </c>
      <c r="X185">
        <v>-1375175564</v>
      </c>
      <c r="Y185">
        <v>0.07733333333333332</v>
      </c>
      <c r="AA185">
        <v>0</v>
      </c>
      <c r="AB185">
        <v>0.5</v>
      </c>
      <c r="AC185">
        <v>0</v>
      </c>
      <c r="AD185">
        <v>0</v>
      </c>
      <c r="AE185">
        <v>0</v>
      </c>
      <c r="AF185">
        <v>0.5</v>
      </c>
      <c r="AG185">
        <v>0</v>
      </c>
      <c r="AH185">
        <v>0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1</v>
      </c>
      <c r="AQ185">
        <v>0</v>
      </c>
      <c r="AR185">
        <v>0</v>
      </c>
      <c r="AT185">
        <v>1.16</v>
      </c>
      <c r="AU185" t="s">
        <v>95</v>
      </c>
      <c r="AV185">
        <v>0</v>
      </c>
      <c r="AW185">
        <v>2</v>
      </c>
      <c r="AX185">
        <v>37324236</v>
      </c>
      <c r="AY185">
        <v>1</v>
      </c>
      <c r="AZ185">
        <v>0</v>
      </c>
      <c r="BA185">
        <v>185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Y185*Source!I52</f>
        <v>0.04639999999999999</v>
      </c>
      <c r="CY185">
        <f>AB185</f>
        <v>0.5</v>
      </c>
      <c r="CZ185">
        <f>AF185</f>
        <v>0.5</v>
      </c>
      <c r="DA185">
        <f>AJ185</f>
        <v>1</v>
      </c>
      <c r="DB185">
        <v>0</v>
      </c>
    </row>
    <row r="186" spans="1:106" ht="12.75">
      <c r="A186">
        <f>ROW(Source!A52)</f>
        <v>52</v>
      </c>
      <c r="B186">
        <v>37323632</v>
      </c>
      <c r="C186">
        <v>37324221</v>
      </c>
      <c r="D186">
        <v>26838694</v>
      </c>
      <c r="E186">
        <v>1</v>
      </c>
      <c r="F186">
        <v>1</v>
      </c>
      <c r="G186">
        <v>1</v>
      </c>
      <c r="H186">
        <v>2</v>
      </c>
      <c r="I186" t="s">
        <v>337</v>
      </c>
      <c r="J186" t="s">
        <v>440</v>
      </c>
      <c r="K186" t="s">
        <v>339</v>
      </c>
      <c r="L186">
        <v>1368</v>
      </c>
      <c r="N186">
        <v>1011</v>
      </c>
      <c r="O186" t="s">
        <v>325</v>
      </c>
      <c r="P186" t="s">
        <v>325</v>
      </c>
      <c r="Q186">
        <v>1</v>
      </c>
      <c r="W186">
        <v>0</v>
      </c>
      <c r="X186">
        <v>-706219601</v>
      </c>
      <c r="Y186">
        <v>0.01</v>
      </c>
      <c r="AA186">
        <v>0</v>
      </c>
      <c r="AB186">
        <v>87.17</v>
      </c>
      <c r="AC186">
        <v>11.6</v>
      </c>
      <c r="AD186">
        <v>0</v>
      </c>
      <c r="AE186">
        <v>0</v>
      </c>
      <c r="AF186">
        <v>87.17</v>
      </c>
      <c r="AG186">
        <v>11.6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1</v>
      </c>
      <c r="AQ186">
        <v>0</v>
      </c>
      <c r="AR186">
        <v>0</v>
      </c>
      <c r="AT186">
        <v>0.15</v>
      </c>
      <c r="AU186" t="s">
        <v>95</v>
      </c>
      <c r="AV186">
        <v>0</v>
      </c>
      <c r="AW186">
        <v>2</v>
      </c>
      <c r="AX186">
        <v>37324237</v>
      </c>
      <c r="AY186">
        <v>1</v>
      </c>
      <c r="AZ186">
        <v>0</v>
      </c>
      <c r="BA186">
        <v>186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Y186*Source!I52</f>
        <v>0.006</v>
      </c>
      <c r="CY186">
        <f>AB186</f>
        <v>87.17</v>
      </c>
      <c r="CZ186">
        <f>AF186</f>
        <v>87.17</v>
      </c>
      <c r="DA186">
        <f>AJ186</f>
        <v>1</v>
      </c>
      <c r="DB186">
        <v>0</v>
      </c>
    </row>
    <row r="187" spans="1:106" ht="12.75">
      <c r="A187">
        <f>ROW(Source!A52)</f>
        <v>52</v>
      </c>
      <c r="B187">
        <v>37323632</v>
      </c>
      <c r="C187">
        <v>37324221</v>
      </c>
      <c r="D187">
        <v>26865535</v>
      </c>
      <c r="E187">
        <v>1</v>
      </c>
      <c r="F187">
        <v>1</v>
      </c>
      <c r="G187">
        <v>1</v>
      </c>
      <c r="H187">
        <v>3</v>
      </c>
      <c r="I187" t="s">
        <v>465</v>
      </c>
      <c r="J187" t="s">
        <v>466</v>
      </c>
      <c r="K187" t="s">
        <v>467</v>
      </c>
      <c r="L187">
        <v>1339</v>
      </c>
      <c r="N187">
        <v>1007</v>
      </c>
      <c r="O187" t="s">
        <v>346</v>
      </c>
      <c r="P187" t="s">
        <v>346</v>
      </c>
      <c r="Q187">
        <v>1</v>
      </c>
      <c r="W187">
        <v>0</v>
      </c>
      <c r="X187">
        <v>376521665</v>
      </c>
      <c r="Y187">
        <v>0.0006666666666666666</v>
      </c>
      <c r="AA187">
        <v>1100</v>
      </c>
      <c r="AB187">
        <v>0</v>
      </c>
      <c r="AC187">
        <v>0</v>
      </c>
      <c r="AD187">
        <v>0</v>
      </c>
      <c r="AE187">
        <v>1100</v>
      </c>
      <c r="AF187">
        <v>0</v>
      </c>
      <c r="AG187">
        <v>0</v>
      </c>
      <c r="AH187">
        <v>0</v>
      </c>
      <c r="AI187">
        <v>1</v>
      </c>
      <c r="AJ187">
        <v>1</v>
      </c>
      <c r="AK187">
        <v>1</v>
      </c>
      <c r="AL187">
        <v>1</v>
      </c>
      <c r="AN187">
        <v>0</v>
      </c>
      <c r="AO187">
        <v>1</v>
      </c>
      <c r="AP187">
        <v>1</v>
      </c>
      <c r="AQ187">
        <v>0</v>
      </c>
      <c r="AR187">
        <v>0</v>
      </c>
      <c r="AT187">
        <v>0.01</v>
      </c>
      <c r="AU187" t="s">
        <v>95</v>
      </c>
      <c r="AV187">
        <v>0</v>
      </c>
      <c r="AW187">
        <v>2</v>
      </c>
      <c r="AX187">
        <v>37324238</v>
      </c>
      <c r="AY187">
        <v>1</v>
      </c>
      <c r="AZ187">
        <v>0</v>
      </c>
      <c r="BA187">
        <v>187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Y187*Source!I52</f>
        <v>0.00039999999999999996</v>
      </c>
      <c r="CY187">
        <f>AA187</f>
        <v>1100</v>
      </c>
      <c r="CZ187">
        <f>AE187</f>
        <v>1100</v>
      </c>
      <c r="DA187">
        <f>AI187</f>
        <v>1</v>
      </c>
      <c r="DB187">
        <v>0</v>
      </c>
    </row>
    <row r="188" spans="1:106" ht="12.75">
      <c r="A188">
        <f>ROW(Source!A52)</f>
        <v>52</v>
      </c>
      <c r="B188">
        <v>37323632</v>
      </c>
      <c r="C188">
        <v>37324221</v>
      </c>
      <c r="D188">
        <v>26854526</v>
      </c>
      <c r="E188">
        <v>1</v>
      </c>
      <c r="F188">
        <v>1</v>
      </c>
      <c r="G188">
        <v>1</v>
      </c>
      <c r="H188">
        <v>3</v>
      </c>
      <c r="I188" t="s">
        <v>471</v>
      </c>
      <c r="J188" t="s">
        <v>472</v>
      </c>
      <c r="K188" t="s">
        <v>473</v>
      </c>
      <c r="L188">
        <v>1327</v>
      </c>
      <c r="N188">
        <v>1005</v>
      </c>
      <c r="O188" t="s">
        <v>427</v>
      </c>
      <c r="P188" t="s">
        <v>427</v>
      </c>
      <c r="Q188">
        <v>1</v>
      </c>
      <c r="W188">
        <v>0</v>
      </c>
      <c r="X188">
        <v>433739046</v>
      </c>
      <c r="Y188">
        <v>0.03933333333333333</v>
      </c>
      <c r="AA188">
        <v>57.63</v>
      </c>
      <c r="AB188">
        <v>0</v>
      </c>
      <c r="AC188">
        <v>0</v>
      </c>
      <c r="AD188">
        <v>0</v>
      </c>
      <c r="AE188">
        <v>57.63</v>
      </c>
      <c r="AF188">
        <v>0</v>
      </c>
      <c r="AG188">
        <v>0</v>
      </c>
      <c r="AH188">
        <v>0</v>
      </c>
      <c r="AI188">
        <v>1</v>
      </c>
      <c r="AJ188">
        <v>1</v>
      </c>
      <c r="AK188">
        <v>1</v>
      </c>
      <c r="AL188">
        <v>1</v>
      </c>
      <c r="AN188">
        <v>0</v>
      </c>
      <c r="AO188">
        <v>1</v>
      </c>
      <c r="AP188">
        <v>1</v>
      </c>
      <c r="AQ188">
        <v>0</v>
      </c>
      <c r="AR188">
        <v>0</v>
      </c>
      <c r="AT188">
        <v>0.59</v>
      </c>
      <c r="AU188" t="s">
        <v>95</v>
      </c>
      <c r="AV188">
        <v>0</v>
      </c>
      <c r="AW188">
        <v>2</v>
      </c>
      <c r="AX188">
        <v>37324239</v>
      </c>
      <c r="AY188">
        <v>1</v>
      </c>
      <c r="AZ188">
        <v>0</v>
      </c>
      <c r="BA188">
        <v>188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Y188*Source!I52</f>
        <v>0.0236</v>
      </c>
      <c r="CY188">
        <f>AA188</f>
        <v>57.63</v>
      </c>
      <c r="CZ188">
        <f>AE188</f>
        <v>57.63</v>
      </c>
      <c r="DA188">
        <f>AI188</f>
        <v>1</v>
      </c>
      <c r="DB188">
        <v>0</v>
      </c>
    </row>
    <row r="189" spans="1:106" ht="12.75">
      <c r="A189">
        <f>ROW(Source!A52)</f>
        <v>52</v>
      </c>
      <c r="B189">
        <v>37323632</v>
      </c>
      <c r="C189">
        <v>37324221</v>
      </c>
      <c r="D189">
        <v>26854538</v>
      </c>
      <c r="E189">
        <v>1</v>
      </c>
      <c r="F189">
        <v>1</v>
      </c>
      <c r="G189">
        <v>1</v>
      </c>
      <c r="H189">
        <v>3</v>
      </c>
      <c r="I189" t="s">
        <v>88</v>
      </c>
      <c r="J189" t="s">
        <v>90</v>
      </c>
      <c r="K189" t="s">
        <v>89</v>
      </c>
      <c r="L189">
        <v>1348</v>
      </c>
      <c r="N189">
        <v>1009</v>
      </c>
      <c r="O189" t="s">
        <v>81</v>
      </c>
      <c r="P189" t="s">
        <v>81</v>
      </c>
      <c r="Q189">
        <v>1000</v>
      </c>
      <c r="W189">
        <v>0</v>
      </c>
      <c r="X189">
        <v>678390428</v>
      </c>
      <c r="Y189">
        <v>0.513333</v>
      </c>
      <c r="AA189">
        <v>6726.18</v>
      </c>
      <c r="AB189">
        <v>0</v>
      </c>
      <c r="AC189">
        <v>0</v>
      </c>
      <c r="AD189">
        <v>0</v>
      </c>
      <c r="AE189">
        <v>6726.18</v>
      </c>
      <c r="AF189">
        <v>0</v>
      </c>
      <c r="AG189">
        <v>0</v>
      </c>
      <c r="AH189">
        <v>0</v>
      </c>
      <c r="AI189">
        <v>1</v>
      </c>
      <c r="AJ189">
        <v>1</v>
      </c>
      <c r="AK189">
        <v>1</v>
      </c>
      <c r="AL189">
        <v>1</v>
      </c>
      <c r="AN189">
        <v>0</v>
      </c>
      <c r="AO189">
        <v>0</v>
      </c>
      <c r="AP189">
        <v>1</v>
      </c>
      <c r="AQ189">
        <v>0</v>
      </c>
      <c r="AR189">
        <v>0</v>
      </c>
      <c r="AT189">
        <v>0.513333</v>
      </c>
      <c r="AV189">
        <v>0</v>
      </c>
      <c r="AW189">
        <v>1</v>
      </c>
      <c r="AX189">
        <v>-1</v>
      </c>
      <c r="AY189">
        <v>0</v>
      </c>
      <c r="AZ189">
        <v>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Y189*Source!I52</f>
        <v>0.3079998</v>
      </c>
      <c r="CY189">
        <f>AA189</f>
        <v>6726.18</v>
      </c>
      <c r="CZ189">
        <f>AE189</f>
        <v>6726.18</v>
      </c>
      <c r="DA189">
        <f>AI189</f>
        <v>1</v>
      </c>
      <c r="DB189">
        <v>0</v>
      </c>
    </row>
    <row r="190" spans="1:106" ht="12.75">
      <c r="A190">
        <f>ROW(Source!A52)</f>
        <v>52</v>
      </c>
      <c r="B190">
        <v>37323632</v>
      </c>
      <c r="C190">
        <v>37324221</v>
      </c>
      <c r="D190">
        <v>26838995</v>
      </c>
      <c r="E190">
        <v>1</v>
      </c>
      <c r="F190">
        <v>1</v>
      </c>
      <c r="G190">
        <v>1</v>
      </c>
      <c r="H190">
        <v>3</v>
      </c>
      <c r="I190" t="s">
        <v>474</v>
      </c>
      <c r="J190" t="s">
        <v>475</v>
      </c>
      <c r="K190" t="s">
        <v>476</v>
      </c>
      <c r="L190">
        <v>1339</v>
      </c>
      <c r="N190">
        <v>1007</v>
      </c>
      <c r="O190" t="s">
        <v>346</v>
      </c>
      <c r="P190" t="s">
        <v>346</v>
      </c>
      <c r="Q190">
        <v>1</v>
      </c>
      <c r="W190">
        <v>0</v>
      </c>
      <c r="X190">
        <v>1807495069</v>
      </c>
      <c r="Y190">
        <v>0.6799999999999999</v>
      </c>
      <c r="AA190">
        <v>878</v>
      </c>
      <c r="AB190">
        <v>0</v>
      </c>
      <c r="AC190">
        <v>0</v>
      </c>
      <c r="AD190">
        <v>0</v>
      </c>
      <c r="AE190">
        <v>878</v>
      </c>
      <c r="AF190">
        <v>0</v>
      </c>
      <c r="AG190">
        <v>0</v>
      </c>
      <c r="AH190">
        <v>0</v>
      </c>
      <c r="AI190">
        <v>1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1</v>
      </c>
      <c r="AQ190">
        <v>0</v>
      </c>
      <c r="AR190">
        <v>0</v>
      </c>
      <c r="AT190">
        <v>10.2</v>
      </c>
      <c r="AU190" t="s">
        <v>95</v>
      </c>
      <c r="AV190">
        <v>0</v>
      </c>
      <c r="AW190">
        <v>2</v>
      </c>
      <c r="AX190">
        <v>37324241</v>
      </c>
      <c r="AY190">
        <v>1</v>
      </c>
      <c r="AZ190">
        <v>0</v>
      </c>
      <c r="BA190">
        <v>190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Y190*Source!I52</f>
        <v>0.408</v>
      </c>
      <c r="CY190">
        <f>AA190</f>
        <v>878</v>
      </c>
      <c r="CZ190">
        <f>AE190</f>
        <v>878</v>
      </c>
      <c r="DA190">
        <f>AI190</f>
        <v>1</v>
      </c>
      <c r="DB190">
        <v>0</v>
      </c>
    </row>
    <row r="191" spans="1:106" ht="12.75">
      <c r="A191">
        <f>ROW(Source!A53)</f>
        <v>53</v>
      </c>
      <c r="B191">
        <v>37323628</v>
      </c>
      <c r="C191">
        <v>37324221</v>
      </c>
      <c r="D191">
        <v>9418246</v>
      </c>
      <c r="E191">
        <v>1</v>
      </c>
      <c r="F191">
        <v>1</v>
      </c>
      <c r="G191">
        <v>1</v>
      </c>
      <c r="H191">
        <v>1</v>
      </c>
      <c r="I191" t="s">
        <v>441</v>
      </c>
      <c r="K191" t="s">
        <v>442</v>
      </c>
      <c r="L191">
        <v>1369</v>
      </c>
      <c r="N191">
        <v>1013</v>
      </c>
      <c r="O191" t="s">
        <v>319</v>
      </c>
      <c r="P191" t="s">
        <v>319</v>
      </c>
      <c r="Q191">
        <v>1</v>
      </c>
      <c r="W191">
        <v>0</v>
      </c>
      <c r="X191">
        <v>-1675115149</v>
      </c>
      <c r="Y191">
        <v>0.40599999999999997</v>
      </c>
      <c r="AA191">
        <v>0</v>
      </c>
      <c r="AB191">
        <v>0</v>
      </c>
      <c r="AC191">
        <v>0</v>
      </c>
      <c r="AD191">
        <v>8.46</v>
      </c>
      <c r="AE191">
        <v>0</v>
      </c>
      <c r="AF191">
        <v>0</v>
      </c>
      <c r="AG191">
        <v>0</v>
      </c>
      <c r="AH191">
        <v>8.46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1</v>
      </c>
      <c r="AQ191">
        <v>0</v>
      </c>
      <c r="AR191">
        <v>0</v>
      </c>
      <c r="AT191">
        <v>6.09</v>
      </c>
      <c r="AU191" t="s">
        <v>95</v>
      </c>
      <c r="AV191">
        <v>1</v>
      </c>
      <c r="AW191">
        <v>2</v>
      </c>
      <c r="AX191">
        <v>37324232</v>
      </c>
      <c r="AY191">
        <v>1</v>
      </c>
      <c r="AZ191">
        <v>0</v>
      </c>
      <c r="BA191">
        <v>191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Y191*Source!I53</f>
        <v>0.24359999999999998</v>
      </c>
      <c r="CY191">
        <f>AD191</f>
        <v>8.46</v>
      </c>
      <c r="CZ191">
        <f>AH191</f>
        <v>8.46</v>
      </c>
      <c r="DA191">
        <f>AL191</f>
        <v>1</v>
      </c>
      <c r="DB191">
        <v>0</v>
      </c>
    </row>
    <row r="192" spans="1:106" ht="12.75">
      <c r="A192">
        <f>ROW(Source!A53)</f>
        <v>53</v>
      </c>
      <c r="B192">
        <v>37323628</v>
      </c>
      <c r="C192">
        <v>37324221</v>
      </c>
      <c r="D192">
        <v>121548</v>
      </c>
      <c r="E192">
        <v>1</v>
      </c>
      <c r="F192">
        <v>1</v>
      </c>
      <c r="G192">
        <v>1</v>
      </c>
      <c r="H192">
        <v>1</v>
      </c>
      <c r="I192" t="s">
        <v>32</v>
      </c>
      <c r="K192" t="s">
        <v>320</v>
      </c>
      <c r="L192">
        <v>608254</v>
      </c>
      <c r="N192">
        <v>1013</v>
      </c>
      <c r="O192" t="s">
        <v>321</v>
      </c>
      <c r="P192" t="s">
        <v>321</v>
      </c>
      <c r="Q192">
        <v>1</v>
      </c>
      <c r="W192">
        <v>0</v>
      </c>
      <c r="X192">
        <v>-185737400</v>
      </c>
      <c r="Y192">
        <v>0.08066666666666666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1</v>
      </c>
      <c r="AK192">
        <v>1</v>
      </c>
      <c r="AL192">
        <v>1</v>
      </c>
      <c r="AN192">
        <v>0</v>
      </c>
      <c r="AO192">
        <v>1</v>
      </c>
      <c r="AP192">
        <v>1</v>
      </c>
      <c r="AQ192">
        <v>0</v>
      </c>
      <c r="AR192">
        <v>0</v>
      </c>
      <c r="AT192">
        <v>1.21</v>
      </c>
      <c r="AU192" t="s">
        <v>95</v>
      </c>
      <c r="AV192">
        <v>2</v>
      </c>
      <c r="AW192">
        <v>2</v>
      </c>
      <c r="AX192">
        <v>37324233</v>
      </c>
      <c r="AY192">
        <v>1</v>
      </c>
      <c r="AZ192">
        <v>0</v>
      </c>
      <c r="BA192">
        <v>192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Y192*Source!I53</f>
        <v>0.0484</v>
      </c>
      <c r="CY192">
        <f>AD192</f>
        <v>0</v>
      </c>
      <c r="CZ192">
        <f>AH192</f>
        <v>0</v>
      </c>
      <c r="DA192">
        <f>AL192</f>
        <v>1</v>
      </c>
      <c r="DB192">
        <v>0</v>
      </c>
    </row>
    <row r="193" spans="1:106" ht="12.75">
      <c r="A193">
        <f>ROW(Source!A53)</f>
        <v>53</v>
      </c>
      <c r="B193">
        <v>37323628</v>
      </c>
      <c r="C193">
        <v>37324221</v>
      </c>
      <c r="D193">
        <v>26836708</v>
      </c>
      <c r="E193">
        <v>1</v>
      </c>
      <c r="F193">
        <v>1</v>
      </c>
      <c r="G193">
        <v>1</v>
      </c>
      <c r="H193">
        <v>2</v>
      </c>
      <c r="I193" t="s">
        <v>400</v>
      </c>
      <c r="J193" t="s">
        <v>439</v>
      </c>
      <c r="K193" t="s">
        <v>402</v>
      </c>
      <c r="L193">
        <v>1368</v>
      </c>
      <c r="N193">
        <v>1011</v>
      </c>
      <c r="O193" t="s">
        <v>325</v>
      </c>
      <c r="P193" t="s">
        <v>325</v>
      </c>
      <c r="Q193">
        <v>1</v>
      </c>
      <c r="W193">
        <v>0</v>
      </c>
      <c r="X193">
        <v>390837727</v>
      </c>
      <c r="Y193">
        <v>0.0033333333333333335</v>
      </c>
      <c r="AA193">
        <v>0</v>
      </c>
      <c r="AB193">
        <v>800.73</v>
      </c>
      <c r="AC193">
        <v>331.83</v>
      </c>
      <c r="AD193">
        <v>0</v>
      </c>
      <c r="AE193">
        <v>0</v>
      </c>
      <c r="AF193">
        <v>111.99</v>
      </c>
      <c r="AG193">
        <v>13.5</v>
      </c>
      <c r="AH193">
        <v>0</v>
      </c>
      <c r="AI193">
        <v>1</v>
      </c>
      <c r="AJ193">
        <v>7.15</v>
      </c>
      <c r="AK193">
        <v>24.58</v>
      </c>
      <c r="AL193">
        <v>1</v>
      </c>
      <c r="AN193">
        <v>0</v>
      </c>
      <c r="AO193">
        <v>1</v>
      </c>
      <c r="AP193">
        <v>1</v>
      </c>
      <c r="AQ193">
        <v>0</v>
      </c>
      <c r="AR193">
        <v>0</v>
      </c>
      <c r="AT193">
        <v>0.05</v>
      </c>
      <c r="AU193" t="s">
        <v>95</v>
      </c>
      <c r="AV193">
        <v>0</v>
      </c>
      <c r="AW193">
        <v>2</v>
      </c>
      <c r="AX193">
        <v>37324234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Y193*Source!I53</f>
        <v>0.002</v>
      </c>
      <c r="CY193">
        <f>AB193</f>
        <v>800.73</v>
      </c>
      <c r="CZ193">
        <f>AF193</f>
        <v>111.99</v>
      </c>
      <c r="DA193">
        <f>AJ193</f>
        <v>7.15</v>
      </c>
      <c r="DB193">
        <v>0</v>
      </c>
    </row>
    <row r="194" spans="1:106" ht="12.75">
      <c r="A194">
        <f>ROW(Source!A53)</f>
        <v>53</v>
      </c>
      <c r="B194">
        <v>37323628</v>
      </c>
      <c r="C194">
        <v>37324221</v>
      </c>
      <c r="D194">
        <v>26836897</v>
      </c>
      <c r="E194">
        <v>1</v>
      </c>
      <c r="F194">
        <v>1</v>
      </c>
      <c r="G194">
        <v>1</v>
      </c>
      <c r="H194">
        <v>2</v>
      </c>
      <c r="I194" t="s">
        <v>444</v>
      </c>
      <c r="J194" t="s">
        <v>445</v>
      </c>
      <c r="K194" t="s">
        <v>446</v>
      </c>
      <c r="L194">
        <v>1368</v>
      </c>
      <c r="N194">
        <v>1011</v>
      </c>
      <c r="O194" t="s">
        <v>325</v>
      </c>
      <c r="P194" t="s">
        <v>325</v>
      </c>
      <c r="Q194">
        <v>1</v>
      </c>
      <c r="W194">
        <v>0</v>
      </c>
      <c r="X194">
        <v>-2146485951</v>
      </c>
      <c r="Y194">
        <v>0.07733333333333332</v>
      </c>
      <c r="AA194">
        <v>0</v>
      </c>
      <c r="AB194">
        <v>339.03</v>
      </c>
      <c r="AC194">
        <v>285.13</v>
      </c>
      <c r="AD194">
        <v>0</v>
      </c>
      <c r="AE194">
        <v>0</v>
      </c>
      <c r="AF194">
        <v>22.29</v>
      </c>
      <c r="AG194">
        <v>11.6</v>
      </c>
      <c r="AH194">
        <v>0</v>
      </c>
      <c r="AI194">
        <v>1</v>
      </c>
      <c r="AJ194">
        <v>15.21</v>
      </c>
      <c r="AK194">
        <v>24.58</v>
      </c>
      <c r="AL194">
        <v>1</v>
      </c>
      <c r="AN194">
        <v>0</v>
      </c>
      <c r="AO194">
        <v>1</v>
      </c>
      <c r="AP194">
        <v>1</v>
      </c>
      <c r="AQ194">
        <v>0</v>
      </c>
      <c r="AR194">
        <v>0</v>
      </c>
      <c r="AT194">
        <v>1.16</v>
      </c>
      <c r="AU194" t="s">
        <v>95</v>
      </c>
      <c r="AV194">
        <v>0</v>
      </c>
      <c r="AW194">
        <v>2</v>
      </c>
      <c r="AX194">
        <v>37324235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Y194*Source!I53</f>
        <v>0.04639999999999999</v>
      </c>
      <c r="CY194">
        <f>AB194</f>
        <v>339.03</v>
      </c>
      <c r="CZ194">
        <f>AF194</f>
        <v>22.29</v>
      </c>
      <c r="DA194">
        <f>AJ194</f>
        <v>15.21</v>
      </c>
      <c r="DB194">
        <v>0</v>
      </c>
    </row>
    <row r="195" spans="1:106" ht="12.75">
      <c r="A195">
        <f>ROW(Source!A53)</f>
        <v>53</v>
      </c>
      <c r="B195">
        <v>37323628</v>
      </c>
      <c r="C195">
        <v>37324221</v>
      </c>
      <c r="D195">
        <v>26837264</v>
      </c>
      <c r="E195">
        <v>1</v>
      </c>
      <c r="F195">
        <v>1</v>
      </c>
      <c r="G195">
        <v>1</v>
      </c>
      <c r="H195">
        <v>2</v>
      </c>
      <c r="I195" t="s">
        <v>447</v>
      </c>
      <c r="J195" t="s">
        <v>448</v>
      </c>
      <c r="K195" t="s">
        <v>449</v>
      </c>
      <c r="L195">
        <v>1368</v>
      </c>
      <c r="N195">
        <v>1011</v>
      </c>
      <c r="O195" t="s">
        <v>325</v>
      </c>
      <c r="P195" t="s">
        <v>325</v>
      </c>
      <c r="Q195">
        <v>1</v>
      </c>
      <c r="W195">
        <v>0</v>
      </c>
      <c r="X195">
        <v>-1375175564</v>
      </c>
      <c r="Y195">
        <v>0.07733333333333332</v>
      </c>
      <c r="AA195">
        <v>0</v>
      </c>
      <c r="AB195">
        <v>2.04</v>
      </c>
      <c r="AC195">
        <v>0</v>
      </c>
      <c r="AD195">
        <v>0</v>
      </c>
      <c r="AE195">
        <v>0</v>
      </c>
      <c r="AF195">
        <v>0.5</v>
      </c>
      <c r="AG195">
        <v>0</v>
      </c>
      <c r="AH195">
        <v>0</v>
      </c>
      <c r="AI195">
        <v>1</v>
      </c>
      <c r="AJ195">
        <v>4.08</v>
      </c>
      <c r="AK195">
        <v>24.58</v>
      </c>
      <c r="AL195">
        <v>1</v>
      </c>
      <c r="AN195">
        <v>0</v>
      </c>
      <c r="AO195">
        <v>1</v>
      </c>
      <c r="AP195">
        <v>1</v>
      </c>
      <c r="AQ195">
        <v>0</v>
      </c>
      <c r="AR195">
        <v>0</v>
      </c>
      <c r="AT195">
        <v>1.16</v>
      </c>
      <c r="AU195" t="s">
        <v>95</v>
      </c>
      <c r="AV195">
        <v>0</v>
      </c>
      <c r="AW195">
        <v>2</v>
      </c>
      <c r="AX195">
        <v>37324236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Y195*Source!I53</f>
        <v>0.04639999999999999</v>
      </c>
      <c r="CY195">
        <f>AB195</f>
        <v>2.04</v>
      </c>
      <c r="CZ195">
        <f>AF195</f>
        <v>0.5</v>
      </c>
      <c r="DA195">
        <f>AJ195</f>
        <v>4.08</v>
      </c>
      <c r="DB195">
        <v>0</v>
      </c>
    </row>
    <row r="196" spans="1:106" ht="12.75">
      <c r="A196">
        <f>ROW(Source!A53)</f>
        <v>53</v>
      </c>
      <c r="B196">
        <v>37323628</v>
      </c>
      <c r="C196">
        <v>37324221</v>
      </c>
      <c r="D196">
        <v>26838694</v>
      </c>
      <c r="E196">
        <v>1</v>
      </c>
      <c r="F196">
        <v>1</v>
      </c>
      <c r="G196">
        <v>1</v>
      </c>
      <c r="H196">
        <v>2</v>
      </c>
      <c r="I196" t="s">
        <v>337</v>
      </c>
      <c r="J196" t="s">
        <v>440</v>
      </c>
      <c r="K196" t="s">
        <v>339</v>
      </c>
      <c r="L196">
        <v>1368</v>
      </c>
      <c r="N196">
        <v>1011</v>
      </c>
      <c r="O196" t="s">
        <v>325</v>
      </c>
      <c r="P196" t="s">
        <v>325</v>
      </c>
      <c r="Q196">
        <v>1</v>
      </c>
      <c r="W196">
        <v>0</v>
      </c>
      <c r="X196">
        <v>-706219601</v>
      </c>
      <c r="Y196">
        <v>0.01</v>
      </c>
      <c r="AA196">
        <v>0</v>
      </c>
      <c r="AB196">
        <v>655.52</v>
      </c>
      <c r="AC196">
        <v>285.13</v>
      </c>
      <c r="AD196">
        <v>0</v>
      </c>
      <c r="AE196">
        <v>0</v>
      </c>
      <c r="AF196">
        <v>87.17</v>
      </c>
      <c r="AG196">
        <v>11.6</v>
      </c>
      <c r="AH196">
        <v>0</v>
      </c>
      <c r="AI196">
        <v>1</v>
      </c>
      <c r="AJ196">
        <v>7.52</v>
      </c>
      <c r="AK196">
        <v>24.58</v>
      </c>
      <c r="AL196">
        <v>1</v>
      </c>
      <c r="AN196">
        <v>0</v>
      </c>
      <c r="AO196">
        <v>1</v>
      </c>
      <c r="AP196">
        <v>1</v>
      </c>
      <c r="AQ196">
        <v>0</v>
      </c>
      <c r="AR196">
        <v>0</v>
      </c>
      <c r="AT196">
        <v>0.15</v>
      </c>
      <c r="AU196" t="s">
        <v>95</v>
      </c>
      <c r="AV196">
        <v>0</v>
      </c>
      <c r="AW196">
        <v>2</v>
      </c>
      <c r="AX196">
        <v>37324237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Y196*Source!I53</f>
        <v>0.006</v>
      </c>
      <c r="CY196">
        <f>AB196</f>
        <v>655.52</v>
      </c>
      <c r="CZ196">
        <f>AF196</f>
        <v>87.17</v>
      </c>
      <c r="DA196">
        <f>AJ196</f>
        <v>7.52</v>
      </c>
      <c r="DB196">
        <v>0</v>
      </c>
    </row>
    <row r="197" spans="1:106" ht="12.75">
      <c r="A197">
        <f>ROW(Source!A53)</f>
        <v>53</v>
      </c>
      <c r="B197">
        <v>37323628</v>
      </c>
      <c r="C197">
        <v>37324221</v>
      </c>
      <c r="D197">
        <v>26865535</v>
      </c>
      <c r="E197">
        <v>1</v>
      </c>
      <c r="F197">
        <v>1</v>
      </c>
      <c r="G197">
        <v>1</v>
      </c>
      <c r="H197">
        <v>3</v>
      </c>
      <c r="I197" t="s">
        <v>465</v>
      </c>
      <c r="J197" t="s">
        <v>466</v>
      </c>
      <c r="K197" t="s">
        <v>467</v>
      </c>
      <c r="L197">
        <v>1339</v>
      </c>
      <c r="N197">
        <v>1007</v>
      </c>
      <c r="O197" t="s">
        <v>346</v>
      </c>
      <c r="P197" t="s">
        <v>346</v>
      </c>
      <c r="Q197">
        <v>1</v>
      </c>
      <c r="W197">
        <v>0</v>
      </c>
      <c r="X197">
        <v>376521665</v>
      </c>
      <c r="Y197">
        <v>0.0006666666666666666</v>
      </c>
      <c r="AA197">
        <v>3047</v>
      </c>
      <c r="AB197">
        <v>0</v>
      </c>
      <c r="AC197">
        <v>0</v>
      </c>
      <c r="AD197">
        <v>0</v>
      </c>
      <c r="AE197">
        <v>1100</v>
      </c>
      <c r="AF197">
        <v>0</v>
      </c>
      <c r="AG197">
        <v>0</v>
      </c>
      <c r="AH197">
        <v>0</v>
      </c>
      <c r="AI197">
        <v>2.77</v>
      </c>
      <c r="AJ197">
        <v>1</v>
      </c>
      <c r="AK197">
        <v>1</v>
      </c>
      <c r="AL197">
        <v>1</v>
      </c>
      <c r="AN197">
        <v>0</v>
      </c>
      <c r="AO197">
        <v>1</v>
      </c>
      <c r="AP197">
        <v>1</v>
      </c>
      <c r="AQ197">
        <v>0</v>
      </c>
      <c r="AR197">
        <v>0</v>
      </c>
      <c r="AT197">
        <v>0.01</v>
      </c>
      <c r="AU197" t="s">
        <v>95</v>
      </c>
      <c r="AV197">
        <v>0</v>
      </c>
      <c r="AW197">
        <v>2</v>
      </c>
      <c r="AX197">
        <v>37324238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Y197*Source!I53</f>
        <v>0.00039999999999999996</v>
      </c>
      <c r="CY197">
        <f>AA197</f>
        <v>3047</v>
      </c>
      <c r="CZ197">
        <f>AE197</f>
        <v>1100</v>
      </c>
      <c r="DA197">
        <f>AI197</f>
        <v>2.77</v>
      </c>
      <c r="DB197">
        <v>0</v>
      </c>
    </row>
    <row r="198" spans="1:106" ht="12.75">
      <c r="A198">
        <f>ROW(Source!A53)</f>
        <v>53</v>
      </c>
      <c r="B198">
        <v>37323628</v>
      </c>
      <c r="C198">
        <v>37324221</v>
      </c>
      <c r="D198">
        <v>26854526</v>
      </c>
      <c r="E198">
        <v>1</v>
      </c>
      <c r="F198">
        <v>1</v>
      </c>
      <c r="G198">
        <v>1</v>
      </c>
      <c r="H198">
        <v>3</v>
      </c>
      <c r="I198" t="s">
        <v>471</v>
      </c>
      <c r="J198" t="s">
        <v>472</v>
      </c>
      <c r="K198" t="s">
        <v>473</v>
      </c>
      <c r="L198">
        <v>1327</v>
      </c>
      <c r="N198">
        <v>1005</v>
      </c>
      <c r="O198" t="s">
        <v>427</v>
      </c>
      <c r="P198" t="s">
        <v>427</v>
      </c>
      <c r="Q198">
        <v>1</v>
      </c>
      <c r="W198">
        <v>0</v>
      </c>
      <c r="X198">
        <v>433739046</v>
      </c>
      <c r="Y198">
        <v>0.03933333333333333</v>
      </c>
      <c r="AA198">
        <v>629.9</v>
      </c>
      <c r="AB198">
        <v>0</v>
      </c>
      <c r="AC198">
        <v>0</v>
      </c>
      <c r="AD198">
        <v>0</v>
      </c>
      <c r="AE198">
        <v>57.63</v>
      </c>
      <c r="AF198">
        <v>0</v>
      </c>
      <c r="AG198">
        <v>0</v>
      </c>
      <c r="AH198">
        <v>0</v>
      </c>
      <c r="AI198">
        <v>10.93</v>
      </c>
      <c r="AJ198">
        <v>1</v>
      </c>
      <c r="AK198">
        <v>1</v>
      </c>
      <c r="AL198">
        <v>1</v>
      </c>
      <c r="AN198">
        <v>0</v>
      </c>
      <c r="AO198">
        <v>1</v>
      </c>
      <c r="AP198">
        <v>1</v>
      </c>
      <c r="AQ198">
        <v>0</v>
      </c>
      <c r="AR198">
        <v>0</v>
      </c>
      <c r="AT198">
        <v>0.59</v>
      </c>
      <c r="AU198" t="s">
        <v>95</v>
      </c>
      <c r="AV198">
        <v>0</v>
      </c>
      <c r="AW198">
        <v>2</v>
      </c>
      <c r="AX198">
        <v>37324239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Y198*Source!I53</f>
        <v>0.0236</v>
      </c>
      <c r="CY198">
        <f>AA198</f>
        <v>629.9</v>
      </c>
      <c r="CZ198">
        <f>AE198</f>
        <v>57.63</v>
      </c>
      <c r="DA198">
        <f>AI198</f>
        <v>10.93</v>
      </c>
      <c r="DB198">
        <v>0</v>
      </c>
    </row>
    <row r="199" spans="1:106" ht="12.75">
      <c r="A199">
        <f>ROW(Source!A53)</f>
        <v>53</v>
      </c>
      <c r="B199">
        <v>37323628</v>
      </c>
      <c r="C199">
        <v>37324221</v>
      </c>
      <c r="D199">
        <v>26854538</v>
      </c>
      <c r="E199">
        <v>1</v>
      </c>
      <c r="F199">
        <v>1</v>
      </c>
      <c r="G199">
        <v>1</v>
      </c>
      <c r="H199">
        <v>3</v>
      </c>
      <c r="I199" t="s">
        <v>88</v>
      </c>
      <c r="J199" t="s">
        <v>90</v>
      </c>
      <c r="K199" t="s">
        <v>89</v>
      </c>
      <c r="L199">
        <v>1348</v>
      </c>
      <c r="N199">
        <v>1009</v>
      </c>
      <c r="O199" t="s">
        <v>81</v>
      </c>
      <c r="P199" t="s">
        <v>81</v>
      </c>
      <c r="Q199">
        <v>1000</v>
      </c>
      <c r="W199">
        <v>0</v>
      </c>
      <c r="X199">
        <v>678390428</v>
      </c>
      <c r="Y199">
        <v>0.513333</v>
      </c>
      <c r="AA199">
        <v>31882.09</v>
      </c>
      <c r="AB199">
        <v>0</v>
      </c>
      <c r="AC199">
        <v>0</v>
      </c>
      <c r="AD199">
        <v>0</v>
      </c>
      <c r="AE199">
        <v>6726.18</v>
      </c>
      <c r="AF199">
        <v>0</v>
      </c>
      <c r="AG199">
        <v>0</v>
      </c>
      <c r="AH199">
        <v>0</v>
      </c>
      <c r="AI199">
        <v>4.74</v>
      </c>
      <c r="AJ199">
        <v>1</v>
      </c>
      <c r="AK199">
        <v>1</v>
      </c>
      <c r="AL199">
        <v>1</v>
      </c>
      <c r="AN199">
        <v>0</v>
      </c>
      <c r="AO199">
        <v>0</v>
      </c>
      <c r="AP199">
        <v>1</v>
      </c>
      <c r="AQ199">
        <v>0</v>
      </c>
      <c r="AR199">
        <v>0</v>
      </c>
      <c r="AT199">
        <v>0.513333</v>
      </c>
      <c r="AV199">
        <v>0</v>
      </c>
      <c r="AW199">
        <v>1</v>
      </c>
      <c r="AX199">
        <v>-1</v>
      </c>
      <c r="AY199">
        <v>0</v>
      </c>
      <c r="AZ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Y199*Source!I53</f>
        <v>0.3079998</v>
      </c>
      <c r="CY199">
        <f>AA199</f>
        <v>31882.09</v>
      </c>
      <c r="CZ199">
        <f>AE199</f>
        <v>6726.18</v>
      </c>
      <c r="DA199">
        <f>AI199</f>
        <v>4.74</v>
      </c>
      <c r="DB199">
        <v>0</v>
      </c>
    </row>
    <row r="200" spans="1:106" ht="12.75">
      <c r="A200">
        <f>ROW(Source!A53)</f>
        <v>53</v>
      </c>
      <c r="B200">
        <v>37323628</v>
      </c>
      <c r="C200">
        <v>37324221</v>
      </c>
      <c r="D200">
        <v>26838995</v>
      </c>
      <c r="E200">
        <v>1</v>
      </c>
      <c r="F200">
        <v>1</v>
      </c>
      <c r="G200">
        <v>1</v>
      </c>
      <c r="H200">
        <v>3</v>
      </c>
      <c r="I200" t="s">
        <v>474</v>
      </c>
      <c r="J200" t="s">
        <v>475</v>
      </c>
      <c r="K200" t="s">
        <v>476</v>
      </c>
      <c r="L200">
        <v>1339</v>
      </c>
      <c r="N200">
        <v>1007</v>
      </c>
      <c r="O200" t="s">
        <v>346</v>
      </c>
      <c r="P200" t="s">
        <v>346</v>
      </c>
      <c r="Q200">
        <v>1</v>
      </c>
      <c r="W200">
        <v>0</v>
      </c>
      <c r="X200">
        <v>1807495069</v>
      </c>
      <c r="Y200">
        <v>0.6799999999999999</v>
      </c>
      <c r="AA200">
        <v>5522.62</v>
      </c>
      <c r="AB200">
        <v>0</v>
      </c>
      <c r="AC200">
        <v>0</v>
      </c>
      <c r="AD200">
        <v>0</v>
      </c>
      <c r="AE200">
        <v>878</v>
      </c>
      <c r="AF200">
        <v>0</v>
      </c>
      <c r="AG200">
        <v>0</v>
      </c>
      <c r="AH200">
        <v>0</v>
      </c>
      <c r="AI200">
        <v>6.29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1</v>
      </c>
      <c r="AQ200">
        <v>0</v>
      </c>
      <c r="AR200">
        <v>0</v>
      </c>
      <c r="AT200">
        <v>10.2</v>
      </c>
      <c r="AU200" t="s">
        <v>95</v>
      </c>
      <c r="AV200">
        <v>0</v>
      </c>
      <c r="AW200">
        <v>2</v>
      </c>
      <c r="AX200">
        <v>37324241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Y200*Source!I53</f>
        <v>0.408</v>
      </c>
      <c r="CY200">
        <f>AA200</f>
        <v>5522.62</v>
      </c>
      <c r="CZ200">
        <f>AE200</f>
        <v>878</v>
      </c>
      <c r="DA200">
        <f>AI200</f>
        <v>6.29</v>
      </c>
      <c r="DB200">
        <v>0</v>
      </c>
    </row>
    <row r="201" spans="1:106" ht="12.75">
      <c r="A201">
        <f>ROW(Source!A56)</f>
        <v>56</v>
      </c>
      <c r="B201">
        <v>37323632</v>
      </c>
      <c r="C201">
        <v>37324243</v>
      </c>
      <c r="D201">
        <v>9415440</v>
      </c>
      <c r="E201">
        <v>1</v>
      </c>
      <c r="F201">
        <v>1</v>
      </c>
      <c r="G201">
        <v>1</v>
      </c>
      <c r="H201">
        <v>1</v>
      </c>
      <c r="I201" t="s">
        <v>317</v>
      </c>
      <c r="K201" t="s">
        <v>318</v>
      </c>
      <c r="L201">
        <v>1369</v>
      </c>
      <c r="N201">
        <v>1013</v>
      </c>
      <c r="O201" t="s">
        <v>319</v>
      </c>
      <c r="P201" t="s">
        <v>319</v>
      </c>
      <c r="Q201">
        <v>1</v>
      </c>
      <c r="W201">
        <v>0</v>
      </c>
      <c r="X201">
        <v>1774519361</v>
      </c>
      <c r="Y201">
        <v>9.71</v>
      </c>
      <c r="AA201">
        <v>0</v>
      </c>
      <c r="AB201">
        <v>0</v>
      </c>
      <c r="AC201">
        <v>0</v>
      </c>
      <c r="AD201">
        <v>8.31</v>
      </c>
      <c r="AE201">
        <v>0</v>
      </c>
      <c r="AF201">
        <v>0</v>
      </c>
      <c r="AG201">
        <v>0</v>
      </c>
      <c r="AH201">
        <v>8.31</v>
      </c>
      <c r="AI201">
        <v>1</v>
      </c>
      <c r="AJ201">
        <v>1</v>
      </c>
      <c r="AK201">
        <v>1</v>
      </c>
      <c r="AL201">
        <v>1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9.71</v>
      </c>
      <c r="AV201">
        <v>1</v>
      </c>
      <c r="AW201">
        <v>2</v>
      </c>
      <c r="AX201">
        <v>37324250</v>
      </c>
      <c r="AY201">
        <v>1</v>
      </c>
      <c r="AZ201">
        <v>0</v>
      </c>
      <c r="BA201">
        <v>201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Y201*Source!I56</f>
        <v>48.579130000000006</v>
      </c>
      <c r="CY201">
        <f>AD201</f>
        <v>8.31</v>
      </c>
      <c r="CZ201">
        <f>AH201</f>
        <v>8.31</v>
      </c>
      <c r="DA201">
        <f>AL201</f>
        <v>1</v>
      </c>
      <c r="DB201">
        <v>0</v>
      </c>
    </row>
    <row r="202" spans="1:106" ht="12.75">
      <c r="A202">
        <f>ROW(Source!A56)</f>
        <v>56</v>
      </c>
      <c r="B202">
        <v>37323632</v>
      </c>
      <c r="C202">
        <v>37324243</v>
      </c>
      <c r="D202">
        <v>121548</v>
      </c>
      <c r="E202">
        <v>1</v>
      </c>
      <c r="F202">
        <v>1</v>
      </c>
      <c r="G202">
        <v>1</v>
      </c>
      <c r="H202">
        <v>1</v>
      </c>
      <c r="I202" t="s">
        <v>32</v>
      </c>
      <c r="K202" t="s">
        <v>320</v>
      </c>
      <c r="L202">
        <v>608254</v>
      </c>
      <c r="N202">
        <v>1013</v>
      </c>
      <c r="O202" t="s">
        <v>321</v>
      </c>
      <c r="P202" t="s">
        <v>321</v>
      </c>
      <c r="Q202">
        <v>1</v>
      </c>
      <c r="W202">
        <v>0</v>
      </c>
      <c r="X202">
        <v>-185737400</v>
      </c>
      <c r="Y202">
        <v>2.8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2.8</v>
      </c>
      <c r="AV202">
        <v>2</v>
      </c>
      <c r="AW202">
        <v>2</v>
      </c>
      <c r="AX202">
        <v>37324251</v>
      </c>
      <c r="AY202">
        <v>1</v>
      </c>
      <c r="AZ202">
        <v>0</v>
      </c>
      <c r="BA202">
        <v>202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Y202*Source!I56</f>
        <v>14.0084</v>
      </c>
      <c r="CY202">
        <f>AD202</f>
        <v>0</v>
      </c>
      <c r="CZ202">
        <f>AH202</f>
        <v>0</v>
      </c>
      <c r="DA202">
        <f>AL202</f>
        <v>1</v>
      </c>
      <c r="DB202">
        <v>0</v>
      </c>
    </row>
    <row r="203" spans="1:106" ht="12.75">
      <c r="A203">
        <f>ROW(Source!A56)</f>
        <v>56</v>
      </c>
      <c r="B203">
        <v>37323632</v>
      </c>
      <c r="C203">
        <v>37324243</v>
      </c>
      <c r="D203">
        <v>26837345</v>
      </c>
      <c r="E203">
        <v>1</v>
      </c>
      <c r="F203">
        <v>1</v>
      </c>
      <c r="G203">
        <v>1</v>
      </c>
      <c r="H203">
        <v>2</v>
      </c>
      <c r="I203" t="s">
        <v>479</v>
      </c>
      <c r="J203" t="s">
        <v>480</v>
      </c>
      <c r="K203" t="s">
        <v>481</v>
      </c>
      <c r="L203">
        <v>1368</v>
      </c>
      <c r="N203">
        <v>1011</v>
      </c>
      <c r="O203" t="s">
        <v>325</v>
      </c>
      <c r="P203" t="s">
        <v>325</v>
      </c>
      <c r="Q203">
        <v>1</v>
      </c>
      <c r="W203">
        <v>0</v>
      </c>
      <c r="X203">
        <v>-111631723</v>
      </c>
      <c r="Y203">
        <v>2.8</v>
      </c>
      <c r="AA203">
        <v>0</v>
      </c>
      <c r="AB203">
        <v>245.65</v>
      </c>
      <c r="AC203">
        <v>13.5</v>
      </c>
      <c r="AD203">
        <v>0</v>
      </c>
      <c r="AE203">
        <v>0</v>
      </c>
      <c r="AF203">
        <v>245.65</v>
      </c>
      <c r="AG203">
        <v>13.5</v>
      </c>
      <c r="AH203">
        <v>0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T203">
        <v>2.8</v>
      </c>
      <c r="AV203">
        <v>0</v>
      </c>
      <c r="AW203">
        <v>2</v>
      </c>
      <c r="AX203">
        <v>37324252</v>
      </c>
      <c r="AY203">
        <v>1</v>
      </c>
      <c r="AZ203">
        <v>0</v>
      </c>
      <c r="BA203">
        <v>203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Y203*Source!I56</f>
        <v>14.0084</v>
      </c>
      <c r="CY203">
        <f>AB203</f>
        <v>245.65</v>
      </c>
      <c r="CZ203">
        <f>AF203</f>
        <v>245.65</v>
      </c>
      <c r="DA203">
        <f>AJ203</f>
        <v>1</v>
      </c>
      <c r="DB203">
        <v>0</v>
      </c>
    </row>
    <row r="204" spans="1:106" ht="12.75">
      <c r="A204">
        <f>ROW(Source!A56)</f>
        <v>56</v>
      </c>
      <c r="B204">
        <v>37323632</v>
      </c>
      <c r="C204">
        <v>37324243</v>
      </c>
      <c r="D204">
        <v>26838694</v>
      </c>
      <c r="E204">
        <v>1</v>
      </c>
      <c r="F204">
        <v>1</v>
      </c>
      <c r="G204">
        <v>1</v>
      </c>
      <c r="H204">
        <v>2</v>
      </c>
      <c r="I204" t="s">
        <v>337</v>
      </c>
      <c r="J204" t="s">
        <v>440</v>
      </c>
      <c r="K204" t="s">
        <v>339</v>
      </c>
      <c r="L204">
        <v>1368</v>
      </c>
      <c r="N204">
        <v>1011</v>
      </c>
      <c r="O204" t="s">
        <v>325</v>
      </c>
      <c r="P204" t="s">
        <v>325</v>
      </c>
      <c r="Q204">
        <v>1</v>
      </c>
      <c r="W204">
        <v>0</v>
      </c>
      <c r="X204">
        <v>-706219601</v>
      </c>
      <c r="Y204">
        <v>0.01</v>
      </c>
      <c r="AA204">
        <v>0</v>
      </c>
      <c r="AB204">
        <v>87.17</v>
      </c>
      <c r="AC204">
        <v>11.6</v>
      </c>
      <c r="AD204">
        <v>0</v>
      </c>
      <c r="AE204">
        <v>0</v>
      </c>
      <c r="AF204">
        <v>87.17</v>
      </c>
      <c r="AG204">
        <v>11.6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0.01</v>
      </c>
      <c r="AV204">
        <v>0</v>
      </c>
      <c r="AW204">
        <v>2</v>
      </c>
      <c r="AX204">
        <v>37324253</v>
      </c>
      <c r="AY204">
        <v>1</v>
      </c>
      <c r="AZ204">
        <v>0</v>
      </c>
      <c r="BA204">
        <v>204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Y204*Source!I56</f>
        <v>0.050030000000000005</v>
      </c>
      <c r="CY204">
        <f>AB204</f>
        <v>87.17</v>
      </c>
      <c r="CZ204">
        <f>AF204</f>
        <v>87.17</v>
      </c>
      <c r="DA204">
        <f>AJ204</f>
        <v>1</v>
      </c>
      <c r="DB204">
        <v>0</v>
      </c>
    </row>
    <row r="205" spans="1:106" ht="12.75">
      <c r="A205">
        <f>ROW(Source!A56)</f>
        <v>56</v>
      </c>
      <c r="B205">
        <v>37323632</v>
      </c>
      <c r="C205">
        <v>37324243</v>
      </c>
      <c r="D205">
        <v>26857884</v>
      </c>
      <c r="E205">
        <v>1</v>
      </c>
      <c r="F205">
        <v>1</v>
      </c>
      <c r="G205">
        <v>1</v>
      </c>
      <c r="H205">
        <v>3</v>
      </c>
      <c r="I205" t="s">
        <v>482</v>
      </c>
      <c r="J205" t="s">
        <v>483</v>
      </c>
      <c r="K205" t="s">
        <v>484</v>
      </c>
      <c r="L205">
        <v>1348</v>
      </c>
      <c r="N205">
        <v>1009</v>
      </c>
      <c r="O205" t="s">
        <v>81</v>
      </c>
      <c r="P205" t="s">
        <v>81</v>
      </c>
      <c r="Q205">
        <v>1000</v>
      </c>
      <c r="W205">
        <v>0</v>
      </c>
      <c r="X205">
        <v>-1500596339</v>
      </c>
      <c r="Y205">
        <v>8E-05</v>
      </c>
      <c r="AA205">
        <v>40650</v>
      </c>
      <c r="AB205">
        <v>0</v>
      </c>
      <c r="AC205">
        <v>0</v>
      </c>
      <c r="AD205">
        <v>0</v>
      </c>
      <c r="AE205">
        <v>40650</v>
      </c>
      <c r="AF205">
        <v>0</v>
      </c>
      <c r="AG205">
        <v>0</v>
      </c>
      <c r="AH205">
        <v>0</v>
      </c>
      <c r="AI205">
        <v>1</v>
      </c>
      <c r="AJ205">
        <v>1</v>
      </c>
      <c r="AK205">
        <v>1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8E-05</v>
      </c>
      <c r="AV205">
        <v>0</v>
      </c>
      <c r="AW205">
        <v>2</v>
      </c>
      <c r="AX205">
        <v>37324254</v>
      </c>
      <c r="AY205">
        <v>1</v>
      </c>
      <c r="AZ205">
        <v>0</v>
      </c>
      <c r="BA205">
        <v>205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Y205*Source!I56</f>
        <v>0.00040024000000000006</v>
      </c>
      <c r="CY205">
        <f>AA205</f>
        <v>40650</v>
      </c>
      <c r="CZ205">
        <f>AE205</f>
        <v>40650</v>
      </c>
      <c r="DA205">
        <f>AI205</f>
        <v>1</v>
      </c>
      <c r="DB205">
        <v>0</v>
      </c>
    </row>
    <row r="206" spans="1:106" ht="12.75">
      <c r="A206">
        <f>ROW(Source!A56)</f>
        <v>56</v>
      </c>
      <c r="B206">
        <v>37323632</v>
      </c>
      <c r="C206">
        <v>37324243</v>
      </c>
      <c r="D206">
        <v>26872596</v>
      </c>
      <c r="E206">
        <v>1</v>
      </c>
      <c r="F206">
        <v>1</v>
      </c>
      <c r="G206">
        <v>1</v>
      </c>
      <c r="H206">
        <v>3</v>
      </c>
      <c r="I206" t="s">
        <v>485</v>
      </c>
      <c r="J206" t="s">
        <v>486</v>
      </c>
      <c r="K206" t="s">
        <v>487</v>
      </c>
      <c r="L206">
        <v>1327</v>
      </c>
      <c r="N206">
        <v>1005</v>
      </c>
      <c r="O206" t="s">
        <v>427</v>
      </c>
      <c r="P206" t="s">
        <v>427</v>
      </c>
      <c r="Q206">
        <v>1</v>
      </c>
      <c r="W206">
        <v>0</v>
      </c>
      <c r="X206">
        <v>-1920953435</v>
      </c>
      <c r="Y206">
        <v>6.82</v>
      </c>
      <c r="AA206">
        <v>4.82</v>
      </c>
      <c r="AB206">
        <v>0</v>
      </c>
      <c r="AC206">
        <v>0</v>
      </c>
      <c r="AD206">
        <v>0</v>
      </c>
      <c r="AE206">
        <v>4.82</v>
      </c>
      <c r="AF206">
        <v>0</v>
      </c>
      <c r="AG206">
        <v>0</v>
      </c>
      <c r="AH206">
        <v>0</v>
      </c>
      <c r="AI206">
        <v>1</v>
      </c>
      <c r="AJ206">
        <v>1</v>
      </c>
      <c r="AK206">
        <v>1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6.82</v>
      </c>
      <c r="AV206">
        <v>0</v>
      </c>
      <c r="AW206">
        <v>2</v>
      </c>
      <c r="AX206">
        <v>37324255</v>
      </c>
      <c r="AY206">
        <v>1</v>
      </c>
      <c r="AZ206">
        <v>0</v>
      </c>
      <c r="BA206">
        <v>206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Y206*Source!I56</f>
        <v>34.12046</v>
      </c>
      <c r="CY206">
        <f>AA206</f>
        <v>4.82</v>
      </c>
      <c r="CZ206">
        <f>AE206</f>
        <v>4.82</v>
      </c>
      <c r="DA206">
        <f>AI206</f>
        <v>1</v>
      </c>
      <c r="DB206">
        <v>0</v>
      </c>
    </row>
    <row r="207" spans="1:106" ht="12.75">
      <c r="A207">
        <f>ROW(Source!A57)</f>
        <v>57</v>
      </c>
      <c r="B207">
        <v>37323628</v>
      </c>
      <c r="C207">
        <v>37324243</v>
      </c>
      <c r="D207">
        <v>9415440</v>
      </c>
      <c r="E207">
        <v>1</v>
      </c>
      <c r="F207">
        <v>1</v>
      </c>
      <c r="G207">
        <v>1</v>
      </c>
      <c r="H207">
        <v>1</v>
      </c>
      <c r="I207" t="s">
        <v>317</v>
      </c>
      <c r="K207" t="s">
        <v>318</v>
      </c>
      <c r="L207">
        <v>1369</v>
      </c>
      <c r="N207">
        <v>1013</v>
      </c>
      <c r="O207" t="s">
        <v>319</v>
      </c>
      <c r="P207" t="s">
        <v>319</v>
      </c>
      <c r="Q207">
        <v>1</v>
      </c>
      <c r="W207">
        <v>0</v>
      </c>
      <c r="X207">
        <v>1774519361</v>
      </c>
      <c r="Y207">
        <v>9.71</v>
      </c>
      <c r="AA207">
        <v>0</v>
      </c>
      <c r="AB207">
        <v>0</v>
      </c>
      <c r="AC207">
        <v>0</v>
      </c>
      <c r="AD207">
        <v>8.31</v>
      </c>
      <c r="AE207">
        <v>0</v>
      </c>
      <c r="AF207">
        <v>0</v>
      </c>
      <c r="AG207">
        <v>0</v>
      </c>
      <c r="AH207">
        <v>8.31</v>
      </c>
      <c r="AI207">
        <v>1</v>
      </c>
      <c r="AJ207">
        <v>1</v>
      </c>
      <c r="AK207">
        <v>1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9.71</v>
      </c>
      <c r="AV207">
        <v>1</v>
      </c>
      <c r="AW207">
        <v>2</v>
      </c>
      <c r="AX207">
        <v>37324250</v>
      </c>
      <c r="AY207">
        <v>1</v>
      </c>
      <c r="AZ207">
        <v>0</v>
      </c>
      <c r="BA207">
        <v>207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Y207*Source!I57</f>
        <v>48.579130000000006</v>
      </c>
      <c r="CY207">
        <f>AD207</f>
        <v>8.31</v>
      </c>
      <c r="CZ207">
        <f>AH207</f>
        <v>8.31</v>
      </c>
      <c r="DA207">
        <f>AL207</f>
        <v>1</v>
      </c>
      <c r="DB207">
        <v>0</v>
      </c>
    </row>
    <row r="208" spans="1:106" ht="12.75">
      <c r="A208">
        <f>ROW(Source!A57)</f>
        <v>57</v>
      </c>
      <c r="B208">
        <v>37323628</v>
      </c>
      <c r="C208">
        <v>37324243</v>
      </c>
      <c r="D208">
        <v>121548</v>
      </c>
      <c r="E208">
        <v>1</v>
      </c>
      <c r="F208">
        <v>1</v>
      </c>
      <c r="G208">
        <v>1</v>
      </c>
      <c r="H208">
        <v>1</v>
      </c>
      <c r="I208" t="s">
        <v>32</v>
      </c>
      <c r="K208" t="s">
        <v>320</v>
      </c>
      <c r="L208">
        <v>608254</v>
      </c>
      <c r="N208">
        <v>1013</v>
      </c>
      <c r="O208" t="s">
        <v>321</v>
      </c>
      <c r="P208" t="s">
        <v>321</v>
      </c>
      <c r="Q208">
        <v>1</v>
      </c>
      <c r="W208">
        <v>0</v>
      </c>
      <c r="X208">
        <v>-185737400</v>
      </c>
      <c r="Y208">
        <v>2.8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1</v>
      </c>
      <c r="AJ208">
        <v>1</v>
      </c>
      <c r="AK208">
        <v>1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2.8</v>
      </c>
      <c r="AV208">
        <v>2</v>
      </c>
      <c r="AW208">
        <v>2</v>
      </c>
      <c r="AX208">
        <v>37324251</v>
      </c>
      <c r="AY208">
        <v>1</v>
      </c>
      <c r="AZ208">
        <v>0</v>
      </c>
      <c r="BA208">
        <v>208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Y208*Source!I57</f>
        <v>14.0084</v>
      </c>
      <c r="CY208">
        <f>AD208</f>
        <v>0</v>
      </c>
      <c r="CZ208">
        <f>AH208</f>
        <v>0</v>
      </c>
      <c r="DA208">
        <f>AL208</f>
        <v>1</v>
      </c>
      <c r="DB208">
        <v>0</v>
      </c>
    </row>
    <row r="209" spans="1:106" ht="12.75">
      <c r="A209">
        <f>ROW(Source!A57)</f>
        <v>57</v>
      </c>
      <c r="B209">
        <v>37323628</v>
      </c>
      <c r="C209">
        <v>37324243</v>
      </c>
      <c r="D209">
        <v>26837345</v>
      </c>
      <c r="E209">
        <v>1</v>
      </c>
      <c r="F209">
        <v>1</v>
      </c>
      <c r="G209">
        <v>1</v>
      </c>
      <c r="H209">
        <v>2</v>
      </c>
      <c r="I209" t="s">
        <v>479</v>
      </c>
      <c r="J209" t="s">
        <v>480</v>
      </c>
      <c r="K209" t="s">
        <v>481</v>
      </c>
      <c r="L209">
        <v>1368</v>
      </c>
      <c r="N209">
        <v>1011</v>
      </c>
      <c r="O209" t="s">
        <v>325</v>
      </c>
      <c r="P209" t="s">
        <v>325</v>
      </c>
      <c r="Q209">
        <v>1</v>
      </c>
      <c r="W209">
        <v>0</v>
      </c>
      <c r="X209">
        <v>-111631723</v>
      </c>
      <c r="Y209">
        <v>2.8</v>
      </c>
      <c r="AA209">
        <v>0</v>
      </c>
      <c r="AB209">
        <v>928.56</v>
      </c>
      <c r="AC209">
        <v>331.83</v>
      </c>
      <c r="AD209">
        <v>0</v>
      </c>
      <c r="AE209">
        <v>0</v>
      </c>
      <c r="AF209">
        <v>245.65</v>
      </c>
      <c r="AG209">
        <v>13.5</v>
      </c>
      <c r="AH209">
        <v>0</v>
      </c>
      <c r="AI209">
        <v>1</v>
      </c>
      <c r="AJ209">
        <v>3.78</v>
      </c>
      <c r="AK209">
        <v>24.58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2.8</v>
      </c>
      <c r="AV209">
        <v>0</v>
      </c>
      <c r="AW209">
        <v>2</v>
      </c>
      <c r="AX209">
        <v>37324252</v>
      </c>
      <c r="AY209">
        <v>1</v>
      </c>
      <c r="AZ209">
        <v>0</v>
      </c>
      <c r="BA209">
        <v>209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Y209*Source!I57</f>
        <v>14.0084</v>
      </c>
      <c r="CY209">
        <f>AB209</f>
        <v>928.56</v>
      </c>
      <c r="CZ209">
        <f>AF209</f>
        <v>245.65</v>
      </c>
      <c r="DA209">
        <f>AJ209</f>
        <v>3.78</v>
      </c>
      <c r="DB209">
        <v>0</v>
      </c>
    </row>
    <row r="210" spans="1:106" ht="12.75">
      <c r="A210">
        <f>ROW(Source!A57)</f>
        <v>57</v>
      </c>
      <c r="B210">
        <v>37323628</v>
      </c>
      <c r="C210">
        <v>37324243</v>
      </c>
      <c r="D210">
        <v>26838694</v>
      </c>
      <c r="E210">
        <v>1</v>
      </c>
      <c r="F210">
        <v>1</v>
      </c>
      <c r="G210">
        <v>1</v>
      </c>
      <c r="H210">
        <v>2</v>
      </c>
      <c r="I210" t="s">
        <v>337</v>
      </c>
      <c r="J210" t="s">
        <v>440</v>
      </c>
      <c r="K210" t="s">
        <v>339</v>
      </c>
      <c r="L210">
        <v>1368</v>
      </c>
      <c r="N210">
        <v>1011</v>
      </c>
      <c r="O210" t="s">
        <v>325</v>
      </c>
      <c r="P210" t="s">
        <v>325</v>
      </c>
      <c r="Q210">
        <v>1</v>
      </c>
      <c r="W210">
        <v>0</v>
      </c>
      <c r="X210">
        <v>-706219601</v>
      </c>
      <c r="Y210">
        <v>0.01</v>
      </c>
      <c r="AA210">
        <v>0</v>
      </c>
      <c r="AB210">
        <v>655.52</v>
      </c>
      <c r="AC210">
        <v>285.13</v>
      </c>
      <c r="AD210">
        <v>0</v>
      </c>
      <c r="AE210">
        <v>0</v>
      </c>
      <c r="AF210">
        <v>87.17</v>
      </c>
      <c r="AG210">
        <v>11.6</v>
      </c>
      <c r="AH210">
        <v>0</v>
      </c>
      <c r="AI210">
        <v>1</v>
      </c>
      <c r="AJ210">
        <v>7.52</v>
      </c>
      <c r="AK210">
        <v>24.58</v>
      </c>
      <c r="AL210">
        <v>1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0.01</v>
      </c>
      <c r="AV210">
        <v>0</v>
      </c>
      <c r="AW210">
        <v>2</v>
      </c>
      <c r="AX210">
        <v>37324253</v>
      </c>
      <c r="AY210">
        <v>1</v>
      </c>
      <c r="AZ210">
        <v>0</v>
      </c>
      <c r="BA210">
        <v>210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Y210*Source!I57</f>
        <v>0.050030000000000005</v>
      </c>
      <c r="CY210">
        <f>AB210</f>
        <v>655.52</v>
      </c>
      <c r="CZ210">
        <f>AF210</f>
        <v>87.17</v>
      </c>
      <c r="DA210">
        <f>AJ210</f>
        <v>7.52</v>
      </c>
      <c r="DB210">
        <v>0</v>
      </c>
    </row>
    <row r="211" spans="1:106" ht="12.75">
      <c r="A211">
        <f>ROW(Source!A57)</f>
        <v>57</v>
      </c>
      <c r="B211">
        <v>37323628</v>
      </c>
      <c r="C211">
        <v>37324243</v>
      </c>
      <c r="D211">
        <v>26857884</v>
      </c>
      <c r="E211">
        <v>1</v>
      </c>
      <c r="F211">
        <v>1</v>
      </c>
      <c r="G211">
        <v>1</v>
      </c>
      <c r="H211">
        <v>3</v>
      </c>
      <c r="I211" t="s">
        <v>482</v>
      </c>
      <c r="J211" t="s">
        <v>483</v>
      </c>
      <c r="K211" t="s">
        <v>484</v>
      </c>
      <c r="L211">
        <v>1348</v>
      </c>
      <c r="N211">
        <v>1009</v>
      </c>
      <c r="O211" t="s">
        <v>81</v>
      </c>
      <c r="P211" t="s">
        <v>81</v>
      </c>
      <c r="Q211">
        <v>1000</v>
      </c>
      <c r="W211">
        <v>0</v>
      </c>
      <c r="X211">
        <v>-1500596339</v>
      </c>
      <c r="Y211">
        <v>8E-05</v>
      </c>
      <c r="AA211">
        <v>246745.5</v>
      </c>
      <c r="AB211">
        <v>0</v>
      </c>
      <c r="AC211">
        <v>0</v>
      </c>
      <c r="AD211">
        <v>0</v>
      </c>
      <c r="AE211">
        <v>40650</v>
      </c>
      <c r="AF211">
        <v>0</v>
      </c>
      <c r="AG211">
        <v>0</v>
      </c>
      <c r="AH211">
        <v>0</v>
      </c>
      <c r="AI211">
        <v>6.07</v>
      </c>
      <c r="AJ211">
        <v>1</v>
      </c>
      <c r="AK211">
        <v>1</v>
      </c>
      <c r="AL211">
        <v>1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8E-05</v>
      </c>
      <c r="AV211">
        <v>0</v>
      </c>
      <c r="AW211">
        <v>2</v>
      </c>
      <c r="AX211">
        <v>37324254</v>
      </c>
      <c r="AY211">
        <v>1</v>
      </c>
      <c r="AZ211">
        <v>0</v>
      </c>
      <c r="BA211">
        <v>211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Y211*Source!I57</f>
        <v>0.00040024000000000006</v>
      </c>
      <c r="CY211">
        <f>AA211</f>
        <v>246745.5</v>
      </c>
      <c r="CZ211">
        <f>AE211</f>
        <v>40650</v>
      </c>
      <c r="DA211">
        <f>AI211</f>
        <v>6.07</v>
      </c>
      <c r="DB211">
        <v>0</v>
      </c>
    </row>
    <row r="212" spans="1:106" ht="12.75">
      <c r="A212">
        <f>ROW(Source!A57)</f>
        <v>57</v>
      </c>
      <c r="B212">
        <v>37323628</v>
      </c>
      <c r="C212">
        <v>37324243</v>
      </c>
      <c r="D212">
        <v>26872596</v>
      </c>
      <c r="E212">
        <v>1</v>
      </c>
      <c r="F212">
        <v>1</v>
      </c>
      <c r="G212">
        <v>1</v>
      </c>
      <c r="H212">
        <v>3</v>
      </c>
      <c r="I212" t="s">
        <v>485</v>
      </c>
      <c r="J212" t="s">
        <v>486</v>
      </c>
      <c r="K212" t="s">
        <v>487</v>
      </c>
      <c r="L212">
        <v>1327</v>
      </c>
      <c r="N212">
        <v>1005</v>
      </c>
      <c r="O212" t="s">
        <v>427</v>
      </c>
      <c r="P212" t="s">
        <v>427</v>
      </c>
      <c r="Q212">
        <v>1</v>
      </c>
      <c r="W212">
        <v>0</v>
      </c>
      <c r="X212">
        <v>-1920953435</v>
      </c>
      <c r="Y212">
        <v>6.82</v>
      </c>
      <c r="AA212">
        <v>12.58</v>
      </c>
      <c r="AB212">
        <v>0</v>
      </c>
      <c r="AC212">
        <v>0</v>
      </c>
      <c r="AD212">
        <v>0</v>
      </c>
      <c r="AE212">
        <v>4.82</v>
      </c>
      <c r="AF212">
        <v>0</v>
      </c>
      <c r="AG212">
        <v>0</v>
      </c>
      <c r="AH212">
        <v>0</v>
      </c>
      <c r="AI212">
        <v>2.61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6.82</v>
      </c>
      <c r="AV212">
        <v>0</v>
      </c>
      <c r="AW212">
        <v>2</v>
      </c>
      <c r="AX212">
        <v>37324255</v>
      </c>
      <c r="AY212">
        <v>1</v>
      </c>
      <c r="AZ212">
        <v>0</v>
      </c>
      <c r="BA212">
        <v>212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Y212*Source!I57</f>
        <v>34.12046</v>
      </c>
      <c r="CY212">
        <f>AA212</f>
        <v>12.58</v>
      </c>
      <c r="CZ212">
        <f>AE212</f>
        <v>4.82</v>
      </c>
      <c r="DA212">
        <f>AI212</f>
        <v>2.61</v>
      </c>
      <c r="DB212">
        <v>0</v>
      </c>
    </row>
    <row r="213" spans="1:106" ht="12.75">
      <c r="A213">
        <f>ROW(Source!A58)</f>
        <v>58</v>
      </c>
      <c r="B213">
        <v>37323632</v>
      </c>
      <c r="C213">
        <v>37324256</v>
      </c>
      <c r="D213">
        <v>9416210</v>
      </c>
      <c r="E213">
        <v>1</v>
      </c>
      <c r="F213">
        <v>1</v>
      </c>
      <c r="G213">
        <v>1</v>
      </c>
      <c r="H213">
        <v>1</v>
      </c>
      <c r="I213" t="s">
        <v>488</v>
      </c>
      <c r="K213" t="s">
        <v>489</v>
      </c>
      <c r="L213">
        <v>1369</v>
      </c>
      <c r="N213">
        <v>1013</v>
      </c>
      <c r="O213" t="s">
        <v>319</v>
      </c>
      <c r="P213" t="s">
        <v>319</v>
      </c>
      <c r="Q213">
        <v>1</v>
      </c>
      <c r="W213">
        <v>0</v>
      </c>
      <c r="X213">
        <v>-647487898</v>
      </c>
      <c r="Y213">
        <v>11.143499999999998</v>
      </c>
      <c r="AA213">
        <v>0</v>
      </c>
      <c r="AB213">
        <v>0</v>
      </c>
      <c r="AC213">
        <v>0</v>
      </c>
      <c r="AD213">
        <v>9.29</v>
      </c>
      <c r="AE213">
        <v>0</v>
      </c>
      <c r="AF213">
        <v>0</v>
      </c>
      <c r="AG213">
        <v>0</v>
      </c>
      <c r="AH213">
        <v>9.29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1</v>
      </c>
      <c r="AQ213">
        <v>0</v>
      </c>
      <c r="AR213">
        <v>0</v>
      </c>
      <c r="AT213">
        <v>9.69</v>
      </c>
      <c r="AU213" t="s">
        <v>108</v>
      </c>
      <c r="AV213">
        <v>1</v>
      </c>
      <c r="AW213">
        <v>2</v>
      </c>
      <c r="AX213">
        <v>37324283</v>
      </c>
      <c r="AY213">
        <v>1</v>
      </c>
      <c r="AZ213">
        <v>0</v>
      </c>
      <c r="BA213">
        <v>213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Y213*Source!I58</f>
        <v>129.87837506519998</v>
      </c>
      <c r="CY213">
        <f>AD213</f>
        <v>9.29</v>
      </c>
      <c r="CZ213">
        <f>AH213</f>
        <v>9.29</v>
      </c>
      <c r="DA213">
        <f>AL213</f>
        <v>1</v>
      </c>
      <c r="DB213">
        <v>0</v>
      </c>
    </row>
    <row r="214" spans="1:106" ht="12.75">
      <c r="A214">
        <f>ROW(Source!A58)</f>
        <v>58</v>
      </c>
      <c r="B214">
        <v>37323632</v>
      </c>
      <c r="C214">
        <v>37324256</v>
      </c>
      <c r="D214">
        <v>121548</v>
      </c>
      <c r="E214">
        <v>1</v>
      </c>
      <c r="F214">
        <v>1</v>
      </c>
      <c r="G214">
        <v>1</v>
      </c>
      <c r="H214">
        <v>1</v>
      </c>
      <c r="I214" t="s">
        <v>32</v>
      </c>
      <c r="K214" t="s">
        <v>320</v>
      </c>
      <c r="L214">
        <v>608254</v>
      </c>
      <c r="N214">
        <v>1013</v>
      </c>
      <c r="O214" t="s">
        <v>321</v>
      </c>
      <c r="P214" t="s">
        <v>321</v>
      </c>
      <c r="Q214">
        <v>1</v>
      </c>
      <c r="W214">
        <v>0</v>
      </c>
      <c r="X214">
        <v>-185737400</v>
      </c>
      <c r="Y214">
        <v>1.4874999999999998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1</v>
      </c>
      <c r="AQ214">
        <v>0</v>
      </c>
      <c r="AR214">
        <v>0</v>
      </c>
      <c r="AT214">
        <v>1.19</v>
      </c>
      <c r="AU214" t="s">
        <v>107</v>
      </c>
      <c r="AV214">
        <v>2</v>
      </c>
      <c r="AW214">
        <v>2</v>
      </c>
      <c r="AX214">
        <v>37324284</v>
      </c>
      <c r="AY214">
        <v>1</v>
      </c>
      <c r="AZ214">
        <v>0</v>
      </c>
      <c r="BA214">
        <v>214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Y214*Source!I58</f>
        <v>17.336930309999996</v>
      </c>
      <c r="CY214">
        <f>AD214</f>
        <v>0</v>
      </c>
      <c r="CZ214">
        <f>AH214</f>
        <v>0</v>
      </c>
      <c r="DA214">
        <f>AL214</f>
        <v>1</v>
      </c>
      <c r="DB214">
        <v>0</v>
      </c>
    </row>
    <row r="215" spans="1:106" ht="12.75">
      <c r="A215">
        <f>ROW(Source!A58)</f>
        <v>58</v>
      </c>
      <c r="B215">
        <v>37323632</v>
      </c>
      <c r="C215">
        <v>37324256</v>
      </c>
      <c r="D215">
        <v>26836708</v>
      </c>
      <c r="E215">
        <v>1</v>
      </c>
      <c r="F215">
        <v>1</v>
      </c>
      <c r="G215">
        <v>1</v>
      </c>
      <c r="H215">
        <v>2</v>
      </c>
      <c r="I215" t="s">
        <v>400</v>
      </c>
      <c r="J215" t="s">
        <v>439</v>
      </c>
      <c r="K215" t="s">
        <v>402</v>
      </c>
      <c r="L215">
        <v>1368</v>
      </c>
      <c r="N215">
        <v>1011</v>
      </c>
      <c r="O215" t="s">
        <v>325</v>
      </c>
      <c r="P215" t="s">
        <v>325</v>
      </c>
      <c r="Q215">
        <v>1</v>
      </c>
      <c r="W215">
        <v>0</v>
      </c>
      <c r="X215">
        <v>390837727</v>
      </c>
      <c r="Y215">
        <v>1.2375</v>
      </c>
      <c r="AA215">
        <v>0</v>
      </c>
      <c r="AB215">
        <v>111.99</v>
      </c>
      <c r="AC215">
        <v>13.5</v>
      </c>
      <c r="AD215">
        <v>0</v>
      </c>
      <c r="AE215">
        <v>0</v>
      </c>
      <c r="AF215">
        <v>111.99</v>
      </c>
      <c r="AG215">
        <v>13.5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1</v>
      </c>
      <c r="AQ215">
        <v>0</v>
      </c>
      <c r="AR215">
        <v>0</v>
      </c>
      <c r="AT215">
        <v>0.99</v>
      </c>
      <c r="AU215" t="s">
        <v>107</v>
      </c>
      <c r="AV215">
        <v>0</v>
      </c>
      <c r="AW215">
        <v>2</v>
      </c>
      <c r="AX215">
        <v>37324285</v>
      </c>
      <c r="AY215">
        <v>1</v>
      </c>
      <c r="AZ215">
        <v>0</v>
      </c>
      <c r="BA215">
        <v>215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Y215*Source!I58</f>
        <v>14.42316051</v>
      </c>
      <c r="CY215">
        <f aca="true" t="shared" si="30" ref="CY215:CY221">AB215</f>
        <v>111.99</v>
      </c>
      <c r="CZ215">
        <f aca="true" t="shared" si="31" ref="CZ215:CZ221">AF215</f>
        <v>111.99</v>
      </c>
      <c r="DA215">
        <f aca="true" t="shared" si="32" ref="DA215:DA221">AJ215</f>
        <v>1</v>
      </c>
      <c r="DB215">
        <v>0</v>
      </c>
    </row>
    <row r="216" spans="1:106" ht="12.75">
      <c r="A216">
        <f>ROW(Source!A58)</f>
        <v>58</v>
      </c>
      <c r="B216">
        <v>37323632</v>
      </c>
      <c r="C216">
        <v>37324256</v>
      </c>
      <c r="D216">
        <v>26836780</v>
      </c>
      <c r="E216">
        <v>1</v>
      </c>
      <c r="F216">
        <v>1</v>
      </c>
      <c r="G216">
        <v>1</v>
      </c>
      <c r="H216">
        <v>2</v>
      </c>
      <c r="I216" t="s">
        <v>354</v>
      </c>
      <c r="J216" t="s">
        <v>443</v>
      </c>
      <c r="K216" t="s">
        <v>356</v>
      </c>
      <c r="L216">
        <v>1368</v>
      </c>
      <c r="N216">
        <v>1011</v>
      </c>
      <c r="O216" t="s">
        <v>325</v>
      </c>
      <c r="P216" t="s">
        <v>325</v>
      </c>
      <c r="Q216">
        <v>1</v>
      </c>
      <c r="W216">
        <v>0</v>
      </c>
      <c r="X216">
        <v>-170261183</v>
      </c>
      <c r="Y216">
        <v>0.1375</v>
      </c>
      <c r="AA216">
        <v>0</v>
      </c>
      <c r="AB216">
        <v>89.99</v>
      </c>
      <c r="AC216">
        <v>10.06</v>
      </c>
      <c r="AD216">
        <v>0</v>
      </c>
      <c r="AE216">
        <v>0</v>
      </c>
      <c r="AF216">
        <v>89.99</v>
      </c>
      <c r="AG216">
        <v>10.06</v>
      </c>
      <c r="AH216">
        <v>0</v>
      </c>
      <c r="AI216">
        <v>1</v>
      </c>
      <c r="AJ216">
        <v>1</v>
      </c>
      <c r="AK216">
        <v>1</v>
      </c>
      <c r="AL216">
        <v>1</v>
      </c>
      <c r="AN216">
        <v>0</v>
      </c>
      <c r="AO216">
        <v>1</v>
      </c>
      <c r="AP216">
        <v>1</v>
      </c>
      <c r="AQ216">
        <v>0</v>
      </c>
      <c r="AR216">
        <v>0</v>
      </c>
      <c r="AT216">
        <v>0.11</v>
      </c>
      <c r="AU216" t="s">
        <v>107</v>
      </c>
      <c r="AV216">
        <v>0</v>
      </c>
      <c r="AW216">
        <v>2</v>
      </c>
      <c r="AX216">
        <v>37324286</v>
      </c>
      <c r="AY216">
        <v>1</v>
      </c>
      <c r="AZ216">
        <v>0</v>
      </c>
      <c r="BA216">
        <v>216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Y216*Source!I58</f>
        <v>1.60257339</v>
      </c>
      <c r="CY216">
        <f t="shared" si="30"/>
        <v>89.99</v>
      </c>
      <c r="CZ216">
        <f t="shared" si="31"/>
        <v>89.99</v>
      </c>
      <c r="DA216">
        <f t="shared" si="32"/>
        <v>1</v>
      </c>
      <c r="DB216">
        <v>0</v>
      </c>
    </row>
    <row r="217" spans="1:106" ht="12.75">
      <c r="A217">
        <f>ROW(Source!A58)</f>
        <v>58</v>
      </c>
      <c r="B217">
        <v>37323632</v>
      </c>
      <c r="C217">
        <v>37324256</v>
      </c>
      <c r="D217">
        <v>26836898</v>
      </c>
      <c r="E217">
        <v>1</v>
      </c>
      <c r="F217">
        <v>1</v>
      </c>
      <c r="G217">
        <v>1</v>
      </c>
      <c r="H217">
        <v>2</v>
      </c>
      <c r="I217" t="s">
        <v>490</v>
      </c>
      <c r="J217" t="s">
        <v>491</v>
      </c>
      <c r="K217" t="s">
        <v>492</v>
      </c>
      <c r="L217">
        <v>1368</v>
      </c>
      <c r="N217">
        <v>1011</v>
      </c>
      <c r="O217" t="s">
        <v>325</v>
      </c>
      <c r="P217" t="s">
        <v>325</v>
      </c>
      <c r="Q217">
        <v>1</v>
      </c>
      <c r="W217">
        <v>0</v>
      </c>
      <c r="X217">
        <v>1802054009</v>
      </c>
      <c r="Y217">
        <v>0.08750000000000001</v>
      </c>
      <c r="AA217">
        <v>0</v>
      </c>
      <c r="AB217">
        <v>27.11</v>
      </c>
      <c r="AC217">
        <v>11.6</v>
      </c>
      <c r="AD217">
        <v>0</v>
      </c>
      <c r="AE217">
        <v>0</v>
      </c>
      <c r="AF217">
        <v>27.11</v>
      </c>
      <c r="AG217">
        <v>11.6</v>
      </c>
      <c r="AH217">
        <v>0</v>
      </c>
      <c r="AI217">
        <v>1</v>
      </c>
      <c r="AJ217">
        <v>1</v>
      </c>
      <c r="AK217">
        <v>1</v>
      </c>
      <c r="AL217">
        <v>1</v>
      </c>
      <c r="AN217">
        <v>0</v>
      </c>
      <c r="AO217">
        <v>1</v>
      </c>
      <c r="AP217">
        <v>1</v>
      </c>
      <c r="AQ217">
        <v>0</v>
      </c>
      <c r="AR217">
        <v>0</v>
      </c>
      <c r="AT217">
        <v>0.07</v>
      </c>
      <c r="AU217" t="s">
        <v>107</v>
      </c>
      <c r="AV217">
        <v>0</v>
      </c>
      <c r="AW217">
        <v>2</v>
      </c>
      <c r="AX217">
        <v>37324287</v>
      </c>
      <c r="AY217">
        <v>1</v>
      </c>
      <c r="AZ217">
        <v>0</v>
      </c>
      <c r="BA217">
        <v>217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Y217*Source!I58</f>
        <v>1.01981943</v>
      </c>
      <c r="CY217">
        <f t="shared" si="30"/>
        <v>27.11</v>
      </c>
      <c r="CZ217">
        <f t="shared" si="31"/>
        <v>27.11</v>
      </c>
      <c r="DA217">
        <f t="shared" si="32"/>
        <v>1</v>
      </c>
      <c r="DB217">
        <v>0</v>
      </c>
    </row>
    <row r="218" spans="1:106" ht="12.75">
      <c r="A218">
        <f>ROW(Source!A58)</f>
        <v>58</v>
      </c>
      <c r="B218">
        <v>37323632</v>
      </c>
      <c r="C218">
        <v>37324256</v>
      </c>
      <c r="D218">
        <v>26837279</v>
      </c>
      <c r="E218">
        <v>1</v>
      </c>
      <c r="F218">
        <v>1</v>
      </c>
      <c r="G218">
        <v>1</v>
      </c>
      <c r="H218">
        <v>2</v>
      </c>
      <c r="I218" t="s">
        <v>493</v>
      </c>
      <c r="J218" t="s">
        <v>494</v>
      </c>
      <c r="K218" t="s">
        <v>495</v>
      </c>
      <c r="L218">
        <v>1368</v>
      </c>
      <c r="N218">
        <v>1011</v>
      </c>
      <c r="O218" t="s">
        <v>325</v>
      </c>
      <c r="P218" t="s">
        <v>325</v>
      </c>
      <c r="Q218">
        <v>1</v>
      </c>
      <c r="W218">
        <v>0</v>
      </c>
      <c r="X218">
        <v>-37564976</v>
      </c>
      <c r="Y218">
        <v>0.0125</v>
      </c>
      <c r="AA218">
        <v>0</v>
      </c>
      <c r="AB218">
        <v>118.47</v>
      </c>
      <c r="AC218">
        <v>21.66</v>
      </c>
      <c r="AD218">
        <v>0</v>
      </c>
      <c r="AE218">
        <v>0</v>
      </c>
      <c r="AF218">
        <v>118.47</v>
      </c>
      <c r="AG218">
        <v>21.66</v>
      </c>
      <c r="AH218">
        <v>0</v>
      </c>
      <c r="AI218">
        <v>1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1</v>
      </c>
      <c r="AQ218">
        <v>0</v>
      </c>
      <c r="AR218">
        <v>0</v>
      </c>
      <c r="AT218">
        <v>0.01</v>
      </c>
      <c r="AU218" t="s">
        <v>107</v>
      </c>
      <c r="AV218">
        <v>0</v>
      </c>
      <c r="AW218">
        <v>2</v>
      </c>
      <c r="AX218">
        <v>37324288</v>
      </c>
      <c r="AY218">
        <v>1</v>
      </c>
      <c r="AZ218">
        <v>0</v>
      </c>
      <c r="BA218">
        <v>218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Y218*Source!I58</f>
        <v>0.14568849</v>
      </c>
      <c r="CY218">
        <f t="shared" si="30"/>
        <v>118.47</v>
      </c>
      <c r="CZ218">
        <f t="shared" si="31"/>
        <v>118.47</v>
      </c>
      <c r="DA218">
        <f t="shared" si="32"/>
        <v>1</v>
      </c>
      <c r="DB218">
        <v>0</v>
      </c>
    </row>
    <row r="219" spans="1:106" ht="12.75">
      <c r="A219">
        <f>ROW(Source!A58)</f>
        <v>58</v>
      </c>
      <c r="B219">
        <v>37323632</v>
      </c>
      <c r="C219">
        <v>37324256</v>
      </c>
      <c r="D219">
        <v>26837338</v>
      </c>
      <c r="E219">
        <v>1</v>
      </c>
      <c r="F219">
        <v>1</v>
      </c>
      <c r="G219">
        <v>1</v>
      </c>
      <c r="H219">
        <v>2</v>
      </c>
      <c r="I219" t="s">
        <v>450</v>
      </c>
      <c r="J219" t="s">
        <v>451</v>
      </c>
      <c r="K219" t="s">
        <v>452</v>
      </c>
      <c r="L219">
        <v>1368</v>
      </c>
      <c r="N219">
        <v>1011</v>
      </c>
      <c r="O219" t="s">
        <v>325</v>
      </c>
      <c r="P219" t="s">
        <v>325</v>
      </c>
      <c r="Q219">
        <v>1</v>
      </c>
      <c r="W219">
        <v>0</v>
      </c>
      <c r="X219">
        <v>602807418</v>
      </c>
      <c r="Y219">
        <v>0.2375</v>
      </c>
      <c r="AA219">
        <v>0</v>
      </c>
      <c r="AB219">
        <v>30</v>
      </c>
      <c r="AC219">
        <v>0</v>
      </c>
      <c r="AD219">
        <v>0</v>
      </c>
      <c r="AE219">
        <v>0</v>
      </c>
      <c r="AF219">
        <v>30</v>
      </c>
      <c r="AG219">
        <v>0</v>
      </c>
      <c r="AH219">
        <v>0</v>
      </c>
      <c r="AI219">
        <v>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1</v>
      </c>
      <c r="AQ219">
        <v>0</v>
      </c>
      <c r="AR219">
        <v>0</v>
      </c>
      <c r="AT219">
        <v>0.19</v>
      </c>
      <c r="AU219" t="s">
        <v>107</v>
      </c>
      <c r="AV219">
        <v>0</v>
      </c>
      <c r="AW219">
        <v>2</v>
      </c>
      <c r="AX219">
        <v>37324289</v>
      </c>
      <c r="AY219">
        <v>1</v>
      </c>
      <c r="AZ219">
        <v>0</v>
      </c>
      <c r="BA219">
        <v>219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Y219*Source!I58</f>
        <v>2.76808131</v>
      </c>
      <c r="CY219">
        <f t="shared" si="30"/>
        <v>30</v>
      </c>
      <c r="CZ219">
        <f t="shared" si="31"/>
        <v>30</v>
      </c>
      <c r="DA219">
        <f t="shared" si="32"/>
        <v>1</v>
      </c>
      <c r="DB219">
        <v>0</v>
      </c>
    </row>
    <row r="220" spans="1:106" ht="12.75">
      <c r="A220">
        <f>ROW(Source!A58)</f>
        <v>58</v>
      </c>
      <c r="B220">
        <v>37323632</v>
      </c>
      <c r="C220">
        <v>37324256</v>
      </c>
      <c r="D220">
        <v>26838357</v>
      </c>
      <c r="E220">
        <v>1</v>
      </c>
      <c r="F220">
        <v>1</v>
      </c>
      <c r="G220">
        <v>1</v>
      </c>
      <c r="H220">
        <v>2</v>
      </c>
      <c r="I220" t="s">
        <v>496</v>
      </c>
      <c r="J220" t="s">
        <v>497</v>
      </c>
      <c r="K220" t="s">
        <v>498</v>
      </c>
      <c r="L220">
        <v>1368</v>
      </c>
      <c r="N220">
        <v>1011</v>
      </c>
      <c r="O220" t="s">
        <v>325</v>
      </c>
      <c r="P220" t="s">
        <v>325</v>
      </c>
      <c r="Q220">
        <v>1</v>
      </c>
      <c r="W220">
        <v>0</v>
      </c>
      <c r="X220">
        <v>1978964221</v>
      </c>
      <c r="Y220">
        <v>0.17500000000000002</v>
      </c>
      <c r="AA220">
        <v>0</v>
      </c>
      <c r="AB220">
        <v>6.7</v>
      </c>
      <c r="AC220">
        <v>0</v>
      </c>
      <c r="AD220">
        <v>0</v>
      </c>
      <c r="AE220">
        <v>0</v>
      </c>
      <c r="AF220">
        <v>6.7</v>
      </c>
      <c r="AG220">
        <v>0</v>
      </c>
      <c r="AH220">
        <v>0</v>
      </c>
      <c r="AI220">
        <v>1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1</v>
      </c>
      <c r="AQ220">
        <v>0</v>
      </c>
      <c r="AR220">
        <v>0</v>
      </c>
      <c r="AT220">
        <v>0.14</v>
      </c>
      <c r="AU220" t="s">
        <v>107</v>
      </c>
      <c r="AV220">
        <v>0</v>
      </c>
      <c r="AW220">
        <v>2</v>
      </c>
      <c r="AX220">
        <v>37324290</v>
      </c>
      <c r="AY220">
        <v>1</v>
      </c>
      <c r="AZ220">
        <v>0</v>
      </c>
      <c r="BA220">
        <v>220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Y220*Source!I58</f>
        <v>2.03963886</v>
      </c>
      <c r="CY220">
        <f t="shared" si="30"/>
        <v>6.7</v>
      </c>
      <c r="CZ220">
        <f t="shared" si="31"/>
        <v>6.7</v>
      </c>
      <c r="DA220">
        <f t="shared" si="32"/>
        <v>1</v>
      </c>
      <c r="DB220">
        <v>0</v>
      </c>
    </row>
    <row r="221" spans="1:106" ht="12.75">
      <c r="A221">
        <f>ROW(Source!A58)</f>
        <v>58</v>
      </c>
      <c r="B221">
        <v>37323632</v>
      </c>
      <c r="C221">
        <v>37324256</v>
      </c>
      <c r="D221">
        <v>26838694</v>
      </c>
      <c r="E221">
        <v>1</v>
      </c>
      <c r="F221">
        <v>1</v>
      </c>
      <c r="G221">
        <v>1</v>
      </c>
      <c r="H221">
        <v>2</v>
      </c>
      <c r="I221" t="s">
        <v>337</v>
      </c>
      <c r="J221" t="s">
        <v>440</v>
      </c>
      <c r="K221" t="s">
        <v>339</v>
      </c>
      <c r="L221">
        <v>1368</v>
      </c>
      <c r="N221">
        <v>1011</v>
      </c>
      <c r="O221" t="s">
        <v>325</v>
      </c>
      <c r="P221" t="s">
        <v>325</v>
      </c>
      <c r="Q221">
        <v>1</v>
      </c>
      <c r="W221">
        <v>0</v>
      </c>
      <c r="X221">
        <v>-706219601</v>
      </c>
      <c r="Y221">
        <v>0.9750000000000001</v>
      </c>
      <c r="AA221">
        <v>0</v>
      </c>
      <c r="AB221">
        <v>87.17</v>
      </c>
      <c r="AC221">
        <v>11.6</v>
      </c>
      <c r="AD221">
        <v>0</v>
      </c>
      <c r="AE221">
        <v>0</v>
      </c>
      <c r="AF221">
        <v>87.17</v>
      </c>
      <c r="AG221">
        <v>11.6</v>
      </c>
      <c r="AH221">
        <v>0</v>
      </c>
      <c r="AI221">
        <v>1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1</v>
      </c>
      <c r="AQ221">
        <v>0</v>
      </c>
      <c r="AR221">
        <v>0</v>
      </c>
      <c r="AT221">
        <v>0.78</v>
      </c>
      <c r="AU221" t="s">
        <v>107</v>
      </c>
      <c r="AV221">
        <v>0</v>
      </c>
      <c r="AW221">
        <v>2</v>
      </c>
      <c r="AX221">
        <v>37324291</v>
      </c>
      <c r="AY221">
        <v>1</v>
      </c>
      <c r="AZ221">
        <v>0</v>
      </c>
      <c r="BA221">
        <v>221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Y221*Source!I58</f>
        <v>11.36370222</v>
      </c>
      <c r="CY221">
        <f t="shared" si="30"/>
        <v>87.17</v>
      </c>
      <c r="CZ221">
        <f t="shared" si="31"/>
        <v>87.17</v>
      </c>
      <c r="DA221">
        <f t="shared" si="32"/>
        <v>1</v>
      </c>
      <c r="DB221">
        <v>0</v>
      </c>
    </row>
    <row r="222" spans="1:106" ht="12.75">
      <c r="A222">
        <f>ROW(Source!A58)</f>
        <v>58</v>
      </c>
      <c r="B222">
        <v>37323632</v>
      </c>
      <c r="C222">
        <v>37324256</v>
      </c>
      <c r="D222">
        <v>26857575</v>
      </c>
      <c r="E222">
        <v>1</v>
      </c>
      <c r="F222">
        <v>1</v>
      </c>
      <c r="G222">
        <v>1</v>
      </c>
      <c r="H222">
        <v>3</v>
      </c>
      <c r="I222" t="s">
        <v>499</v>
      </c>
      <c r="J222" t="s">
        <v>500</v>
      </c>
      <c r="K222" t="s">
        <v>501</v>
      </c>
      <c r="L222">
        <v>1348</v>
      </c>
      <c r="N222">
        <v>1009</v>
      </c>
      <c r="O222" t="s">
        <v>81</v>
      </c>
      <c r="P222" t="s">
        <v>81</v>
      </c>
      <c r="Q222">
        <v>1000</v>
      </c>
      <c r="W222">
        <v>0</v>
      </c>
      <c r="X222">
        <v>-1210822721</v>
      </c>
      <c r="Y222">
        <v>0.00091</v>
      </c>
      <c r="AA222">
        <v>30030</v>
      </c>
      <c r="AB222">
        <v>0</v>
      </c>
      <c r="AC222">
        <v>0</v>
      </c>
      <c r="AD222">
        <v>0</v>
      </c>
      <c r="AE222">
        <v>30030</v>
      </c>
      <c r="AF222">
        <v>0</v>
      </c>
      <c r="AG222">
        <v>0</v>
      </c>
      <c r="AH222">
        <v>0</v>
      </c>
      <c r="AI222">
        <v>1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T222">
        <v>0.00091</v>
      </c>
      <c r="AV222">
        <v>0</v>
      </c>
      <c r="AW222">
        <v>2</v>
      </c>
      <c r="AX222">
        <v>37324292</v>
      </c>
      <c r="AY222">
        <v>1</v>
      </c>
      <c r="AZ222">
        <v>0</v>
      </c>
      <c r="BA222">
        <v>222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Y222*Source!I58</f>
        <v>0.010606122071999999</v>
      </c>
      <c r="CY222">
        <f aca="true" t="shared" si="33" ref="CY222:CY236">AA222</f>
        <v>30030</v>
      </c>
      <c r="CZ222">
        <f aca="true" t="shared" si="34" ref="CZ222:CZ236">AE222</f>
        <v>30030</v>
      </c>
      <c r="DA222">
        <f aca="true" t="shared" si="35" ref="DA222:DA236">AI222</f>
        <v>1</v>
      </c>
      <c r="DB222">
        <v>0</v>
      </c>
    </row>
    <row r="223" spans="1:106" ht="12.75">
      <c r="A223">
        <f>ROW(Source!A58)</f>
        <v>58</v>
      </c>
      <c r="B223">
        <v>37323632</v>
      </c>
      <c r="C223">
        <v>37324256</v>
      </c>
      <c r="D223">
        <v>26862752</v>
      </c>
      <c r="E223">
        <v>1</v>
      </c>
      <c r="F223">
        <v>1</v>
      </c>
      <c r="G223">
        <v>1</v>
      </c>
      <c r="H223">
        <v>3</v>
      </c>
      <c r="I223" t="s">
        <v>418</v>
      </c>
      <c r="J223" t="s">
        <v>502</v>
      </c>
      <c r="K223" t="s">
        <v>420</v>
      </c>
      <c r="L223">
        <v>1348</v>
      </c>
      <c r="N223">
        <v>1009</v>
      </c>
      <c r="O223" t="s">
        <v>81</v>
      </c>
      <c r="P223" t="s">
        <v>81</v>
      </c>
      <c r="Q223">
        <v>1000</v>
      </c>
      <c r="W223">
        <v>0</v>
      </c>
      <c r="X223">
        <v>419957874</v>
      </c>
      <c r="Y223">
        <v>0.0142</v>
      </c>
      <c r="AA223">
        <v>5989</v>
      </c>
      <c r="AB223">
        <v>0</v>
      </c>
      <c r="AC223">
        <v>0</v>
      </c>
      <c r="AD223">
        <v>0</v>
      </c>
      <c r="AE223">
        <v>5989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T223">
        <v>0.0142</v>
      </c>
      <c r="AV223">
        <v>0</v>
      </c>
      <c r="AW223">
        <v>2</v>
      </c>
      <c r="AX223">
        <v>37324293</v>
      </c>
      <c r="AY223">
        <v>1</v>
      </c>
      <c r="AZ223">
        <v>0</v>
      </c>
      <c r="BA223">
        <v>223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Y223*Source!I58</f>
        <v>0.16550212464</v>
      </c>
      <c r="CY223">
        <f t="shared" si="33"/>
        <v>5989</v>
      </c>
      <c r="CZ223">
        <f t="shared" si="34"/>
        <v>5989</v>
      </c>
      <c r="DA223">
        <f t="shared" si="35"/>
        <v>1</v>
      </c>
      <c r="DB223">
        <v>0</v>
      </c>
    </row>
    <row r="224" spans="1:106" ht="12.75">
      <c r="A224">
        <f>ROW(Source!A58)</f>
        <v>58</v>
      </c>
      <c r="B224">
        <v>37323632</v>
      </c>
      <c r="C224">
        <v>37324256</v>
      </c>
      <c r="D224">
        <v>26857923</v>
      </c>
      <c r="E224">
        <v>1</v>
      </c>
      <c r="F224">
        <v>1</v>
      </c>
      <c r="G224">
        <v>1</v>
      </c>
      <c r="H224">
        <v>3</v>
      </c>
      <c r="I224" t="s">
        <v>503</v>
      </c>
      <c r="J224" t="s">
        <v>504</v>
      </c>
      <c r="K224" t="s">
        <v>505</v>
      </c>
      <c r="L224">
        <v>1348</v>
      </c>
      <c r="N224">
        <v>1009</v>
      </c>
      <c r="O224" t="s">
        <v>81</v>
      </c>
      <c r="P224" t="s">
        <v>81</v>
      </c>
      <c r="Q224">
        <v>1000</v>
      </c>
      <c r="W224">
        <v>0</v>
      </c>
      <c r="X224">
        <v>-990249368</v>
      </c>
      <c r="Y224">
        <v>0.024</v>
      </c>
      <c r="AA224">
        <v>1740</v>
      </c>
      <c r="AB224">
        <v>0</v>
      </c>
      <c r="AC224">
        <v>0</v>
      </c>
      <c r="AD224">
        <v>0</v>
      </c>
      <c r="AE224">
        <v>1740</v>
      </c>
      <c r="AF224">
        <v>0</v>
      </c>
      <c r="AG224">
        <v>0</v>
      </c>
      <c r="AH224">
        <v>0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T224">
        <v>0.024</v>
      </c>
      <c r="AV224">
        <v>0</v>
      </c>
      <c r="AW224">
        <v>2</v>
      </c>
      <c r="AX224">
        <v>37324294</v>
      </c>
      <c r="AY224">
        <v>1</v>
      </c>
      <c r="AZ224">
        <v>0</v>
      </c>
      <c r="BA224">
        <v>224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Y224*Source!I58</f>
        <v>0.2797219008</v>
      </c>
      <c r="CY224">
        <f t="shared" si="33"/>
        <v>1740</v>
      </c>
      <c r="CZ224">
        <f t="shared" si="34"/>
        <v>1740</v>
      </c>
      <c r="DA224">
        <f t="shared" si="35"/>
        <v>1</v>
      </c>
      <c r="DB224">
        <v>0</v>
      </c>
    </row>
    <row r="225" spans="1:106" ht="12.75">
      <c r="A225">
        <f>ROW(Source!A58)</f>
        <v>58</v>
      </c>
      <c r="B225">
        <v>37323632</v>
      </c>
      <c r="C225">
        <v>37324256</v>
      </c>
      <c r="D225">
        <v>26857166</v>
      </c>
      <c r="E225">
        <v>1</v>
      </c>
      <c r="F225">
        <v>1</v>
      </c>
      <c r="G225">
        <v>1</v>
      </c>
      <c r="H225">
        <v>3</v>
      </c>
      <c r="I225" t="s">
        <v>506</v>
      </c>
      <c r="J225" t="s">
        <v>507</v>
      </c>
      <c r="K225" t="s">
        <v>508</v>
      </c>
      <c r="L225">
        <v>1348</v>
      </c>
      <c r="N225">
        <v>1009</v>
      </c>
      <c r="O225" t="s">
        <v>81</v>
      </c>
      <c r="P225" t="s">
        <v>81</v>
      </c>
      <c r="Q225">
        <v>1000</v>
      </c>
      <c r="W225">
        <v>0</v>
      </c>
      <c r="X225">
        <v>1238442953</v>
      </c>
      <c r="Y225">
        <v>0.0028</v>
      </c>
      <c r="AA225">
        <v>6143.8</v>
      </c>
      <c r="AB225">
        <v>0</v>
      </c>
      <c r="AC225">
        <v>0</v>
      </c>
      <c r="AD225">
        <v>0</v>
      </c>
      <c r="AE225">
        <v>6143.8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T225">
        <v>0.0028</v>
      </c>
      <c r="AV225">
        <v>0</v>
      </c>
      <c r="AW225">
        <v>2</v>
      </c>
      <c r="AX225">
        <v>37324295</v>
      </c>
      <c r="AY225">
        <v>1</v>
      </c>
      <c r="AZ225">
        <v>0</v>
      </c>
      <c r="BA225">
        <v>225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Y225*Source!I58</f>
        <v>0.03263422176</v>
      </c>
      <c r="CY225">
        <f t="shared" si="33"/>
        <v>6143.8</v>
      </c>
      <c r="CZ225">
        <f t="shared" si="34"/>
        <v>6143.8</v>
      </c>
      <c r="DA225">
        <f t="shared" si="35"/>
        <v>1</v>
      </c>
      <c r="DB225">
        <v>0</v>
      </c>
    </row>
    <row r="226" spans="1:106" ht="12.75">
      <c r="A226">
        <f>ROW(Source!A58)</f>
        <v>58</v>
      </c>
      <c r="B226">
        <v>37323632</v>
      </c>
      <c r="C226">
        <v>37324256</v>
      </c>
      <c r="D226">
        <v>26864274</v>
      </c>
      <c r="E226">
        <v>1</v>
      </c>
      <c r="F226">
        <v>1</v>
      </c>
      <c r="G226">
        <v>1</v>
      </c>
      <c r="H226">
        <v>3</v>
      </c>
      <c r="I226" t="s">
        <v>340</v>
      </c>
      <c r="J226" t="s">
        <v>509</v>
      </c>
      <c r="K226" t="s">
        <v>342</v>
      </c>
      <c r="L226">
        <v>1348</v>
      </c>
      <c r="N226">
        <v>1009</v>
      </c>
      <c r="O226" t="s">
        <v>81</v>
      </c>
      <c r="P226" t="s">
        <v>81</v>
      </c>
      <c r="Q226">
        <v>1000</v>
      </c>
      <c r="W226">
        <v>0</v>
      </c>
      <c r="X226">
        <v>-1803532932</v>
      </c>
      <c r="Y226">
        <v>0.00014</v>
      </c>
      <c r="AA226">
        <v>11978</v>
      </c>
      <c r="AB226">
        <v>0</v>
      </c>
      <c r="AC226">
        <v>0</v>
      </c>
      <c r="AD226">
        <v>0</v>
      </c>
      <c r="AE226">
        <v>11978</v>
      </c>
      <c r="AF226">
        <v>0</v>
      </c>
      <c r="AG226">
        <v>0</v>
      </c>
      <c r="AH226">
        <v>0</v>
      </c>
      <c r="AI226">
        <v>1</v>
      </c>
      <c r="AJ226">
        <v>1</v>
      </c>
      <c r="AK226">
        <v>1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T226">
        <v>0.00014</v>
      </c>
      <c r="AV226">
        <v>0</v>
      </c>
      <c r="AW226">
        <v>2</v>
      </c>
      <c r="AX226">
        <v>37324296</v>
      </c>
      <c r="AY226">
        <v>1</v>
      </c>
      <c r="AZ226">
        <v>0</v>
      </c>
      <c r="BA226">
        <v>226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Y226*Source!I58</f>
        <v>0.0016317110879999997</v>
      </c>
      <c r="CY226">
        <f t="shared" si="33"/>
        <v>11978</v>
      </c>
      <c r="CZ226">
        <f t="shared" si="34"/>
        <v>11978</v>
      </c>
      <c r="DA226">
        <f t="shared" si="35"/>
        <v>1</v>
      </c>
      <c r="DB226">
        <v>0</v>
      </c>
    </row>
    <row r="227" spans="1:106" ht="12.75">
      <c r="A227">
        <f>ROW(Source!A58)</f>
        <v>58</v>
      </c>
      <c r="B227">
        <v>37323632</v>
      </c>
      <c r="C227">
        <v>37324256</v>
      </c>
      <c r="D227">
        <v>26865383</v>
      </c>
      <c r="E227">
        <v>1</v>
      </c>
      <c r="F227">
        <v>1</v>
      </c>
      <c r="G227">
        <v>1</v>
      </c>
      <c r="H227">
        <v>3</v>
      </c>
      <c r="I227" t="s">
        <v>510</v>
      </c>
      <c r="J227" t="s">
        <v>511</v>
      </c>
      <c r="K227" t="s">
        <v>512</v>
      </c>
      <c r="L227">
        <v>1339</v>
      </c>
      <c r="N227">
        <v>1007</v>
      </c>
      <c r="O227" t="s">
        <v>346</v>
      </c>
      <c r="P227" t="s">
        <v>346</v>
      </c>
      <c r="Q227">
        <v>1</v>
      </c>
      <c r="W227">
        <v>0</v>
      </c>
      <c r="X227">
        <v>-1803903495</v>
      </c>
      <c r="Y227">
        <v>0.01</v>
      </c>
      <c r="AA227">
        <v>1553</v>
      </c>
      <c r="AB227">
        <v>0</v>
      </c>
      <c r="AC227">
        <v>0</v>
      </c>
      <c r="AD227">
        <v>0</v>
      </c>
      <c r="AE227">
        <v>1553</v>
      </c>
      <c r="AF227">
        <v>0</v>
      </c>
      <c r="AG227">
        <v>0</v>
      </c>
      <c r="AH227">
        <v>0</v>
      </c>
      <c r="AI227">
        <v>1</v>
      </c>
      <c r="AJ227">
        <v>1</v>
      </c>
      <c r="AK227">
        <v>1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T227">
        <v>0.01</v>
      </c>
      <c r="AV227">
        <v>0</v>
      </c>
      <c r="AW227">
        <v>2</v>
      </c>
      <c r="AX227">
        <v>37324297</v>
      </c>
      <c r="AY227">
        <v>1</v>
      </c>
      <c r="AZ227">
        <v>0</v>
      </c>
      <c r="BA227">
        <v>227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Y227*Source!I58</f>
        <v>0.116550792</v>
      </c>
      <c r="CY227">
        <f t="shared" si="33"/>
        <v>1553</v>
      </c>
      <c r="CZ227">
        <f t="shared" si="34"/>
        <v>1553</v>
      </c>
      <c r="DA227">
        <f t="shared" si="35"/>
        <v>1</v>
      </c>
      <c r="DB227">
        <v>0</v>
      </c>
    </row>
    <row r="228" spans="1:106" ht="12.75">
      <c r="A228">
        <f>ROW(Source!A58)</f>
        <v>58</v>
      </c>
      <c r="B228">
        <v>37323632</v>
      </c>
      <c r="C228">
        <v>37324256</v>
      </c>
      <c r="D228">
        <v>26865539</v>
      </c>
      <c r="E228">
        <v>1</v>
      </c>
      <c r="F228">
        <v>1</v>
      </c>
      <c r="G228">
        <v>1</v>
      </c>
      <c r="H228">
        <v>3</v>
      </c>
      <c r="I228" t="s">
        <v>513</v>
      </c>
      <c r="J228" t="s">
        <v>514</v>
      </c>
      <c r="K228" t="s">
        <v>515</v>
      </c>
      <c r="L228">
        <v>1339</v>
      </c>
      <c r="N228">
        <v>1007</v>
      </c>
      <c r="O228" t="s">
        <v>346</v>
      </c>
      <c r="P228" t="s">
        <v>346</v>
      </c>
      <c r="Q228">
        <v>1</v>
      </c>
      <c r="W228">
        <v>0</v>
      </c>
      <c r="X228">
        <v>873216581</v>
      </c>
      <c r="Y228">
        <v>0.019</v>
      </c>
      <c r="AA228">
        <v>1155</v>
      </c>
      <c r="AB228">
        <v>0</v>
      </c>
      <c r="AC228">
        <v>0</v>
      </c>
      <c r="AD228">
        <v>0</v>
      </c>
      <c r="AE228">
        <v>1155</v>
      </c>
      <c r="AF228">
        <v>0</v>
      </c>
      <c r="AG228">
        <v>0</v>
      </c>
      <c r="AH228">
        <v>0</v>
      </c>
      <c r="AI228">
        <v>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T228">
        <v>0.019</v>
      </c>
      <c r="AV228">
        <v>0</v>
      </c>
      <c r="AW228">
        <v>2</v>
      </c>
      <c r="AX228">
        <v>37324298</v>
      </c>
      <c r="AY228">
        <v>1</v>
      </c>
      <c r="AZ228">
        <v>0</v>
      </c>
      <c r="BA228">
        <v>228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Y228*Source!I58</f>
        <v>0.22144650479999997</v>
      </c>
      <c r="CY228">
        <f t="shared" si="33"/>
        <v>1155</v>
      </c>
      <c r="CZ228">
        <f t="shared" si="34"/>
        <v>1155</v>
      </c>
      <c r="DA228">
        <f t="shared" si="35"/>
        <v>1</v>
      </c>
      <c r="DB228">
        <v>0</v>
      </c>
    </row>
    <row r="229" spans="1:106" ht="12.75">
      <c r="A229">
        <f>ROW(Source!A58)</f>
        <v>58</v>
      </c>
      <c r="B229">
        <v>37323632</v>
      </c>
      <c r="C229">
        <v>37324256</v>
      </c>
      <c r="D229">
        <v>26865543</v>
      </c>
      <c r="E229">
        <v>1</v>
      </c>
      <c r="F229">
        <v>1</v>
      </c>
      <c r="G229">
        <v>1</v>
      </c>
      <c r="H229">
        <v>3</v>
      </c>
      <c r="I229" t="s">
        <v>516</v>
      </c>
      <c r="J229" t="s">
        <v>517</v>
      </c>
      <c r="K229" t="s">
        <v>518</v>
      </c>
      <c r="L229">
        <v>1339</v>
      </c>
      <c r="N229">
        <v>1007</v>
      </c>
      <c r="O229" t="s">
        <v>346</v>
      </c>
      <c r="P229" t="s">
        <v>346</v>
      </c>
      <c r="Q229">
        <v>1</v>
      </c>
      <c r="W229">
        <v>0</v>
      </c>
      <c r="X229">
        <v>1405910460</v>
      </c>
      <c r="Y229">
        <v>0.02</v>
      </c>
      <c r="AA229">
        <v>1056</v>
      </c>
      <c r="AB229">
        <v>0</v>
      </c>
      <c r="AC229">
        <v>0</v>
      </c>
      <c r="AD229">
        <v>0</v>
      </c>
      <c r="AE229">
        <v>1056</v>
      </c>
      <c r="AF229">
        <v>0</v>
      </c>
      <c r="AG229">
        <v>0</v>
      </c>
      <c r="AH229">
        <v>0</v>
      </c>
      <c r="AI229">
        <v>1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T229">
        <v>0.02</v>
      </c>
      <c r="AV229">
        <v>0</v>
      </c>
      <c r="AW229">
        <v>2</v>
      </c>
      <c r="AX229">
        <v>37324299</v>
      </c>
      <c r="AY229">
        <v>1</v>
      </c>
      <c r="AZ229">
        <v>0</v>
      </c>
      <c r="BA229">
        <v>229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Y229*Source!I58</f>
        <v>0.233101584</v>
      </c>
      <c r="CY229">
        <f t="shared" si="33"/>
        <v>1056</v>
      </c>
      <c r="CZ229">
        <f t="shared" si="34"/>
        <v>1056</v>
      </c>
      <c r="DA229">
        <f t="shared" si="35"/>
        <v>1</v>
      </c>
      <c r="DB229">
        <v>0</v>
      </c>
    </row>
    <row r="230" spans="1:106" ht="12.75">
      <c r="A230">
        <f>ROW(Source!A58)</f>
        <v>58</v>
      </c>
      <c r="B230">
        <v>37323632</v>
      </c>
      <c r="C230">
        <v>37324256</v>
      </c>
      <c r="D230">
        <v>26839345</v>
      </c>
      <c r="E230">
        <v>1</v>
      </c>
      <c r="F230">
        <v>1</v>
      </c>
      <c r="G230">
        <v>1</v>
      </c>
      <c r="H230">
        <v>3</v>
      </c>
      <c r="I230" t="s">
        <v>519</v>
      </c>
      <c r="J230" t="s">
        <v>520</v>
      </c>
      <c r="K230" t="s">
        <v>521</v>
      </c>
      <c r="L230">
        <v>1339</v>
      </c>
      <c r="N230">
        <v>1007</v>
      </c>
      <c r="O230" t="s">
        <v>346</v>
      </c>
      <c r="P230" t="s">
        <v>346</v>
      </c>
      <c r="Q230">
        <v>1</v>
      </c>
      <c r="W230">
        <v>0</v>
      </c>
      <c r="X230">
        <v>782792075</v>
      </c>
      <c r="Y230">
        <v>0.09</v>
      </c>
      <c r="AA230">
        <v>562.74</v>
      </c>
      <c r="AB230">
        <v>0</v>
      </c>
      <c r="AC230">
        <v>0</v>
      </c>
      <c r="AD230">
        <v>0</v>
      </c>
      <c r="AE230">
        <v>562.74</v>
      </c>
      <c r="AF230">
        <v>0</v>
      </c>
      <c r="AG230">
        <v>0</v>
      </c>
      <c r="AH230">
        <v>0</v>
      </c>
      <c r="AI230">
        <v>1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T230">
        <v>0.09</v>
      </c>
      <c r="AV230">
        <v>0</v>
      </c>
      <c r="AW230">
        <v>2</v>
      </c>
      <c r="AX230">
        <v>37324300</v>
      </c>
      <c r="AY230">
        <v>1</v>
      </c>
      <c r="AZ230">
        <v>0</v>
      </c>
      <c r="BA230">
        <v>230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Y230*Source!I58</f>
        <v>1.0489571279999998</v>
      </c>
      <c r="CY230">
        <f t="shared" si="33"/>
        <v>562.74</v>
      </c>
      <c r="CZ230">
        <f t="shared" si="34"/>
        <v>562.74</v>
      </c>
      <c r="DA230">
        <f t="shared" si="35"/>
        <v>1</v>
      </c>
      <c r="DB230">
        <v>0</v>
      </c>
    </row>
    <row r="231" spans="1:106" ht="12.75">
      <c r="A231">
        <f>ROW(Source!A58)</f>
        <v>58</v>
      </c>
      <c r="B231">
        <v>37323632</v>
      </c>
      <c r="C231">
        <v>37324256</v>
      </c>
      <c r="D231">
        <v>26839504</v>
      </c>
      <c r="E231">
        <v>1</v>
      </c>
      <c r="F231">
        <v>1</v>
      </c>
      <c r="G231">
        <v>1</v>
      </c>
      <c r="H231">
        <v>3</v>
      </c>
      <c r="I231" t="s">
        <v>522</v>
      </c>
      <c r="J231" t="s">
        <v>523</v>
      </c>
      <c r="K231" t="s">
        <v>524</v>
      </c>
      <c r="L231">
        <v>1339</v>
      </c>
      <c r="N231">
        <v>1007</v>
      </c>
      <c r="O231" t="s">
        <v>346</v>
      </c>
      <c r="P231" t="s">
        <v>346</v>
      </c>
      <c r="Q231">
        <v>1</v>
      </c>
      <c r="W231">
        <v>0</v>
      </c>
      <c r="X231">
        <v>-1697433075</v>
      </c>
      <c r="Y231">
        <v>0.012</v>
      </c>
      <c r="AA231">
        <v>519.8</v>
      </c>
      <c r="AB231">
        <v>0</v>
      </c>
      <c r="AC231">
        <v>0</v>
      </c>
      <c r="AD231">
        <v>0</v>
      </c>
      <c r="AE231">
        <v>519.8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T231">
        <v>0.012</v>
      </c>
      <c r="AV231">
        <v>0</v>
      </c>
      <c r="AW231">
        <v>2</v>
      </c>
      <c r="AX231">
        <v>37324301</v>
      </c>
      <c r="AY231">
        <v>1</v>
      </c>
      <c r="AZ231">
        <v>0</v>
      </c>
      <c r="BA231">
        <v>231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Y231*Source!I58</f>
        <v>0.1398609504</v>
      </c>
      <c r="CY231">
        <f t="shared" si="33"/>
        <v>519.8</v>
      </c>
      <c r="CZ231">
        <f t="shared" si="34"/>
        <v>519.8</v>
      </c>
      <c r="DA231">
        <f t="shared" si="35"/>
        <v>1</v>
      </c>
      <c r="DB231">
        <v>0</v>
      </c>
    </row>
    <row r="232" spans="1:106" ht="12.75">
      <c r="A232">
        <f>ROW(Source!A58)</f>
        <v>58</v>
      </c>
      <c r="B232">
        <v>37323632</v>
      </c>
      <c r="C232">
        <v>37324256</v>
      </c>
      <c r="D232">
        <v>26839587</v>
      </c>
      <c r="E232">
        <v>1</v>
      </c>
      <c r="F232">
        <v>1</v>
      </c>
      <c r="G232">
        <v>1</v>
      </c>
      <c r="H232">
        <v>3</v>
      </c>
      <c r="I232" t="s">
        <v>525</v>
      </c>
      <c r="J232" t="s">
        <v>526</v>
      </c>
      <c r="K232" t="s">
        <v>527</v>
      </c>
      <c r="L232">
        <v>1339</v>
      </c>
      <c r="N232">
        <v>1007</v>
      </c>
      <c r="O232" t="s">
        <v>346</v>
      </c>
      <c r="P232" t="s">
        <v>346</v>
      </c>
      <c r="Q232">
        <v>1</v>
      </c>
      <c r="W232">
        <v>0</v>
      </c>
      <c r="X232">
        <v>44518269</v>
      </c>
      <c r="Y232">
        <v>0.015</v>
      </c>
      <c r="AA232">
        <v>395</v>
      </c>
      <c r="AB232">
        <v>0</v>
      </c>
      <c r="AC232">
        <v>0</v>
      </c>
      <c r="AD232">
        <v>0</v>
      </c>
      <c r="AE232">
        <v>395</v>
      </c>
      <c r="AF232">
        <v>0</v>
      </c>
      <c r="AG232">
        <v>0</v>
      </c>
      <c r="AH232">
        <v>0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0.015</v>
      </c>
      <c r="AV232">
        <v>0</v>
      </c>
      <c r="AW232">
        <v>2</v>
      </c>
      <c r="AX232">
        <v>37324302</v>
      </c>
      <c r="AY232">
        <v>1</v>
      </c>
      <c r="AZ232">
        <v>0</v>
      </c>
      <c r="BA232">
        <v>232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Y232*Source!I58</f>
        <v>0.174826188</v>
      </c>
      <c r="CY232">
        <f t="shared" si="33"/>
        <v>395</v>
      </c>
      <c r="CZ232">
        <f t="shared" si="34"/>
        <v>395</v>
      </c>
      <c r="DA232">
        <f t="shared" si="35"/>
        <v>1</v>
      </c>
      <c r="DB232">
        <v>0</v>
      </c>
    </row>
    <row r="233" spans="1:106" ht="12.75">
      <c r="A233">
        <f>ROW(Source!A58)</f>
        <v>58</v>
      </c>
      <c r="B233">
        <v>37323632</v>
      </c>
      <c r="C233">
        <v>37324256</v>
      </c>
      <c r="D233">
        <v>26848492</v>
      </c>
      <c r="E233">
        <v>1</v>
      </c>
      <c r="F233">
        <v>1</v>
      </c>
      <c r="G233">
        <v>1</v>
      </c>
      <c r="H233">
        <v>3</v>
      </c>
      <c r="I233" t="s">
        <v>528</v>
      </c>
      <c r="J233" t="s">
        <v>529</v>
      </c>
      <c r="K233" t="s">
        <v>530</v>
      </c>
      <c r="L233">
        <v>1348</v>
      </c>
      <c r="N233">
        <v>1009</v>
      </c>
      <c r="O233" t="s">
        <v>81</v>
      </c>
      <c r="P233" t="s">
        <v>81</v>
      </c>
      <c r="Q233">
        <v>1000</v>
      </c>
      <c r="W233">
        <v>0</v>
      </c>
      <c r="X233">
        <v>171834764</v>
      </c>
      <c r="Y233">
        <v>0.00055</v>
      </c>
      <c r="AA233">
        <v>734.5</v>
      </c>
      <c r="AB233">
        <v>0</v>
      </c>
      <c r="AC233">
        <v>0</v>
      </c>
      <c r="AD233">
        <v>0</v>
      </c>
      <c r="AE233">
        <v>734.5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0.00055</v>
      </c>
      <c r="AV233">
        <v>0</v>
      </c>
      <c r="AW233">
        <v>2</v>
      </c>
      <c r="AX233">
        <v>37324304</v>
      </c>
      <c r="AY233">
        <v>1</v>
      </c>
      <c r="AZ233">
        <v>0</v>
      </c>
      <c r="BA233">
        <v>234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Y233*Source!I58</f>
        <v>0.00641029356</v>
      </c>
      <c r="CY233">
        <f t="shared" si="33"/>
        <v>734.5</v>
      </c>
      <c r="CZ233">
        <f t="shared" si="34"/>
        <v>734.5</v>
      </c>
      <c r="DA233">
        <f t="shared" si="35"/>
        <v>1</v>
      </c>
      <c r="DB233">
        <v>0</v>
      </c>
    </row>
    <row r="234" spans="1:106" ht="12.75">
      <c r="A234">
        <f>ROW(Source!A58)</f>
        <v>58</v>
      </c>
      <c r="B234">
        <v>37323632</v>
      </c>
      <c r="C234">
        <v>37324256</v>
      </c>
      <c r="D234">
        <v>26848718</v>
      </c>
      <c r="E234">
        <v>1</v>
      </c>
      <c r="F234">
        <v>1</v>
      </c>
      <c r="G234">
        <v>1</v>
      </c>
      <c r="H234">
        <v>3</v>
      </c>
      <c r="I234" t="s">
        <v>372</v>
      </c>
      <c r="J234" t="s">
        <v>531</v>
      </c>
      <c r="K234" t="s">
        <v>374</v>
      </c>
      <c r="L234">
        <v>1339</v>
      </c>
      <c r="N234">
        <v>1007</v>
      </c>
      <c r="O234" t="s">
        <v>346</v>
      </c>
      <c r="P234" t="s">
        <v>346</v>
      </c>
      <c r="Q234">
        <v>1</v>
      </c>
      <c r="W234">
        <v>0</v>
      </c>
      <c r="X234">
        <v>-2138781683</v>
      </c>
      <c r="Y234">
        <v>1</v>
      </c>
      <c r="AA234">
        <v>108.4</v>
      </c>
      <c r="AB234">
        <v>0</v>
      </c>
      <c r="AC234">
        <v>0</v>
      </c>
      <c r="AD234">
        <v>0</v>
      </c>
      <c r="AE234">
        <v>108.4</v>
      </c>
      <c r="AF234">
        <v>0</v>
      </c>
      <c r="AG234">
        <v>0</v>
      </c>
      <c r="AH234">
        <v>0</v>
      </c>
      <c r="AI234">
        <v>1</v>
      </c>
      <c r="AJ234">
        <v>1</v>
      </c>
      <c r="AK234">
        <v>1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1</v>
      </c>
      <c r="AV234">
        <v>0</v>
      </c>
      <c r="AW234">
        <v>2</v>
      </c>
      <c r="AX234">
        <v>37324305</v>
      </c>
      <c r="AY234">
        <v>1</v>
      </c>
      <c r="AZ234">
        <v>0</v>
      </c>
      <c r="BA234">
        <v>235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Y234*Source!I58</f>
        <v>11.6550792</v>
      </c>
      <c r="CY234">
        <f t="shared" si="33"/>
        <v>108.4</v>
      </c>
      <c r="CZ234">
        <f t="shared" si="34"/>
        <v>108.4</v>
      </c>
      <c r="DA234">
        <f t="shared" si="35"/>
        <v>1</v>
      </c>
      <c r="DB234">
        <v>0</v>
      </c>
    </row>
    <row r="235" spans="1:106" ht="12.75">
      <c r="A235">
        <f>ROW(Source!A58)</f>
        <v>58</v>
      </c>
      <c r="B235">
        <v>37323632</v>
      </c>
      <c r="C235">
        <v>37324256</v>
      </c>
      <c r="D235">
        <v>26849228</v>
      </c>
      <c r="E235">
        <v>1</v>
      </c>
      <c r="F235">
        <v>1</v>
      </c>
      <c r="G235">
        <v>1</v>
      </c>
      <c r="H235">
        <v>3</v>
      </c>
      <c r="I235" t="s">
        <v>363</v>
      </c>
      <c r="J235" t="s">
        <v>478</v>
      </c>
      <c r="K235" t="s">
        <v>365</v>
      </c>
      <c r="L235">
        <v>1339</v>
      </c>
      <c r="N235">
        <v>1007</v>
      </c>
      <c r="O235" t="s">
        <v>346</v>
      </c>
      <c r="P235" t="s">
        <v>346</v>
      </c>
      <c r="Q235">
        <v>1</v>
      </c>
      <c r="W235">
        <v>0</v>
      </c>
      <c r="X235">
        <v>-586330449</v>
      </c>
      <c r="Y235">
        <v>0.0015</v>
      </c>
      <c r="AA235">
        <v>2.44</v>
      </c>
      <c r="AB235">
        <v>0</v>
      </c>
      <c r="AC235">
        <v>0</v>
      </c>
      <c r="AD235">
        <v>0</v>
      </c>
      <c r="AE235">
        <v>2.44</v>
      </c>
      <c r="AF235">
        <v>0</v>
      </c>
      <c r="AG235">
        <v>0</v>
      </c>
      <c r="AH235">
        <v>0</v>
      </c>
      <c r="AI235">
        <v>1</v>
      </c>
      <c r="AJ235">
        <v>1</v>
      </c>
      <c r="AK235">
        <v>1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T235">
        <v>0.0015</v>
      </c>
      <c r="AV235">
        <v>0</v>
      </c>
      <c r="AW235">
        <v>2</v>
      </c>
      <c r="AX235">
        <v>37324306</v>
      </c>
      <c r="AY235">
        <v>1</v>
      </c>
      <c r="AZ235">
        <v>0</v>
      </c>
      <c r="BA235">
        <v>236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Y235*Source!I58</f>
        <v>0.0174826188</v>
      </c>
      <c r="CY235">
        <f t="shared" si="33"/>
        <v>2.44</v>
      </c>
      <c r="CZ235">
        <f t="shared" si="34"/>
        <v>2.44</v>
      </c>
      <c r="DA235">
        <f t="shared" si="35"/>
        <v>1</v>
      </c>
      <c r="DB235">
        <v>0</v>
      </c>
    </row>
    <row r="236" spans="1:106" ht="12.75">
      <c r="A236">
        <f>ROW(Source!A58)</f>
        <v>58</v>
      </c>
      <c r="B236">
        <v>37323632</v>
      </c>
      <c r="C236">
        <v>37324256</v>
      </c>
      <c r="D236">
        <v>26903676</v>
      </c>
      <c r="E236">
        <v>1</v>
      </c>
      <c r="F236">
        <v>1</v>
      </c>
      <c r="G236">
        <v>1</v>
      </c>
      <c r="H236">
        <v>3</v>
      </c>
      <c r="I236" t="s">
        <v>532</v>
      </c>
      <c r="J236" t="s">
        <v>533</v>
      </c>
      <c r="K236" t="s">
        <v>534</v>
      </c>
      <c r="L236">
        <v>1354</v>
      </c>
      <c r="N236">
        <v>1010</v>
      </c>
      <c r="O236" t="s">
        <v>535</v>
      </c>
      <c r="P236" t="s">
        <v>535</v>
      </c>
      <c r="Q236">
        <v>1</v>
      </c>
      <c r="W236">
        <v>0</v>
      </c>
      <c r="X236">
        <v>-1816771612</v>
      </c>
      <c r="Y236">
        <v>4</v>
      </c>
      <c r="AA236">
        <v>6.55</v>
      </c>
      <c r="AB236">
        <v>0</v>
      </c>
      <c r="AC236">
        <v>0</v>
      </c>
      <c r="AD236">
        <v>0</v>
      </c>
      <c r="AE236">
        <v>6.55</v>
      </c>
      <c r="AF236">
        <v>0</v>
      </c>
      <c r="AG236">
        <v>0</v>
      </c>
      <c r="AH236">
        <v>0</v>
      </c>
      <c r="AI236">
        <v>1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T236">
        <v>4</v>
      </c>
      <c r="AV236">
        <v>0</v>
      </c>
      <c r="AW236">
        <v>2</v>
      </c>
      <c r="AX236">
        <v>37324307</v>
      </c>
      <c r="AY236">
        <v>1</v>
      </c>
      <c r="AZ236">
        <v>0</v>
      </c>
      <c r="BA236">
        <v>237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Y236*Source!I58</f>
        <v>46.6203168</v>
      </c>
      <c r="CY236">
        <f t="shared" si="33"/>
        <v>6.55</v>
      </c>
      <c r="CZ236">
        <f t="shared" si="34"/>
        <v>6.55</v>
      </c>
      <c r="DA236">
        <f t="shared" si="35"/>
        <v>1</v>
      </c>
      <c r="DB236">
        <v>0</v>
      </c>
    </row>
    <row r="237" spans="1:106" ht="12.75">
      <c r="A237">
        <f>ROW(Source!A59)</f>
        <v>59</v>
      </c>
      <c r="B237">
        <v>37323628</v>
      </c>
      <c r="C237">
        <v>37324256</v>
      </c>
      <c r="D237">
        <v>9416210</v>
      </c>
      <c r="E237">
        <v>1</v>
      </c>
      <c r="F237">
        <v>1</v>
      </c>
      <c r="G237">
        <v>1</v>
      </c>
      <c r="H237">
        <v>1</v>
      </c>
      <c r="I237" t="s">
        <v>488</v>
      </c>
      <c r="K237" t="s">
        <v>489</v>
      </c>
      <c r="L237">
        <v>1369</v>
      </c>
      <c r="N237">
        <v>1013</v>
      </c>
      <c r="O237" t="s">
        <v>319</v>
      </c>
      <c r="P237" t="s">
        <v>319</v>
      </c>
      <c r="Q237">
        <v>1</v>
      </c>
      <c r="W237">
        <v>0</v>
      </c>
      <c r="X237">
        <v>-647487898</v>
      </c>
      <c r="Y237">
        <v>11.143499999999998</v>
      </c>
      <c r="AA237">
        <v>0</v>
      </c>
      <c r="AB237">
        <v>0</v>
      </c>
      <c r="AC237">
        <v>0</v>
      </c>
      <c r="AD237">
        <v>9.29</v>
      </c>
      <c r="AE237">
        <v>0</v>
      </c>
      <c r="AF237">
        <v>0</v>
      </c>
      <c r="AG237">
        <v>0</v>
      </c>
      <c r="AH237">
        <v>9.29</v>
      </c>
      <c r="AI237">
        <v>1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1</v>
      </c>
      <c r="AQ237">
        <v>0</v>
      </c>
      <c r="AR237">
        <v>0</v>
      </c>
      <c r="AT237">
        <v>9.69</v>
      </c>
      <c r="AU237" t="s">
        <v>108</v>
      </c>
      <c r="AV237">
        <v>1</v>
      </c>
      <c r="AW237">
        <v>2</v>
      </c>
      <c r="AX237">
        <v>37324283</v>
      </c>
      <c r="AY237">
        <v>1</v>
      </c>
      <c r="AZ237">
        <v>0</v>
      </c>
      <c r="BA237">
        <v>238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Y237*Source!I59</f>
        <v>129.87837506519998</v>
      </c>
      <c r="CY237">
        <f>AD237</f>
        <v>9.29</v>
      </c>
      <c r="CZ237">
        <f>AH237</f>
        <v>9.29</v>
      </c>
      <c r="DA237">
        <f>AL237</f>
        <v>1</v>
      </c>
      <c r="DB237">
        <v>0</v>
      </c>
    </row>
    <row r="238" spans="1:106" ht="12.75">
      <c r="A238">
        <f>ROW(Source!A59)</f>
        <v>59</v>
      </c>
      <c r="B238">
        <v>37323628</v>
      </c>
      <c r="C238">
        <v>37324256</v>
      </c>
      <c r="D238">
        <v>121548</v>
      </c>
      <c r="E238">
        <v>1</v>
      </c>
      <c r="F238">
        <v>1</v>
      </c>
      <c r="G238">
        <v>1</v>
      </c>
      <c r="H238">
        <v>1</v>
      </c>
      <c r="I238" t="s">
        <v>32</v>
      </c>
      <c r="K238" t="s">
        <v>320</v>
      </c>
      <c r="L238">
        <v>608254</v>
      </c>
      <c r="N238">
        <v>1013</v>
      </c>
      <c r="O238" t="s">
        <v>321</v>
      </c>
      <c r="P238" t="s">
        <v>321</v>
      </c>
      <c r="Q238">
        <v>1</v>
      </c>
      <c r="W238">
        <v>0</v>
      </c>
      <c r="X238">
        <v>-185737400</v>
      </c>
      <c r="Y238">
        <v>1.4874999999999998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1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1</v>
      </c>
      <c r="AQ238">
        <v>0</v>
      </c>
      <c r="AR238">
        <v>0</v>
      </c>
      <c r="AT238">
        <v>1.19</v>
      </c>
      <c r="AU238" t="s">
        <v>107</v>
      </c>
      <c r="AV238">
        <v>2</v>
      </c>
      <c r="AW238">
        <v>2</v>
      </c>
      <c r="AX238">
        <v>37324284</v>
      </c>
      <c r="AY238">
        <v>1</v>
      </c>
      <c r="AZ238">
        <v>0</v>
      </c>
      <c r="BA238">
        <v>239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Y238*Source!I59</f>
        <v>17.336930309999996</v>
      </c>
      <c r="CY238">
        <f>AD238</f>
        <v>0</v>
      </c>
      <c r="CZ238">
        <f>AH238</f>
        <v>0</v>
      </c>
      <c r="DA238">
        <f>AL238</f>
        <v>1</v>
      </c>
      <c r="DB238">
        <v>0</v>
      </c>
    </row>
    <row r="239" spans="1:106" ht="12.75">
      <c r="A239">
        <f>ROW(Source!A59)</f>
        <v>59</v>
      </c>
      <c r="B239">
        <v>37323628</v>
      </c>
      <c r="C239">
        <v>37324256</v>
      </c>
      <c r="D239">
        <v>26836708</v>
      </c>
      <c r="E239">
        <v>1</v>
      </c>
      <c r="F239">
        <v>1</v>
      </c>
      <c r="G239">
        <v>1</v>
      </c>
      <c r="H239">
        <v>2</v>
      </c>
      <c r="I239" t="s">
        <v>400</v>
      </c>
      <c r="J239" t="s">
        <v>439</v>
      </c>
      <c r="K239" t="s">
        <v>402</v>
      </c>
      <c r="L239">
        <v>1368</v>
      </c>
      <c r="N239">
        <v>1011</v>
      </c>
      <c r="O239" t="s">
        <v>325</v>
      </c>
      <c r="P239" t="s">
        <v>325</v>
      </c>
      <c r="Q239">
        <v>1</v>
      </c>
      <c r="W239">
        <v>0</v>
      </c>
      <c r="X239">
        <v>390837727</v>
      </c>
      <c r="Y239">
        <v>1.2375</v>
      </c>
      <c r="AA239">
        <v>0</v>
      </c>
      <c r="AB239">
        <v>800.73</v>
      </c>
      <c r="AC239">
        <v>331.83</v>
      </c>
      <c r="AD239">
        <v>0</v>
      </c>
      <c r="AE239">
        <v>0</v>
      </c>
      <c r="AF239">
        <v>111.99</v>
      </c>
      <c r="AG239">
        <v>13.5</v>
      </c>
      <c r="AH239">
        <v>0</v>
      </c>
      <c r="AI239">
        <v>1</v>
      </c>
      <c r="AJ239">
        <v>7.15</v>
      </c>
      <c r="AK239">
        <v>24.58</v>
      </c>
      <c r="AL239">
        <v>1</v>
      </c>
      <c r="AN239">
        <v>0</v>
      </c>
      <c r="AO239">
        <v>1</v>
      </c>
      <c r="AP239">
        <v>1</v>
      </c>
      <c r="AQ239">
        <v>0</v>
      </c>
      <c r="AR239">
        <v>0</v>
      </c>
      <c r="AT239">
        <v>0.99</v>
      </c>
      <c r="AU239" t="s">
        <v>107</v>
      </c>
      <c r="AV239">
        <v>0</v>
      </c>
      <c r="AW239">
        <v>2</v>
      </c>
      <c r="AX239">
        <v>37324285</v>
      </c>
      <c r="AY239">
        <v>1</v>
      </c>
      <c r="AZ239">
        <v>0</v>
      </c>
      <c r="BA239">
        <v>240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Y239*Source!I59</f>
        <v>14.42316051</v>
      </c>
      <c r="CY239">
        <f aca="true" t="shared" si="36" ref="CY239:CY245">AB239</f>
        <v>800.73</v>
      </c>
      <c r="CZ239">
        <f aca="true" t="shared" si="37" ref="CZ239:CZ245">AF239</f>
        <v>111.99</v>
      </c>
      <c r="DA239">
        <f aca="true" t="shared" si="38" ref="DA239:DA245">AJ239</f>
        <v>7.15</v>
      </c>
      <c r="DB239">
        <v>0</v>
      </c>
    </row>
    <row r="240" spans="1:106" ht="12.75">
      <c r="A240">
        <f>ROW(Source!A59)</f>
        <v>59</v>
      </c>
      <c r="B240">
        <v>37323628</v>
      </c>
      <c r="C240">
        <v>37324256</v>
      </c>
      <c r="D240">
        <v>26836780</v>
      </c>
      <c r="E240">
        <v>1</v>
      </c>
      <c r="F240">
        <v>1</v>
      </c>
      <c r="G240">
        <v>1</v>
      </c>
      <c r="H240">
        <v>2</v>
      </c>
      <c r="I240" t="s">
        <v>354</v>
      </c>
      <c r="J240" t="s">
        <v>443</v>
      </c>
      <c r="K240" t="s">
        <v>356</v>
      </c>
      <c r="L240">
        <v>1368</v>
      </c>
      <c r="N240">
        <v>1011</v>
      </c>
      <c r="O240" t="s">
        <v>325</v>
      </c>
      <c r="P240" t="s">
        <v>325</v>
      </c>
      <c r="Q240">
        <v>1</v>
      </c>
      <c r="W240">
        <v>0</v>
      </c>
      <c r="X240">
        <v>-170261183</v>
      </c>
      <c r="Y240">
        <v>0.1375</v>
      </c>
      <c r="AA240">
        <v>0</v>
      </c>
      <c r="AB240">
        <v>619.13</v>
      </c>
      <c r="AC240">
        <v>247.27</v>
      </c>
      <c r="AD240">
        <v>0</v>
      </c>
      <c r="AE240">
        <v>0</v>
      </c>
      <c r="AF240">
        <v>89.99</v>
      </c>
      <c r="AG240">
        <v>10.06</v>
      </c>
      <c r="AH240">
        <v>0</v>
      </c>
      <c r="AI240">
        <v>1</v>
      </c>
      <c r="AJ240">
        <v>6.88</v>
      </c>
      <c r="AK240">
        <v>24.58</v>
      </c>
      <c r="AL240">
        <v>1</v>
      </c>
      <c r="AN240">
        <v>0</v>
      </c>
      <c r="AO240">
        <v>1</v>
      </c>
      <c r="AP240">
        <v>1</v>
      </c>
      <c r="AQ240">
        <v>0</v>
      </c>
      <c r="AR240">
        <v>0</v>
      </c>
      <c r="AT240">
        <v>0.11</v>
      </c>
      <c r="AU240" t="s">
        <v>107</v>
      </c>
      <c r="AV240">
        <v>0</v>
      </c>
      <c r="AW240">
        <v>2</v>
      </c>
      <c r="AX240">
        <v>37324286</v>
      </c>
      <c r="AY240">
        <v>1</v>
      </c>
      <c r="AZ240">
        <v>0</v>
      </c>
      <c r="BA240">
        <v>241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Y240*Source!I59</f>
        <v>1.60257339</v>
      </c>
      <c r="CY240">
        <f t="shared" si="36"/>
        <v>619.13</v>
      </c>
      <c r="CZ240">
        <f t="shared" si="37"/>
        <v>89.99</v>
      </c>
      <c r="DA240">
        <f t="shared" si="38"/>
        <v>6.88</v>
      </c>
      <c r="DB240">
        <v>0</v>
      </c>
    </row>
    <row r="241" spans="1:106" ht="12.75">
      <c r="A241">
        <f>ROW(Source!A59)</f>
        <v>59</v>
      </c>
      <c r="B241">
        <v>37323628</v>
      </c>
      <c r="C241">
        <v>37324256</v>
      </c>
      <c r="D241">
        <v>26836898</v>
      </c>
      <c r="E241">
        <v>1</v>
      </c>
      <c r="F241">
        <v>1</v>
      </c>
      <c r="G241">
        <v>1</v>
      </c>
      <c r="H241">
        <v>2</v>
      </c>
      <c r="I241" t="s">
        <v>490</v>
      </c>
      <c r="J241" t="s">
        <v>491</v>
      </c>
      <c r="K241" t="s">
        <v>492</v>
      </c>
      <c r="L241">
        <v>1368</v>
      </c>
      <c r="N241">
        <v>1011</v>
      </c>
      <c r="O241" t="s">
        <v>325</v>
      </c>
      <c r="P241" t="s">
        <v>325</v>
      </c>
      <c r="Q241">
        <v>1</v>
      </c>
      <c r="W241">
        <v>0</v>
      </c>
      <c r="X241">
        <v>1802054009</v>
      </c>
      <c r="Y241">
        <v>0.08750000000000001</v>
      </c>
      <c r="AA241">
        <v>0</v>
      </c>
      <c r="AB241">
        <v>371.68</v>
      </c>
      <c r="AC241">
        <v>285.13</v>
      </c>
      <c r="AD241">
        <v>0</v>
      </c>
      <c r="AE241">
        <v>0</v>
      </c>
      <c r="AF241">
        <v>27.11</v>
      </c>
      <c r="AG241">
        <v>11.6</v>
      </c>
      <c r="AH241">
        <v>0</v>
      </c>
      <c r="AI241">
        <v>1</v>
      </c>
      <c r="AJ241">
        <v>13.71</v>
      </c>
      <c r="AK241">
        <v>24.58</v>
      </c>
      <c r="AL241">
        <v>1</v>
      </c>
      <c r="AN241">
        <v>0</v>
      </c>
      <c r="AO241">
        <v>1</v>
      </c>
      <c r="AP241">
        <v>1</v>
      </c>
      <c r="AQ241">
        <v>0</v>
      </c>
      <c r="AR241">
        <v>0</v>
      </c>
      <c r="AT241">
        <v>0.07</v>
      </c>
      <c r="AU241" t="s">
        <v>107</v>
      </c>
      <c r="AV241">
        <v>0</v>
      </c>
      <c r="AW241">
        <v>2</v>
      </c>
      <c r="AX241">
        <v>37324287</v>
      </c>
      <c r="AY241">
        <v>1</v>
      </c>
      <c r="AZ241">
        <v>0</v>
      </c>
      <c r="BA241">
        <v>242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Y241*Source!I59</f>
        <v>1.01981943</v>
      </c>
      <c r="CY241">
        <f t="shared" si="36"/>
        <v>371.68</v>
      </c>
      <c r="CZ241">
        <f t="shared" si="37"/>
        <v>27.11</v>
      </c>
      <c r="DA241">
        <f t="shared" si="38"/>
        <v>13.71</v>
      </c>
      <c r="DB241">
        <v>0</v>
      </c>
    </row>
    <row r="242" spans="1:106" ht="12.75">
      <c r="A242">
        <f>ROW(Source!A59)</f>
        <v>59</v>
      </c>
      <c r="B242">
        <v>37323628</v>
      </c>
      <c r="C242">
        <v>37324256</v>
      </c>
      <c r="D242">
        <v>26837279</v>
      </c>
      <c r="E242">
        <v>1</v>
      </c>
      <c r="F242">
        <v>1</v>
      </c>
      <c r="G242">
        <v>1</v>
      </c>
      <c r="H242">
        <v>2</v>
      </c>
      <c r="I242" t="s">
        <v>493</v>
      </c>
      <c r="J242" t="s">
        <v>494</v>
      </c>
      <c r="K242" t="s">
        <v>495</v>
      </c>
      <c r="L242">
        <v>1368</v>
      </c>
      <c r="N242">
        <v>1011</v>
      </c>
      <c r="O242" t="s">
        <v>325</v>
      </c>
      <c r="P242" t="s">
        <v>325</v>
      </c>
      <c r="Q242">
        <v>1</v>
      </c>
      <c r="W242">
        <v>0</v>
      </c>
      <c r="X242">
        <v>-37564976</v>
      </c>
      <c r="Y242">
        <v>0.0125</v>
      </c>
      <c r="AA242">
        <v>0</v>
      </c>
      <c r="AB242">
        <v>984.49</v>
      </c>
      <c r="AC242">
        <v>532.4</v>
      </c>
      <c r="AD242">
        <v>0</v>
      </c>
      <c r="AE242">
        <v>0</v>
      </c>
      <c r="AF242">
        <v>118.47</v>
      </c>
      <c r="AG242">
        <v>21.66</v>
      </c>
      <c r="AH242">
        <v>0</v>
      </c>
      <c r="AI242">
        <v>1</v>
      </c>
      <c r="AJ242">
        <v>8.31</v>
      </c>
      <c r="AK242">
        <v>24.58</v>
      </c>
      <c r="AL242">
        <v>1</v>
      </c>
      <c r="AN242">
        <v>0</v>
      </c>
      <c r="AO242">
        <v>1</v>
      </c>
      <c r="AP242">
        <v>1</v>
      </c>
      <c r="AQ242">
        <v>0</v>
      </c>
      <c r="AR242">
        <v>0</v>
      </c>
      <c r="AT242">
        <v>0.01</v>
      </c>
      <c r="AU242" t="s">
        <v>107</v>
      </c>
      <c r="AV242">
        <v>0</v>
      </c>
      <c r="AW242">
        <v>2</v>
      </c>
      <c r="AX242">
        <v>37324288</v>
      </c>
      <c r="AY242">
        <v>1</v>
      </c>
      <c r="AZ242">
        <v>0</v>
      </c>
      <c r="BA242">
        <v>243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Y242*Source!I59</f>
        <v>0.14568849</v>
      </c>
      <c r="CY242">
        <f t="shared" si="36"/>
        <v>984.49</v>
      </c>
      <c r="CZ242">
        <f t="shared" si="37"/>
        <v>118.47</v>
      </c>
      <c r="DA242">
        <f t="shared" si="38"/>
        <v>8.31</v>
      </c>
      <c r="DB242">
        <v>0</v>
      </c>
    </row>
    <row r="243" spans="1:106" ht="12.75">
      <c r="A243">
        <f>ROW(Source!A59)</f>
        <v>59</v>
      </c>
      <c r="B243">
        <v>37323628</v>
      </c>
      <c r="C243">
        <v>37324256</v>
      </c>
      <c r="D243">
        <v>26837338</v>
      </c>
      <c r="E243">
        <v>1</v>
      </c>
      <c r="F243">
        <v>1</v>
      </c>
      <c r="G243">
        <v>1</v>
      </c>
      <c r="H243">
        <v>2</v>
      </c>
      <c r="I243" t="s">
        <v>450</v>
      </c>
      <c r="J243" t="s">
        <v>451</v>
      </c>
      <c r="K243" t="s">
        <v>452</v>
      </c>
      <c r="L243">
        <v>1368</v>
      </c>
      <c r="N243">
        <v>1011</v>
      </c>
      <c r="O243" t="s">
        <v>325</v>
      </c>
      <c r="P243" t="s">
        <v>325</v>
      </c>
      <c r="Q243">
        <v>1</v>
      </c>
      <c r="W243">
        <v>0</v>
      </c>
      <c r="X243">
        <v>602807418</v>
      </c>
      <c r="Y243">
        <v>0.2375</v>
      </c>
      <c r="AA243">
        <v>0</v>
      </c>
      <c r="AB243">
        <v>109.5</v>
      </c>
      <c r="AC243">
        <v>0</v>
      </c>
      <c r="AD243">
        <v>0</v>
      </c>
      <c r="AE243">
        <v>0</v>
      </c>
      <c r="AF243">
        <v>30</v>
      </c>
      <c r="AG243">
        <v>0</v>
      </c>
      <c r="AH243">
        <v>0</v>
      </c>
      <c r="AI243">
        <v>1</v>
      </c>
      <c r="AJ243">
        <v>3.65</v>
      </c>
      <c r="AK243">
        <v>24.58</v>
      </c>
      <c r="AL243">
        <v>1</v>
      </c>
      <c r="AN243">
        <v>0</v>
      </c>
      <c r="AO243">
        <v>1</v>
      </c>
      <c r="AP243">
        <v>1</v>
      </c>
      <c r="AQ243">
        <v>0</v>
      </c>
      <c r="AR243">
        <v>0</v>
      </c>
      <c r="AT243">
        <v>0.19</v>
      </c>
      <c r="AU243" t="s">
        <v>107</v>
      </c>
      <c r="AV243">
        <v>0</v>
      </c>
      <c r="AW243">
        <v>2</v>
      </c>
      <c r="AX243">
        <v>37324289</v>
      </c>
      <c r="AY243">
        <v>1</v>
      </c>
      <c r="AZ243">
        <v>0</v>
      </c>
      <c r="BA243">
        <v>244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Y243*Source!I59</f>
        <v>2.76808131</v>
      </c>
      <c r="CY243">
        <f t="shared" si="36"/>
        <v>109.5</v>
      </c>
      <c r="CZ243">
        <f t="shared" si="37"/>
        <v>30</v>
      </c>
      <c r="DA243">
        <f t="shared" si="38"/>
        <v>3.65</v>
      </c>
      <c r="DB243">
        <v>0</v>
      </c>
    </row>
    <row r="244" spans="1:106" ht="12.75">
      <c r="A244">
        <f>ROW(Source!A59)</f>
        <v>59</v>
      </c>
      <c r="B244">
        <v>37323628</v>
      </c>
      <c r="C244">
        <v>37324256</v>
      </c>
      <c r="D244">
        <v>26838357</v>
      </c>
      <c r="E244">
        <v>1</v>
      </c>
      <c r="F244">
        <v>1</v>
      </c>
      <c r="G244">
        <v>1</v>
      </c>
      <c r="H244">
        <v>2</v>
      </c>
      <c r="I244" t="s">
        <v>496</v>
      </c>
      <c r="J244" t="s">
        <v>497</v>
      </c>
      <c r="K244" t="s">
        <v>498</v>
      </c>
      <c r="L244">
        <v>1368</v>
      </c>
      <c r="N244">
        <v>1011</v>
      </c>
      <c r="O244" t="s">
        <v>325</v>
      </c>
      <c r="P244" t="s">
        <v>325</v>
      </c>
      <c r="Q244">
        <v>1</v>
      </c>
      <c r="W244">
        <v>0</v>
      </c>
      <c r="X244">
        <v>1978964221</v>
      </c>
      <c r="Y244">
        <v>0.17500000000000002</v>
      </c>
      <c r="AA244">
        <v>0</v>
      </c>
      <c r="AB244">
        <v>36.11</v>
      </c>
      <c r="AC244">
        <v>0</v>
      </c>
      <c r="AD244">
        <v>0</v>
      </c>
      <c r="AE244">
        <v>0</v>
      </c>
      <c r="AF244">
        <v>6.7</v>
      </c>
      <c r="AG244">
        <v>0</v>
      </c>
      <c r="AH244">
        <v>0</v>
      </c>
      <c r="AI244">
        <v>1</v>
      </c>
      <c r="AJ244">
        <v>5.39</v>
      </c>
      <c r="AK244">
        <v>24.58</v>
      </c>
      <c r="AL244">
        <v>1</v>
      </c>
      <c r="AN244">
        <v>0</v>
      </c>
      <c r="AO244">
        <v>1</v>
      </c>
      <c r="AP244">
        <v>1</v>
      </c>
      <c r="AQ244">
        <v>0</v>
      </c>
      <c r="AR244">
        <v>0</v>
      </c>
      <c r="AT244">
        <v>0.14</v>
      </c>
      <c r="AU244" t="s">
        <v>107</v>
      </c>
      <c r="AV244">
        <v>0</v>
      </c>
      <c r="AW244">
        <v>2</v>
      </c>
      <c r="AX244">
        <v>37324290</v>
      </c>
      <c r="AY244">
        <v>1</v>
      </c>
      <c r="AZ244">
        <v>0</v>
      </c>
      <c r="BA244">
        <v>245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Y244*Source!I59</f>
        <v>2.03963886</v>
      </c>
      <c r="CY244">
        <f t="shared" si="36"/>
        <v>36.11</v>
      </c>
      <c r="CZ244">
        <f t="shared" si="37"/>
        <v>6.7</v>
      </c>
      <c r="DA244">
        <f t="shared" si="38"/>
        <v>5.39</v>
      </c>
      <c r="DB244">
        <v>0</v>
      </c>
    </row>
    <row r="245" spans="1:106" ht="12.75">
      <c r="A245">
        <f>ROW(Source!A59)</f>
        <v>59</v>
      </c>
      <c r="B245">
        <v>37323628</v>
      </c>
      <c r="C245">
        <v>37324256</v>
      </c>
      <c r="D245">
        <v>26838694</v>
      </c>
      <c r="E245">
        <v>1</v>
      </c>
      <c r="F245">
        <v>1</v>
      </c>
      <c r="G245">
        <v>1</v>
      </c>
      <c r="H245">
        <v>2</v>
      </c>
      <c r="I245" t="s">
        <v>337</v>
      </c>
      <c r="J245" t="s">
        <v>440</v>
      </c>
      <c r="K245" t="s">
        <v>339</v>
      </c>
      <c r="L245">
        <v>1368</v>
      </c>
      <c r="N245">
        <v>1011</v>
      </c>
      <c r="O245" t="s">
        <v>325</v>
      </c>
      <c r="P245" t="s">
        <v>325</v>
      </c>
      <c r="Q245">
        <v>1</v>
      </c>
      <c r="W245">
        <v>0</v>
      </c>
      <c r="X245">
        <v>-706219601</v>
      </c>
      <c r="Y245">
        <v>0.9750000000000001</v>
      </c>
      <c r="AA245">
        <v>0</v>
      </c>
      <c r="AB245">
        <v>655.52</v>
      </c>
      <c r="AC245">
        <v>285.13</v>
      </c>
      <c r="AD245">
        <v>0</v>
      </c>
      <c r="AE245">
        <v>0</v>
      </c>
      <c r="AF245">
        <v>87.17</v>
      </c>
      <c r="AG245">
        <v>11.6</v>
      </c>
      <c r="AH245">
        <v>0</v>
      </c>
      <c r="AI245">
        <v>1</v>
      </c>
      <c r="AJ245">
        <v>7.52</v>
      </c>
      <c r="AK245">
        <v>24.58</v>
      </c>
      <c r="AL245">
        <v>1</v>
      </c>
      <c r="AN245">
        <v>0</v>
      </c>
      <c r="AO245">
        <v>1</v>
      </c>
      <c r="AP245">
        <v>1</v>
      </c>
      <c r="AQ245">
        <v>0</v>
      </c>
      <c r="AR245">
        <v>0</v>
      </c>
      <c r="AT245">
        <v>0.78</v>
      </c>
      <c r="AU245" t="s">
        <v>107</v>
      </c>
      <c r="AV245">
        <v>0</v>
      </c>
      <c r="AW245">
        <v>2</v>
      </c>
      <c r="AX245">
        <v>37324291</v>
      </c>
      <c r="AY245">
        <v>1</v>
      </c>
      <c r="AZ245">
        <v>0</v>
      </c>
      <c r="BA245">
        <v>246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Y245*Source!I59</f>
        <v>11.36370222</v>
      </c>
      <c r="CY245">
        <f t="shared" si="36"/>
        <v>655.52</v>
      </c>
      <c r="CZ245">
        <f t="shared" si="37"/>
        <v>87.17</v>
      </c>
      <c r="DA245">
        <f t="shared" si="38"/>
        <v>7.52</v>
      </c>
      <c r="DB245">
        <v>0</v>
      </c>
    </row>
    <row r="246" spans="1:106" ht="12.75">
      <c r="A246">
        <f>ROW(Source!A59)</f>
        <v>59</v>
      </c>
      <c r="B246">
        <v>37323628</v>
      </c>
      <c r="C246">
        <v>37324256</v>
      </c>
      <c r="D246">
        <v>26857575</v>
      </c>
      <c r="E246">
        <v>1</v>
      </c>
      <c r="F246">
        <v>1</v>
      </c>
      <c r="G246">
        <v>1</v>
      </c>
      <c r="H246">
        <v>3</v>
      </c>
      <c r="I246" t="s">
        <v>499</v>
      </c>
      <c r="J246" t="s">
        <v>500</v>
      </c>
      <c r="K246" t="s">
        <v>501</v>
      </c>
      <c r="L246">
        <v>1348</v>
      </c>
      <c r="N246">
        <v>1009</v>
      </c>
      <c r="O246" t="s">
        <v>81</v>
      </c>
      <c r="P246" t="s">
        <v>81</v>
      </c>
      <c r="Q246">
        <v>1000</v>
      </c>
      <c r="W246">
        <v>0</v>
      </c>
      <c r="X246">
        <v>-1210822721</v>
      </c>
      <c r="Y246">
        <v>0.00091</v>
      </c>
      <c r="AA246">
        <v>67867.8</v>
      </c>
      <c r="AB246">
        <v>0</v>
      </c>
      <c r="AC246">
        <v>0</v>
      </c>
      <c r="AD246">
        <v>0</v>
      </c>
      <c r="AE246">
        <v>30030</v>
      </c>
      <c r="AF246">
        <v>0</v>
      </c>
      <c r="AG246">
        <v>0</v>
      </c>
      <c r="AH246">
        <v>0</v>
      </c>
      <c r="AI246">
        <v>2.26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0.00091</v>
      </c>
      <c r="AV246">
        <v>0</v>
      </c>
      <c r="AW246">
        <v>2</v>
      </c>
      <c r="AX246">
        <v>37324292</v>
      </c>
      <c r="AY246">
        <v>1</v>
      </c>
      <c r="AZ246">
        <v>0</v>
      </c>
      <c r="BA246">
        <v>247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Y246*Source!I59</f>
        <v>0.010606122071999999</v>
      </c>
      <c r="CY246">
        <f aca="true" t="shared" si="39" ref="CY246:CY260">AA246</f>
        <v>67867.8</v>
      </c>
      <c r="CZ246">
        <f aca="true" t="shared" si="40" ref="CZ246:CZ260">AE246</f>
        <v>30030</v>
      </c>
      <c r="DA246">
        <f aca="true" t="shared" si="41" ref="DA246:DA260">AI246</f>
        <v>2.26</v>
      </c>
      <c r="DB246">
        <v>0</v>
      </c>
    </row>
    <row r="247" spans="1:106" ht="12.75">
      <c r="A247">
        <f>ROW(Source!A59)</f>
        <v>59</v>
      </c>
      <c r="B247">
        <v>37323628</v>
      </c>
      <c r="C247">
        <v>37324256</v>
      </c>
      <c r="D247">
        <v>26862752</v>
      </c>
      <c r="E247">
        <v>1</v>
      </c>
      <c r="F247">
        <v>1</v>
      </c>
      <c r="G247">
        <v>1</v>
      </c>
      <c r="H247">
        <v>3</v>
      </c>
      <c r="I247" t="s">
        <v>418</v>
      </c>
      <c r="J247" t="s">
        <v>502</v>
      </c>
      <c r="K247" t="s">
        <v>420</v>
      </c>
      <c r="L247">
        <v>1348</v>
      </c>
      <c r="N247">
        <v>1009</v>
      </c>
      <c r="O247" t="s">
        <v>81</v>
      </c>
      <c r="P247" t="s">
        <v>81</v>
      </c>
      <c r="Q247">
        <v>1000</v>
      </c>
      <c r="W247">
        <v>0</v>
      </c>
      <c r="X247">
        <v>419957874</v>
      </c>
      <c r="Y247">
        <v>0.0142</v>
      </c>
      <c r="AA247">
        <v>40545.53</v>
      </c>
      <c r="AB247">
        <v>0</v>
      </c>
      <c r="AC247">
        <v>0</v>
      </c>
      <c r="AD247">
        <v>0</v>
      </c>
      <c r="AE247">
        <v>5989</v>
      </c>
      <c r="AF247">
        <v>0</v>
      </c>
      <c r="AG247">
        <v>0</v>
      </c>
      <c r="AH247">
        <v>0</v>
      </c>
      <c r="AI247">
        <v>6.77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T247">
        <v>0.0142</v>
      </c>
      <c r="AV247">
        <v>0</v>
      </c>
      <c r="AW247">
        <v>2</v>
      </c>
      <c r="AX247">
        <v>37324293</v>
      </c>
      <c r="AY247">
        <v>1</v>
      </c>
      <c r="AZ247">
        <v>0</v>
      </c>
      <c r="BA247">
        <v>248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Y247*Source!I59</f>
        <v>0.16550212464</v>
      </c>
      <c r="CY247">
        <f t="shared" si="39"/>
        <v>40545.53</v>
      </c>
      <c r="CZ247">
        <f t="shared" si="40"/>
        <v>5989</v>
      </c>
      <c r="DA247">
        <f t="shared" si="41"/>
        <v>6.77</v>
      </c>
      <c r="DB247">
        <v>0</v>
      </c>
    </row>
    <row r="248" spans="1:106" ht="12.75">
      <c r="A248">
        <f>ROW(Source!A59)</f>
        <v>59</v>
      </c>
      <c r="B248">
        <v>37323628</v>
      </c>
      <c r="C248">
        <v>37324256</v>
      </c>
      <c r="D248">
        <v>26857923</v>
      </c>
      <c r="E248">
        <v>1</v>
      </c>
      <c r="F248">
        <v>1</v>
      </c>
      <c r="G248">
        <v>1</v>
      </c>
      <c r="H248">
        <v>3</v>
      </c>
      <c r="I248" t="s">
        <v>503</v>
      </c>
      <c r="J248" t="s">
        <v>504</v>
      </c>
      <c r="K248" t="s">
        <v>505</v>
      </c>
      <c r="L248">
        <v>1348</v>
      </c>
      <c r="N248">
        <v>1009</v>
      </c>
      <c r="O248" t="s">
        <v>81</v>
      </c>
      <c r="P248" t="s">
        <v>81</v>
      </c>
      <c r="Q248">
        <v>1000</v>
      </c>
      <c r="W248">
        <v>0</v>
      </c>
      <c r="X248">
        <v>-990249368</v>
      </c>
      <c r="Y248">
        <v>0.024</v>
      </c>
      <c r="AA248">
        <v>12214.8</v>
      </c>
      <c r="AB248">
        <v>0</v>
      </c>
      <c r="AC248">
        <v>0</v>
      </c>
      <c r="AD248">
        <v>0</v>
      </c>
      <c r="AE248">
        <v>1740</v>
      </c>
      <c r="AF248">
        <v>0</v>
      </c>
      <c r="AG248">
        <v>0</v>
      </c>
      <c r="AH248">
        <v>0</v>
      </c>
      <c r="AI248">
        <v>7.02</v>
      </c>
      <c r="AJ248">
        <v>1</v>
      </c>
      <c r="AK248">
        <v>1</v>
      </c>
      <c r="AL248">
        <v>1</v>
      </c>
      <c r="AN248">
        <v>0</v>
      </c>
      <c r="AO248">
        <v>1</v>
      </c>
      <c r="AP248">
        <v>0</v>
      </c>
      <c r="AQ248">
        <v>0</v>
      </c>
      <c r="AR248">
        <v>0</v>
      </c>
      <c r="AT248">
        <v>0.024</v>
      </c>
      <c r="AV248">
        <v>0</v>
      </c>
      <c r="AW248">
        <v>2</v>
      </c>
      <c r="AX248">
        <v>37324294</v>
      </c>
      <c r="AY248">
        <v>1</v>
      </c>
      <c r="AZ248">
        <v>0</v>
      </c>
      <c r="BA248">
        <v>249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Y248*Source!I59</f>
        <v>0.2797219008</v>
      </c>
      <c r="CY248">
        <f t="shared" si="39"/>
        <v>12214.8</v>
      </c>
      <c r="CZ248">
        <f t="shared" si="40"/>
        <v>1740</v>
      </c>
      <c r="DA248">
        <f t="shared" si="41"/>
        <v>7.02</v>
      </c>
      <c r="DB248">
        <v>0</v>
      </c>
    </row>
    <row r="249" spans="1:106" ht="12.75">
      <c r="A249">
        <f>ROW(Source!A59)</f>
        <v>59</v>
      </c>
      <c r="B249">
        <v>37323628</v>
      </c>
      <c r="C249">
        <v>37324256</v>
      </c>
      <c r="D249">
        <v>26857166</v>
      </c>
      <c r="E249">
        <v>1</v>
      </c>
      <c r="F249">
        <v>1</v>
      </c>
      <c r="G249">
        <v>1</v>
      </c>
      <c r="H249">
        <v>3</v>
      </c>
      <c r="I249" t="s">
        <v>506</v>
      </c>
      <c r="J249" t="s">
        <v>507</v>
      </c>
      <c r="K249" t="s">
        <v>508</v>
      </c>
      <c r="L249">
        <v>1348</v>
      </c>
      <c r="N249">
        <v>1009</v>
      </c>
      <c r="O249" t="s">
        <v>81</v>
      </c>
      <c r="P249" t="s">
        <v>81</v>
      </c>
      <c r="Q249">
        <v>1000</v>
      </c>
      <c r="W249">
        <v>0</v>
      </c>
      <c r="X249">
        <v>1238442953</v>
      </c>
      <c r="Y249">
        <v>0.0028</v>
      </c>
      <c r="AA249">
        <v>63649.77</v>
      </c>
      <c r="AB249">
        <v>0</v>
      </c>
      <c r="AC249">
        <v>0</v>
      </c>
      <c r="AD249">
        <v>0</v>
      </c>
      <c r="AE249">
        <v>6143.8</v>
      </c>
      <c r="AF249">
        <v>0</v>
      </c>
      <c r="AG249">
        <v>0</v>
      </c>
      <c r="AH249">
        <v>0</v>
      </c>
      <c r="AI249">
        <v>10.36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T249">
        <v>0.0028</v>
      </c>
      <c r="AV249">
        <v>0</v>
      </c>
      <c r="AW249">
        <v>2</v>
      </c>
      <c r="AX249">
        <v>37324295</v>
      </c>
      <c r="AY249">
        <v>1</v>
      </c>
      <c r="AZ249">
        <v>0</v>
      </c>
      <c r="BA249">
        <v>250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Y249*Source!I59</f>
        <v>0.03263422176</v>
      </c>
      <c r="CY249">
        <f t="shared" si="39"/>
        <v>63649.77</v>
      </c>
      <c r="CZ249">
        <f t="shared" si="40"/>
        <v>6143.8</v>
      </c>
      <c r="DA249">
        <f t="shared" si="41"/>
        <v>10.36</v>
      </c>
      <c r="DB249">
        <v>0</v>
      </c>
    </row>
    <row r="250" spans="1:106" ht="12.75">
      <c r="A250">
        <f>ROW(Source!A59)</f>
        <v>59</v>
      </c>
      <c r="B250">
        <v>37323628</v>
      </c>
      <c r="C250">
        <v>37324256</v>
      </c>
      <c r="D250">
        <v>26864274</v>
      </c>
      <c r="E250">
        <v>1</v>
      </c>
      <c r="F250">
        <v>1</v>
      </c>
      <c r="G250">
        <v>1</v>
      </c>
      <c r="H250">
        <v>3</v>
      </c>
      <c r="I250" t="s">
        <v>340</v>
      </c>
      <c r="J250" t="s">
        <v>509</v>
      </c>
      <c r="K250" t="s">
        <v>342</v>
      </c>
      <c r="L250">
        <v>1348</v>
      </c>
      <c r="N250">
        <v>1009</v>
      </c>
      <c r="O250" t="s">
        <v>81</v>
      </c>
      <c r="P250" t="s">
        <v>81</v>
      </c>
      <c r="Q250">
        <v>1000</v>
      </c>
      <c r="W250">
        <v>0</v>
      </c>
      <c r="X250">
        <v>-1803532932</v>
      </c>
      <c r="Y250">
        <v>0.00014</v>
      </c>
      <c r="AA250">
        <v>47432.88</v>
      </c>
      <c r="AB250">
        <v>0</v>
      </c>
      <c r="AC250">
        <v>0</v>
      </c>
      <c r="AD250">
        <v>0</v>
      </c>
      <c r="AE250">
        <v>11978</v>
      </c>
      <c r="AF250">
        <v>0</v>
      </c>
      <c r="AG250">
        <v>0</v>
      </c>
      <c r="AH250">
        <v>0</v>
      </c>
      <c r="AI250">
        <v>3.96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T250">
        <v>0.00014</v>
      </c>
      <c r="AV250">
        <v>0</v>
      </c>
      <c r="AW250">
        <v>2</v>
      </c>
      <c r="AX250">
        <v>37324296</v>
      </c>
      <c r="AY250">
        <v>1</v>
      </c>
      <c r="AZ250">
        <v>0</v>
      </c>
      <c r="BA250">
        <v>251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Y250*Source!I59</f>
        <v>0.0016317110879999997</v>
      </c>
      <c r="CY250">
        <f t="shared" si="39"/>
        <v>47432.88</v>
      </c>
      <c r="CZ250">
        <f t="shared" si="40"/>
        <v>11978</v>
      </c>
      <c r="DA250">
        <f t="shared" si="41"/>
        <v>3.96</v>
      </c>
      <c r="DB250">
        <v>0</v>
      </c>
    </row>
    <row r="251" spans="1:106" ht="12.75">
      <c r="A251">
        <f>ROW(Source!A59)</f>
        <v>59</v>
      </c>
      <c r="B251">
        <v>37323628</v>
      </c>
      <c r="C251">
        <v>37324256</v>
      </c>
      <c r="D251">
        <v>26865383</v>
      </c>
      <c r="E251">
        <v>1</v>
      </c>
      <c r="F251">
        <v>1</v>
      </c>
      <c r="G251">
        <v>1</v>
      </c>
      <c r="H251">
        <v>3</v>
      </c>
      <c r="I251" t="s">
        <v>510</v>
      </c>
      <c r="J251" t="s">
        <v>511</v>
      </c>
      <c r="K251" t="s">
        <v>512</v>
      </c>
      <c r="L251">
        <v>1339</v>
      </c>
      <c r="N251">
        <v>1007</v>
      </c>
      <c r="O251" t="s">
        <v>346</v>
      </c>
      <c r="P251" t="s">
        <v>346</v>
      </c>
      <c r="Q251">
        <v>1</v>
      </c>
      <c r="W251">
        <v>0</v>
      </c>
      <c r="X251">
        <v>-1803903495</v>
      </c>
      <c r="Y251">
        <v>0.01</v>
      </c>
      <c r="AA251">
        <v>4659</v>
      </c>
      <c r="AB251">
        <v>0</v>
      </c>
      <c r="AC251">
        <v>0</v>
      </c>
      <c r="AD251">
        <v>0</v>
      </c>
      <c r="AE251">
        <v>1553</v>
      </c>
      <c r="AF251">
        <v>0</v>
      </c>
      <c r="AG251">
        <v>0</v>
      </c>
      <c r="AH251">
        <v>0</v>
      </c>
      <c r="AI251">
        <v>3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T251">
        <v>0.01</v>
      </c>
      <c r="AV251">
        <v>0</v>
      </c>
      <c r="AW251">
        <v>2</v>
      </c>
      <c r="AX251">
        <v>37324297</v>
      </c>
      <c r="AY251">
        <v>1</v>
      </c>
      <c r="AZ251">
        <v>0</v>
      </c>
      <c r="BA251">
        <v>252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Y251*Source!I59</f>
        <v>0.116550792</v>
      </c>
      <c r="CY251">
        <f t="shared" si="39"/>
        <v>4659</v>
      </c>
      <c r="CZ251">
        <f t="shared" si="40"/>
        <v>1553</v>
      </c>
      <c r="DA251">
        <f t="shared" si="41"/>
        <v>3</v>
      </c>
      <c r="DB251">
        <v>0</v>
      </c>
    </row>
    <row r="252" spans="1:106" ht="12.75">
      <c r="A252">
        <f>ROW(Source!A59)</f>
        <v>59</v>
      </c>
      <c r="B252">
        <v>37323628</v>
      </c>
      <c r="C252">
        <v>37324256</v>
      </c>
      <c r="D252">
        <v>26865539</v>
      </c>
      <c r="E252">
        <v>1</v>
      </c>
      <c r="F252">
        <v>1</v>
      </c>
      <c r="G252">
        <v>1</v>
      </c>
      <c r="H252">
        <v>3</v>
      </c>
      <c r="I252" t="s">
        <v>513</v>
      </c>
      <c r="J252" t="s">
        <v>514</v>
      </c>
      <c r="K252" t="s">
        <v>515</v>
      </c>
      <c r="L252">
        <v>1339</v>
      </c>
      <c r="N252">
        <v>1007</v>
      </c>
      <c r="O252" t="s">
        <v>346</v>
      </c>
      <c r="P252" t="s">
        <v>346</v>
      </c>
      <c r="Q252">
        <v>1</v>
      </c>
      <c r="W252">
        <v>0</v>
      </c>
      <c r="X252">
        <v>873216581</v>
      </c>
      <c r="Y252">
        <v>0.019</v>
      </c>
      <c r="AA252">
        <v>3199.35</v>
      </c>
      <c r="AB252">
        <v>0</v>
      </c>
      <c r="AC252">
        <v>0</v>
      </c>
      <c r="AD252">
        <v>0</v>
      </c>
      <c r="AE252">
        <v>1155</v>
      </c>
      <c r="AF252">
        <v>0</v>
      </c>
      <c r="AG252">
        <v>0</v>
      </c>
      <c r="AH252">
        <v>0</v>
      </c>
      <c r="AI252">
        <v>2.77</v>
      </c>
      <c r="AJ252">
        <v>1</v>
      </c>
      <c r="AK252">
        <v>1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T252">
        <v>0.019</v>
      </c>
      <c r="AV252">
        <v>0</v>
      </c>
      <c r="AW252">
        <v>2</v>
      </c>
      <c r="AX252">
        <v>37324298</v>
      </c>
      <c r="AY252">
        <v>1</v>
      </c>
      <c r="AZ252">
        <v>0</v>
      </c>
      <c r="BA252">
        <v>253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Y252*Source!I59</f>
        <v>0.22144650479999997</v>
      </c>
      <c r="CY252">
        <f t="shared" si="39"/>
        <v>3199.35</v>
      </c>
      <c r="CZ252">
        <f t="shared" si="40"/>
        <v>1155</v>
      </c>
      <c r="DA252">
        <f t="shared" si="41"/>
        <v>2.77</v>
      </c>
      <c r="DB252">
        <v>0</v>
      </c>
    </row>
    <row r="253" spans="1:106" ht="12.75">
      <c r="A253">
        <f>ROW(Source!A59)</f>
        <v>59</v>
      </c>
      <c r="B253">
        <v>37323628</v>
      </c>
      <c r="C253">
        <v>37324256</v>
      </c>
      <c r="D253">
        <v>26865543</v>
      </c>
      <c r="E253">
        <v>1</v>
      </c>
      <c r="F253">
        <v>1</v>
      </c>
      <c r="G253">
        <v>1</v>
      </c>
      <c r="H253">
        <v>3</v>
      </c>
      <c r="I253" t="s">
        <v>516</v>
      </c>
      <c r="J253" t="s">
        <v>517</v>
      </c>
      <c r="K253" t="s">
        <v>518</v>
      </c>
      <c r="L253">
        <v>1339</v>
      </c>
      <c r="N253">
        <v>1007</v>
      </c>
      <c r="O253" t="s">
        <v>346</v>
      </c>
      <c r="P253" t="s">
        <v>346</v>
      </c>
      <c r="Q253">
        <v>1</v>
      </c>
      <c r="W253">
        <v>0</v>
      </c>
      <c r="X253">
        <v>1405910460</v>
      </c>
      <c r="Y253">
        <v>0.02</v>
      </c>
      <c r="AA253">
        <v>3083.52</v>
      </c>
      <c r="AB253">
        <v>0</v>
      </c>
      <c r="AC253">
        <v>0</v>
      </c>
      <c r="AD253">
        <v>0</v>
      </c>
      <c r="AE253">
        <v>1056</v>
      </c>
      <c r="AF253">
        <v>0</v>
      </c>
      <c r="AG253">
        <v>0</v>
      </c>
      <c r="AH253">
        <v>0</v>
      </c>
      <c r="AI253">
        <v>2.92</v>
      </c>
      <c r="AJ253">
        <v>1</v>
      </c>
      <c r="AK253">
        <v>1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T253">
        <v>0.02</v>
      </c>
      <c r="AV253">
        <v>0</v>
      </c>
      <c r="AW253">
        <v>2</v>
      </c>
      <c r="AX253">
        <v>37324299</v>
      </c>
      <c r="AY253">
        <v>1</v>
      </c>
      <c r="AZ253">
        <v>0</v>
      </c>
      <c r="BA253">
        <v>254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Y253*Source!I59</f>
        <v>0.233101584</v>
      </c>
      <c r="CY253">
        <f t="shared" si="39"/>
        <v>3083.52</v>
      </c>
      <c r="CZ253">
        <f t="shared" si="40"/>
        <v>1056</v>
      </c>
      <c r="DA253">
        <f t="shared" si="41"/>
        <v>2.92</v>
      </c>
      <c r="DB253">
        <v>0</v>
      </c>
    </row>
    <row r="254" spans="1:106" ht="12.75">
      <c r="A254">
        <f>ROW(Source!A59)</f>
        <v>59</v>
      </c>
      <c r="B254">
        <v>37323628</v>
      </c>
      <c r="C254">
        <v>37324256</v>
      </c>
      <c r="D254">
        <v>26839345</v>
      </c>
      <c r="E254">
        <v>1</v>
      </c>
      <c r="F254">
        <v>1</v>
      </c>
      <c r="G254">
        <v>1</v>
      </c>
      <c r="H254">
        <v>3</v>
      </c>
      <c r="I254" t="s">
        <v>519</v>
      </c>
      <c r="J254" t="s">
        <v>520</v>
      </c>
      <c r="K254" t="s">
        <v>521</v>
      </c>
      <c r="L254">
        <v>1339</v>
      </c>
      <c r="N254">
        <v>1007</v>
      </c>
      <c r="O254" t="s">
        <v>346</v>
      </c>
      <c r="P254" t="s">
        <v>346</v>
      </c>
      <c r="Q254">
        <v>1</v>
      </c>
      <c r="W254">
        <v>0</v>
      </c>
      <c r="X254">
        <v>782792075</v>
      </c>
      <c r="Y254">
        <v>0.09</v>
      </c>
      <c r="AA254">
        <v>3449.6</v>
      </c>
      <c r="AB254">
        <v>0</v>
      </c>
      <c r="AC254">
        <v>0</v>
      </c>
      <c r="AD254">
        <v>0</v>
      </c>
      <c r="AE254">
        <v>562.74</v>
      </c>
      <c r="AF254">
        <v>0</v>
      </c>
      <c r="AG254">
        <v>0</v>
      </c>
      <c r="AH254">
        <v>0</v>
      </c>
      <c r="AI254">
        <v>6.13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T254">
        <v>0.09</v>
      </c>
      <c r="AV254">
        <v>0</v>
      </c>
      <c r="AW254">
        <v>2</v>
      </c>
      <c r="AX254">
        <v>37324300</v>
      </c>
      <c r="AY254">
        <v>1</v>
      </c>
      <c r="AZ254">
        <v>0</v>
      </c>
      <c r="BA254">
        <v>255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Y254*Source!I59</f>
        <v>1.0489571279999998</v>
      </c>
      <c r="CY254">
        <f t="shared" si="39"/>
        <v>3449.6</v>
      </c>
      <c r="CZ254">
        <f t="shared" si="40"/>
        <v>562.74</v>
      </c>
      <c r="DA254">
        <f t="shared" si="41"/>
        <v>6.13</v>
      </c>
      <c r="DB254">
        <v>0</v>
      </c>
    </row>
    <row r="255" spans="1:106" ht="12.75">
      <c r="A255">
        <f>ROW(Source!A59)</f>
        <v>59</v>
      </c>
      <c r="B255">
        <v>37323628</v>
      </c>
      <c r="C255">
        <v>37324256</v>
      </c>
      <c r="D255">
        <v>26839504</v>
      </c>
      <c r="E255">
        <v>1</v>
      </c>
      <c r="F255">
        <v>1</v>
      </c>
      <c r="G255">
        <v>1</v>
      </c>
      <c r="H255">
        <v>3</v>
      </c>
      <c r="I255" t="s">
        <v>522</v>
      </c>
      <c r="J255" t="s">
        <v>523</v>
      </c>
      <c r="K255" t="s">
        <v>524</v>
      </c>
      <c r="L255">
        <v>1339</v>
      </c>
      <c r="N255">
        <v>1007</v>
      </c>
      <c r="O255" t="s">
        <v>346</v>
      </c>
      <c r="P255" t="s">
        <v>346</v>
      </c>
      <c r="Q255">
        <v>1</v>
      </c>
      <c r="W255">
        <v>0</v>
      </c>
      <c r="X255">
        <v>-1697433075</v>
      </c>
      <c r="Y255">
        <v>0.012</v>
      </c>
      <c r="AA255">
        <v>3103.21</v>
      </c>
      <c r="AB255">
        <v>0</v>
      </c>
      <c r="AC255">
        <v>0</v>
      </c>
      <c r="AD255">
        <v>0</v>
      </c>
      <c r="AE255">
        <v>519.8</v>
      </c>
      <c r="AF255">
        <v>0</v>
      </c>
      <c r="AG255">
        <v>0</v>
      </c>
      <c r="AH255">
        <v>0</v>
      </c>
      <c r="AI255">
        <v>5.97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T255">
        <v>0.012</v>
      </c>
      <c r="AV255">
        <v>0</v>
      </c>
      <c r="AW255">
        <v>2</v>
      </c>
      <c r="AX255">
        <v>37324301</v>
      </c>
      <c r="AY255">
        <v>1</v>
      </c>
      <c r="AZ255">
        <v>0</v>
      </c>
      <c r="BA255">
        <v>256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Y255*Source!I59</f>
        <v>0.1398609504</v>
      </c>
      <c r="CY255">
        <f t="shared" si="39"/>
        <v>3103.21</v>
      </c>
      <c r="CZ255">
        <f t="shared" si="40"/>
        <v>519.8</v>
      </c>
      <c r="DA255">
        <f t="shared" si="41"/>
        <v>5.97</v>
      </c>
      <c r="DB255">
        <v>0</v>
      </c>
    </row>
    <row r="256" spans="1:106" ht="12.75">
      <c r="A256">
        <f>ROW(Source!A59)</f>
        <v>59</v>
      </c>
      <c r="B256">
        <v>37323628</v>
      </c>
      <c r="C256">
        <v>37324256</v>
      </c>
      <c r="D256">
        <v>26839587</v>
      </c>
      <c r="E256">
        <v>1</v>
      </c>
      <c r="F256">
        <v>1</v>
      </c>
      <c r="G256">
        <v>1</v>
      </c>
      <c r="H256">
        <v>3</v>
      </c>
      <c r="I256" t="s">
        <v>525</v>
      </c>
      <c r="J256" t="s">
        <v>526</v>
      </c>
      <c r="K256" t="s">
        <v>527</v>
      </c>
      <c r="L256">
        <v>1339</v>
      </c>
      <c r="N256">
        <v>1007</v>
      </c>
      <c r="O256" t="s">
        <v>346</v>
      </c>
      <c r="P256" t="s">
        <v>346</v>
      </c>
      <c r="Q256">
        <v>1</v>
      </c>
      <c r="W256">
        <v>0</v>
      </c>
      <c r="X256">
        <v>44518269</v>
      </c>
      <c r="Y256">
        <v>0.015</v>
      </c>
      <c r="AA256">
        <v>4021.1</v>
      </c>
      <c r="AB256">
        <v>0</v>
      </c>
      <c r="AC256">
        <v>0</v>
      </c>
      <c r="AD256">
        <v>0</v>
      </c>
      <c r="AE256">
        <v>395</v>
      </c>
      <c r="AF256">
        <v>0</v>
      </c>
      <c r="AG256">
        <v>0</v>
      </c>
      <c r="AH256">
        <v>0</v>
      </c>
      <c r="AI256">
        <v>10.18</v>
      </c>
      <c r="AJ256">
        <v>1</v>
      </c>
      <c r="AK256">
        <v>1</v>
      </c>
      <c r="AL256">
        <v>1</v>
      </c>
      <c r="AN256">
        <v>0</v>
      </c>
      <c r="AO256">
        <v>1</v>
      </c>
      <c r="AP256">
        <v>0</v>
      </c>
      <c r="AQ256">
        <v>0</v>
      </c>
      <c r="AR256">
        <v>0</v>
      </c>
      <c r="AT256">
        <v>0.015</v>
      </c>
      <c r="AV256">
        <v>0</v>
      </c>
      <c r="AW256">
        <v>2</v>
      </c>
      <c r="AX256">
        <v>37324302</v>
      </c>
      <c r="AY256">
        <v>1</v>
      </c>
      <c r="AZ256">
        <v>0</v>
      </c>
      <c r="BA256">
        <v>257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Y256*Source!I59</f>
        <v>0.174826188</v>
      </c>
      <c r="CY256">
        <f t="shared" si="39"/>
        <v>4021.1</v>
      </c>
      <c r="CZ256">
        <f t="shared" si="40"/>
        <v>395</v>
      </c>
      <c r="DA256">
        <f t="shared" si="41"/>
        <v>10.18</v>
      </c>
      <c r="DB256">
        <v>0</v>
      </c>
    </row>
    <row r="257" spans="1:106" ht="12.75">
      <c r="A257">
        <f>ROW(Source!A59)</f>
        <v>59</v>
      </c>
      <c r="B257">
        <v>37323628</v>
      </c>
      <c r="C257">
        <v>37324256</v>
      </c>
      <c r="D257">
        <v>26848492</v>
      </c>
      <c r="E257">
        <v>1</v>
      </c>
      <c r="F257">
        <v>1</v>
      </c>
      <c r="G257">
        <v>1</v>
      </c>
      <c r="H257">
        <v>3</v>
      </c>
      <c r="I257" t="s">
        <v>528</v>
      </c>
      <c r="J257" t="s">
        <v>529</v>
      </c>
      <c r="K257" t="s">
        <v>530</v>
      </c>
      <c r="L257">
        <v>1348</v>
      </c>
      <c r="N257">
        <v>1009</v>
      </c>
      <c r="O257" t="s">
        <v>81</v>
      </c>
      <c r="P257" t="s">
        <v>81</v>
      </c>
      <c r="Q257">
        <v>1000</v>
      </c>
      <c r="W257">
        <v>0</v>
      </c>
      <c r="X257">
        <v>171834764</v>
      </c>
      <c r="Y257">
        <v>0.00055</v>
      </c>
      <c r="AA257">
        <v>2938</v>
      </c>
      <c r="AB257">
        <v>0</v>
      </c>
      <c r="AC257">
        <v>0</v>
      </c>
      <c r="AD257">
        <v>0</v>
      </c>
      <c r="AE257">
        <v>734.5</v>
      </c>
      <c r="AF257">
        <v>0</v>
      </c>
      <c r="AG257">
        <v>0</v>
      </c>
      <c r="AH257">
        <v>0</v>
      </c>
      <c r="AI257">
        <v>4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T257">
        <v>0.00055</v>
      </c>
      <c r="AV257">
        <v>0</v>
      </c>
      <c r="AW257">
        <v>2</v>
      </c>
      <c r="AX257">
        <v>37324304</v>
      </c>
      <c r="AY257">
        <v>1</v>
      </c>
      <c r="AZ257">
        <v>0</v>
      </c>
      <c r="BA257">
        <v>259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Y257*Source!I59</f>
        <v>0.00641029356</v>
      </c>
      <c r="CY257">
        <f t="shared" si="39"/>
        <v>2938</v>
      </c>
      <c r="CZ257">
        <f t="shared" si="40"/>
        <v>734.5</v>
      </c>
      <c r="DA257">
        <f t="shared" si="41"/>
        <v>4</v>
      </c>
      <c r="DB257">
        <v>0</v>
      </c>
    </row>
    <row r="258" spans="1:106" ht="12.75">
      <c r="A258">
        <f>ROW(Source!A59)</f>
        <v>59</v>
      </c>
      <c r="B258">
        <v>37323628</v>
      </c>
      <c r="C258">
        <v>37324256</v>
      </c>
      <c r="D258">
        <v>26848718</v>
      </c>
      <c r="E258">
        <v>1</v>
      </c>
      <c r="F258">
        <v>1</v>
      </c>
      <c r="G258">
        <v>1</v>
      </c>
      <c r="H258">
        <v>3</v>
      </c>
      <c r="I258" t="s">
        <v>372</v>
      </c>
      <c r="J258" t="s">
        <v>531</v>
      </c>
      <c r="K258" t="s">
        <v>374</v>
      </c>
      <c r="L258">
        <v>1339</v>
      </c>
      <c r="N258">
        <v>1007</v>
      </c>
      <c r="O258" t="s">
        <v>346</v>
      </c>
      <c r="P258" t="s">
        <v>346</v>
      </c>
      <c r="Q258">
        <v>1</v>
      </c>
      <c r="W258">
        <v>0</v>
      </c>
      <c r="X258">
        <v>-2138781683</v>
      </c>
      <c r="Y258">
        <v>1</v>
      </c>
      <c r="AA258">
        <v>1505.68</v>
      </c>
      <c r="AB258">
        <v>0</v>
      </c>
      <c r="AC258">
        <v>0</v>
      </c>
      <c r="AD258">
        <v>0</v>
      </c>
      <c r="AE258">
        <v>108.4</v>
      </c>
      <c r="AF258">
        <v>0</v>
      </c>
      <c r="AG258">
        <v>0</v>
      </c>
      <c r="AH258">
        <v>0</v>
      </c>
      <c r="AI258">
        <v>13.89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T258">
        <v>1</v>
      </c>
      <c r="AV258">
        <v>0</v>
      </c>
      <c r="AW258">
        <v>2</v>
      </c>
      <c r="AX258">
        <v>37324305</v>
      </c>
      <c r="AY258">
        <v>1</v>
      </c>
      <c r="AZ258">
        <v>0</v>
      </c>
      <c r="BA258">
        <v>260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Y258*Source!I59</f>
        <v>11.6550792</v>
      </c>
      <c r="CY258">
        <f t="shared" si="39"/>
        <v>1505.68</v>
      </c>
      <c r="CZ258">
        <f t="shared" si="40"/>
        <v>108.4</v>
      </c>
      <c r="DA258">
        <f t="shared" si="41"/>
        <v>13.89</v>
      </c>
      <c r="DB258">
        <v>0</v>
      </c>
    </row>
    <row r="259" spans="1:106" ht="12.75">
      <c r="A259">
        <f>ROW(Source!A59)</f>
        <v>59</v>
      </c>
      <c r="B259">
        <v>37323628</v>
      </c>
      <c r="C259">
        <v>37324256</v>
      </c>
      <c r="D259">
        <v>26849228</v>
      </c>
      <c r="E259">
        <v>1</v>
      </c>
      <c r="F259">
        <v>1</v>
      </c>
      <c r="G259">
        <v>1</v>
      </c>
      <c r="H259">
        <v>3</v>
      </c>
      <c r="I259" t="s">
        <v>363</v>
      </c>
      <c r="J259" t="s">
        <v>478</v>
      </c>
      <c r="K259" t="s">
        <v>365</v>
      </c>
      <c r="L259">
        <v>1339</v>
      </c>
      <c r="N259">
        <v>1007</v>
      </c>
      <c r="O259" t="s">
        <v>346</v>
      </c>
      <c r="P259" t="s">
        <v>346</v>
      </c>
      <c r="Q259">
        <v>1</v>
      </c>
      <c r="W259">
        <v>0</v>
      </c>
      <c r="X259">
        <v>-586330449</v>
      </c>
      <c r="Y259">
        <v>0.0015</v>
      </c>
      <c r="AA259">
        <v>19.69</v>
      </c>
      <c r="AB259">
        <v>0</v>
      </c>
      <c r="AC259">
        <v>0</v>
      </c>
      <c r="AD259">
        <v>0</v>
      </c>
      <c r="AE259">
        <v>2.44</v>
      </c>
      <c r="AF259">
        <v>0</v>
      </c>
      <c r="AG259">
        <v>0</v>
      </c>
      <c r="AH259">
        <v>0</v>
      </c>
      <c r="AI259">
        <v>8.07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T259">
        <v>0.0015</v>
      </c>
      <c r="AV259">
        <v>0</v>
      </c>
      <c r="AW259">
        <v>2</v>
      </c>
      <c r="AX259">
        <v>37324306</v>
      </c>
      <c r="AY259">
        <v>1</v>
      </c>
      <c r="AZ259">
        <v>0</v>
      </c>
      <c r="BA259">
        <v>261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Y259*Source!I59</f>
        <v>0.0174826188</v>
      </c>
      <c r="CY259">
        <f t="shared" si="39"/>
        <v>19.69</v>
      </c>
      <c r="CZ259">
        <f t="shared" si="40"/>
        <v>2.44</v>
      </c>
      <c r="DA259">
        <f t="shared" si="41"/>
        <v>8.07</v>
      </c>
      <c r="DB259">
        <v>0</v>
      </c>
    </row>
    <row r="260" spans="1:106" ht="12.75">
      <c r="A260">
        <f>ROW(Source!A59)</f>
        <v>59</v>
      </c>
      <c r="B260">
        <v>37323628</v>
      </c>
      <c r="C260">
        <v>37324256</v>
      </c>
      <c r="D260">
        <v>26903676</v>
      </c>
      <c r="E260">
        <v>1</v>
      </c>
      <c r="F260">
        <v>1</v>
      </c>
      <c r="G260">
        <v>1</v>
      </c>
      <c r="H260">
        <v>3</v>
      </c>
      <c r="I260" t="s">
        <v>532</v>
      </c>
      <c r="J260" t="s">
        <v>533</v>
      </c>
      <c r="K260" t="s">
        <v>534</v>
      </c>
      <c r="L260">
        <v>1354</v>
      </c>
      <c r="N260">
        <v>1010</v>
      </c>
      <c r="O260" t="s">
        <v>535</v>
      </c>
      <c r="P260" t="s">
        <v>535</v>
      </c>
      <c r="Q260">
        <v>1</v>
      </c>
      <c r="W260">
        <v>0</v>
      </c>
      <c r="X260">
        <v>-1816771612</v>
      </c>
      <c r="Y260">
        <v>4</v>
      </c>
      <c r="AA260">
        <v>154.65</v>
      </c>
      <c r="AB260">
        <v>0</v>
      </c>
      <c r="AC260">
        <v>0</v>
      </c>
      <c r="AD260">
        <v>0</v>
      </c>
      <c r="AE260">
        <v>6.55</v>
      </c>
      <c r="AF260">
        <v>0</v>
      </c>
      <c r="AG260">
        <v>0</v>
      </c>
      <c r="AH260">
        <v>0</v>
      </c>
      <c r="AI260">
        <v>23.61</v>
      </c>
      <c r="AJ260">
        <v>1</v>
      </c>
      <c r="AK260">
        <v>1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4</v>
      </c>
      <c r="AV260">
        <v>0</v>
      </c>
      <c r="AW260">
        <v>2</v>
      </c>
      <c r="AX260">
        <v>37324307</v>
      </c>
      <c r="AY260">
        <v>1</v>
      </c>
      <c r="AZ260">
        <v>0</v>
      </c>
      <c r="BA260">
        <v>262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Y260*Source!I59</f>
        <v>46.6203168</v>
      </c>
      <c r="CY260">
        <f t="shared" si="39"/>
        <v>154.65</v>
      </c>
      <c r="CZ260">
        <f t="shared" si="40"/>
        <v>6.55</v>
      </c>
      <c r="DA260">
        <f t="shared" si="41"/>
        <v>23.61</v>
      </c>
      <c r="DB260">
        <v>0</v>
      </c>
    </row>
    <row r="261" spans="1:106" ht="12.75">
      <c r="A261">
        <f>ROW(Source!A60)</f>
        <v>60</v>
      </c>
      <c r="B261">
        <v>37323632</v>
      </c>
      <c r="C261">
        <v>37325357</v>
      </c>
      <c r="D261">
        <v>9415639</v>
      </c>
      <c r="E261">
        <v>1</v>
      </c>
      <c r="F261">
        <v>1</v>
      </c>
      <c r="G261">
        <v>1</v>
      </c>
      <c r="H261">
        <v>1</v>
      </c>
      <c r="I261" t="s">
        <v>352</v>
      </c>
      <c r="K261" t="s">
        <v>353</v>
      </c>
      <c r="L261">
        <v>1369</v>
      </c>
      <c r="N261">
        <v>1013</v>
      </c>
      <c r="O261" t="s">
        <v>319</v>
      </c>
      <c r="P261" t="s">
        <v>319</v>
      </c>
      <c r="Q261">
        <v>1</v>
      </c>
      <c r="W261">
        <v>0</v>
      </c>
      <c r="X261">
        <v>-1776080102</v>
      </c>
      <c r="Y261">
        <v>1.31</v>
      </c>
      <c r="AA261">
        <v>0</v>
      </c>
      <c r="AB261">
        <v>0</v>
      </c>
      <c r="AC261">
        <v>0</v>
      </c>
      <c r="AD261">
        <v>8.64</v>
      </c>
      <c r="AE261">
        <v>0</v>
      </c>
      <c r="AF261">
        <v>0</v>
      </c>
      <c r="AG261">
        <v>0</v>
      </c>
      <c r="AH261">
        <v>8.64</v>
      </c>
      <c r="AI261">
        <v>1</v>
      </c>
      <c r="AJ261">
        <v>1</v>
      </c>
      <c r="AK261">
        <v>1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T261">
        <v>1.31</v>
      </c>
      <c r="AV261">
        <v>1</v>
      </c>
      <c r="AW261">
        <v>2</v>
      </c>
      <c r="AX261">
        <v>37325359</v>
      </c>
      <c r="AY261">
        <v>1</v>
      </c>
      <c r="AZ261">
        <v>0</v>
      </c>
      <c r="BA261">
        <v>263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Y261*Source!I60</f>
        <v>28.82</v>
      </c>
      <c r="CY261">
        <f>AD261</f>
        <v>8.64</v>
      </c>
      <c r="CZ261">
        <f>AH261</f>
        <v>8.64</v>
      </c>
      <c r="DA261">
        <f>AL261</f>
        <v>1</v>
      </c>
      <c r="DB261">
        <v>0</v>
      </c>
    </row>
    <row r="262" spans="1:106" ht="12.75">
      <c r="A262">
        <f>ROW(Source!A60)</f>
        <v>60</v>
      </c>
      <c r="B262">
        <v>37323632</v>
      </c>
      <c r="C262">
        <v>37325357</v>
      </c>
      <c r="D262">
        <v>26838694</v>
      </c>
      <c r="E262">
        <v>1</v>
      </c>
      <c r="F262">
        <v>1</v>
      </c>
      <c r="G262">
        <v>1</v>
      </c>
      <c r="H262">
        <v>2</v>
      </c>
      <c r="I262" t="s">
        <v>337</v>
      </c>
      <c r="J262" t="s">
        <v>440</v>
      </c>
      <c r="K262" t="s">
        <v>339</v>
      </c>
      <c r="L262">
        <v>1368</v>
      </c>
      <c r="N262">
        <v>1011</v>
      </c>
      <c r="O262" t="s">
        <v>325</v>
      </c>
      <c r="P262" t="s">
        <v>325</v>
      </c>
      <c r="Q262">
        <v>1</v>
      </c>
      <c r="W262">
        <v>0</v>
      </c>
      <c r="X262">
        <v>-706219601</v>
      </c>
      <c r="Y262">
        <v>0.07</v>
      </c>
      <c r="AA262">
        <v>0</v>
      </c>
      <c r="AB262">
        <v>87.17</v>
      </c>
      <c r="AC262">
        <v>11.6</v>
      </c>
      <c r="AD262">
        <v>0</v>
      </c>
      <c r="AE262">
        <v>0</v>
      </c>
      <c r="AF262">
        <v>87.17</v>
      </c>
      <c r="AG262">
        <v>11.6</v>
      </c>
      <c r="AH262">
        <v>0</v>
      </c>
      <c r="AI262">
        <v>1</v>
      </c>
      <c r="AJ262">
        <v>1</v>
      </c>
      <c r="AK262">
        <v>1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T262">
        <v>0.07</v>
      </c>
      <c r="AV262">
        <v>0</v>
      </c>
      <c r="AW262">
        <v>2</v>
      </c>
      <c r="AX262">
        <v>37325361</v>
      </c>
      <c r="AY262">
        <v>1</v>
      </c>
      <c r="AZ262">
        <v>0</v>
      </c>
      <c r="BA262">
        <v>264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Y262*Source!I60</f>
        <v>1.54</v>
      </c>
      <c r="CY262">
        <f>AB262</f>
        <v>87.17</v>
      </c>
      <c r="CZ262">
        <f>AF262</f>
        <v>87.17</v>
      </c>
      <c r="DA262">
        <f>AJ262</f>
        <v>1</v>
      </c>
      <c r="DB262">
        <v>0</v>
      </c>
    </row>
    <row r="263" spans="1:106" ht="12.75">
      <c r="A263">
        <f>ROW(Source!A60)</f>
        <v>60</v>
      </c>
      <c r="B263">
        <v>37323632</v>
      </c>
      <c r="C263">
        <v>37325357</v>
      </c>
      <c r="D263">
        <v>26862683</v>
      </c>
      <c r="E263">
        <v>1</v>
      </c>
      <c r="F263">
        <v>1</v>
      </c>
      <c r="G263">
        <v>1</v>
      </c>
      <c r="H263">
        <v>3</v>
      </c>
      <c r="I263" t="s">
        <v>536</v>
      </c>
      <c r="J263" t="s">
        <v>537</v>
      </c>
      <c r="K263" t="s">
        <v>538</v>
      </c>
      <c r="L263">
        <v>1354</v>
      </c>
      <c r="N263">
        <v>1010</v>
      </c>
      <c r="O263" t="s">
        <v>535</v>
      </c>
      <c r="P263" t="s">
        <v>535</v>
      </c>
      <c r="Q263">
        <v>1</v>
      </c>
      <c r="W263">
        <v>0</v>
      </c>
      <c r="X263">
        <v>-1809168401</v>
      </c>
      <c r="Y263">
        <v>1</v>
      </c>
      <c r="AA263">
        <v>569.52</v>
      </c>
      <c r="AB263">
        <v>0</v>
      </c>
      <c r="AC263">
        <v>0</v>
      </c>
      <c r="AD263">
        <v>0</v>
      </c>
      <c r="AE263">
        <v>569.52</v>
      </c>
      <c r="AF263">
        <v>0</v>
      </c>
      <c r="AG263">
        <v>0</v>
      </c>
      <c r="AH263">
        <v>0</v>
      </c>
      <c r="AI263">
        <v>1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T263">
        <v>1</v>
      </c>
      <c r="AV263">
        <v>0</v>
      </c>
      <c r="AW263">
        <v>2</v>
      </c>
      <c r="AX263">
        <v>37325363</v>
      </c>
      <c r="AY263">
        <v>1</v>
      </c>
      <c r="AZ263">
        <v>0</v>
      </c>
      <c r="BA263">
        <v>265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Y263*Source!I60</f>
        <v>22</v>
      </c>
      <c r="CY263">
        <f>AA263</f>
        <v>569.52</v>
      </c>
      <c r="CZ263">
        <f>AE263</f>
        <v>569.52</v>
      </c>
      <c r="DA263">
        <f>AI263</f>
        <v>1</v>
      </c>
      <c r="DB263">
        <v>0</v>
      </c>
    </row>
    <row r="264" spans="1:106" ht="12.75">
      <c r="A264">
        <f>ROW(Source!A60)</f>
        <v>60</v>
      </c>
      <c r="B264">
        <v>37323632</v>
      </c>
      <c r="C264">
        <v>37325357</v>
      </c>
      <c r="D264">
        <v>26839315</v>
      </c>
      <c r="E264">
        <v>1</v>
      </c>
      <c r="F264">
        <v>1</v>
      </c>
      <c r="G264">
        <v>1</v>
      </c>
      <c r="H264">
        <v>3</v>
      </c>
      <c r="I264" t="s">
        <v>539</v>
      </c>
      <c r="J264" t="s">
        <v>540</v>
      </c>
      <c r="K264" t="s">
        <v>541</v>
      </c>
      <c r="L264">
        <v>1339</v>
      </c>
      <c r="N264">
        <v>1007</v>
      </c>
      <c r="O264" t="s">
        <v>346</v>
      </c>
      <c r="P264" t="s">
        <v>346</v>
      </c>
      <c r="Q264">
        <v>1</v>
      </c>
      <c r="W264">
        <v>0</v>
      </c>
      <c r="X264">
        <v>-1178646645</v>
      </c>
      <c r="Y264">
        <v>0.0008</v>
      </c>
      <c r="AA264">
        <v>665</v>
      </c>
      <c r="AB264">
        <v>0</v>
      </c>
      <c r="AC264">
        <v>0</v>
      </c>
      <c r="AD264">
        <v>0</v>
      </c>
      <c r="AE264">
        <v>665</v>
      </c>
      <c r="AF264">
        <v>0</v>
      </c>
      <c r="AG264">
        <v>0</v>
      </c>
      <c r="AH264">
        <v>0</v>
      </c>
      <c r="AI264">
        <v>1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0.0008</v>
      </c>
      <c r="AV264">
        <v>0</v>
      </c>
      <c r="AW264">
        <v>2</v>
      </c>
      <c r="AX264">
        <v>37325365</v>
      </c>
      <c r="AY264">
        <v>1</v>
      </c>
      <c r="AZ264">
        <v>0</v>
      </c>
      <c r="BA264">
        <v>266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Y264*Source!I60</f>
        <v>0.0176</v>
      </c>
      <c r="CY264">
        <f>AA264</f>
        <v>665</v>
      </c>
      <c r="CZ264">
        <f>AE264</f>
        <v>665</v>
      </c>
      <c r="DA264">
        <f>AI264</f>
        <v>1</v>
      </c>
      <c r="DB264">
        <v>0</v>
      </c>
    </row>
    <row r="265" spans="1:106" ht="12.75">
      <c r="A265">
        <f>ROW(Source!A61)</f>
        <v>61</v>
      </c>
      <c r="B265">
        <v>37323628</v>
      </c>
      <c r="C265">
        <v>37325357</v>
      </c>
      <c r="D265">
        <v>9415639</v>
      </c>
      <c r="E265">
        <v>1</v>
      </c>
      <c r="F265">
        <v>1</v>
      </c>
      <c r="G265">
        <v>1</v>
      </c>
      <c r="H265">
        <v>1</v>
      </c>
      <c r="I265" t="s">
        <v>352</v>
      </c>
      <c r="K265" t="s">
        <v>353</v>
      </c>
      <c r="L265">
        <v>1369</v>
      </c>
      <c r="N265">
        <v>1013</v>
      </c>
      <c r="O265" t="s">
        <v>319</v>
      </c>
      <c r="P265" t="s">
        <v>319</v>
      </c>
      <c r="Q265">
        <v>1</v>
      </c>
      <c r="W265">
        <v>0</v>
      </c>
      <c r="X265">
        <v>-1776080102</v>
      </c>
      <c r="Y265">
        <v>1.31</v>
      </c>
      <c r="AA265">
        <v>0</v>
      </c>
      <c r="AB265">
        <v>0</v>
      </c>
      <c r="AC265">
        <v>0</v>
      </c>
      <c r="AD265">
        <v>8.64</v>
      </c>
      <c r="AE265">
        <v>0</v>
      </c>
      <c r="AF265">
        <v>0</v>
      </c>
      <c r="AG265">
        <v>0</v>
      </c>
      <c r="AH265">
        <v>8.64</v>
      </c>
      <c r="AI265">
        <v>1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1.31</v>
      </c>
      <c r="AV265">
        <v>1</v>
      </c>
      <c r="AW265">
        <v>2</v>
      </c>
      <c r="AX265">
        <v>37325359</v>
      </c>
      <c r="AY265">
        <v>1</v>
      </c>
      <c r="AZ265">
        <v>0</v>
      </c>
      <c r="BA265">
        <v>267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Y265*Source!I61</f>
        <v>28.82</v>
      </c>
      <c r="CY265">
        <f>AD265</f>
        <v>8.64</v>
      </c>
      <c r="CZ265">
        <f>AH265</f>
        <v>8.64</v>
      </c>
      <c r="DA265">
        <f>AL265</f>
        <v>1</v>
      </c>
      <c r="DB265">
        <v>0</v>
      </c>
    </row>
    <row r="266" spans="1:106" ht="12.75">
      <c r="A266">
        <f>ROW(Source!A61)</f>
        <v>61</v>
      </c>
      <c r="B266">
        <v>37323628</v>
      </c>
      <c r="C266">
        <v>37325357</v>
      </c>
      <c r="D266">
        <v>26838694</v>
      </c>
      <c r="E266">
        <v>1</v>
      </c>
      <c r="F266">
        <v>1</v>
      </c>
      <c r="G266">
        <v>1</v>
      </c>
      <c r="H266">
        <v>2</v>
      </c>
      <c r="I266" t="s">
        <v>337</v>
      </c>
      <c r="J266" t="s">
        <v>440</v>
      </c>
      <c r="K266" t="s">
        <v>339</v>
      </c>
      <c r="L266">
        <v>1368</v>
      </c>
      <c r="N266">
        <v>1011</v>
      </c>
      <c r="O266" t="s">
        <v>325</v>
      </c>
      <c r="P266" t="s">
        <v>325</v>
      </c>
      <c r="Q266">
        <v>1</v>
      </c>
      <c r="W266">
        <v>0</v>
      </c>
      <c r="X266">
        <v>-706219601</v>
      </c>
      <c r="Y266">
        <v>0.07</v>
      </c>
      <c r="AA266">
        <v>0</v>
      </c>
      <c r="AB266">
        <v>655.52</v>
      </c>
      <c r="AC266">
        <v>285.13</v>
      </c>
      <c r="AD266">
        <v>0</v>
      </c>
      <c r="AE266">
        <v>0</v>
      </c>
      <c r="AF266">
        <v>87.17</v>
      </c>
      <c r="AG266">
        <v>11.6</v>
      </c>
      <c r="AH266">
        <v>0</v>
      </c>
      <c r="AI266">
        <v>1</v>
      </c>
      <c r="AJ266">
        <v>7.52</v>
      </c>
      <c r="AK266">
        <v>24.58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T266">
        <v>0.07</v>
      </c>
      <c r="AV266">
        <v>0</v>
      </c>
      <c r="AW266">
        <v>2</v>
      </c>
      <c r="AX266">
        <v>37325361</v>
      </c>
      <c r="AY266">
        <v>1</v>
      </c>
      <c r="AZ266">
        <v>0</v>
      </c>
      <c r="BA266">
        <v>268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Y266*Source!I61</f>
        <v>1.54</v>
      </c>
      <c r="CY266">
        <f>AB266</f>
        <v>655.52</v>
      </c>
      <c r="CZ266">
        <f>AF266</f>
        <v>87.17</v>
      </c>
      <c r="DA266">
        <f>AJ266</f>
        <v>7.52</v>
      </c>
      <c r="DB266">
        <v>0</v>
      </c>
    </row>
    <row r="267" spans="1:106" ht="12.75">
      <c r="A267">
        <f>ROW(Source!A61)</f>
        <v>61</v>
      </c>
      <c r="B267">
        <v>37323628</v>
      </c>
      <c r="C267">
        <v>37325357</v>
      </c>
      <c r="D267">
        <v>26862683</v>
      </c>
      <c r="E267">
        <v>1</v>
      </c>
      <c r="F267">
        <v>1</v>
      </c>
      <c r="G267">
        <v>1</v>
      </c>
      <c r="H267">
        <v>3</v>
      </c>
      <c r="I267" t="s">
        <v>536</v>
      </c>
      <c r="J267" t="s">
        <v>537</v>
      </c>
      <c r="K267" t="s">
        <v>538</v>
      </c>
      <c r="L267">
        <v>1354</v>
      </c>
      <c r="N267">
        <v>1010</v>
      </c>
      <c r="O267" t="s">
        <v>535</v>
      </c>
      <c r="P267" t="s">
        <v>535</v>
      </c>
      <c r="Q267">
        <v>1</v>
      </c>
      <c r="W267">
        <v>0</v>
      </c>
      <c r="X267">
        <v>-1809168401</v>
      </c>
      <c r="Y267">
        <v>1</v>
      </c>
      <c r="AA267">
        <v>4225.84</v>
      </c>
      <c r="AB267">
        <v>0</v>
      </c>
      <c r="AC267">
        <v>0</v>
      </c>
      <c r="AD267">
        <v>0</v>
      </c>
      <c r="AE267">
        <v>569.52</v>
      </c>
      <c r="AF267">
        <v>0</v>
      </c>
      <c r="AG267">
        <v>0</v>
      </c>
      <c r="AH267">
        <v>0</v>
      </c>
      <c r="AI267">
        <v>7.42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T267">
        <v>1</v>
      </c>
      <c r="AV267">
        <v>0</v>
      </c>
      <c r="AW267">
        <v>2</v>
      </c>
      <c r="AX267">
        <v>37325363</v>
      </c>
      <c r="AY267">
        <v>1</v>
      </c>
      <c r="AZ267">
        <v>0</v>
      </c>
      <c r="BA267">
        <v>269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Y267*Source!I61</f>
        <v>22</v>
      </c>
      <c r="CY267">
        <f>AA267</f>
        <v>4225.84</v>
      </c>
      <c r="CZ267">
        <f>AE267</f>
        <v>569.52</v>
      </c>
      <c r="DA267">
        <f>AI267</f>
        <v>7.42</v>
      </c>
      <c r="DB267">
        <v>0</v>
      </c>
    </row>
    <row r="268" spans="1:106" ht="12.75">
      <c r="A268">
        <f>ROW(Source!A61)</f>
        <v>61</v>
      </c>
      <c r="B268">
        <v>37323628</v>
      </c>
      <c r="C268">
        <v>37325357</v>
      </c>
      <c r="D268">
        <v>26839315</v>
      </c>
      <c r="E268">
        <v>1</v>
      </c>
      <c r="F268">
        <v>1</v>
      </c>
      <c r="G268">
        <v>1</v>
      </c>
      <c r="H268">
        <v>3</v>
      </c>
      <c r="I268" t="s">
        <v>539</v>
      </c>
      <c r="J268" t="s">
        <v>540</v>
      </c>
      <c r="K268" t="s">
        <v>541</v>
      </c>
      <c r="L268">
        <v>1339</v>
      </c>
      <c r="N268">
        <v>1007</v>
      </c>
      <c r="O268" t="s">
        <v>346</v>
      </c>
      <c r="P268" t="s">
        <v>346</v>
      </c>
      <c r="Q268">
        <v>1</v>
      </c>
      <c r="W268">
        <v>0</v>
      </c>
      <c r="X268">
        <v>-1178646645</v>
      </c>
      <c r="Y268">
        <v>0.0008</v>
      </c>
      <c r="AA268">
        <v>3650.85</v>
      </c>
      <c r="AB268">
        <v>0</v>
      </c>
      <c r="AC268">
        <v>0</v>
      </c>
      <c r="AD268">
        <v>0</v>
      </c>
      <c r="AE268">
        <v>665</v>
      </c>
      <c r="AF268">
        <v>0</v>
      </c>
      <c r="AG268">
        <v>0</v>
      </c>
      <c r="AH268">
        <v>0</v>
      </c>
      <c r="AI268">
        <v>5.49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T268">
        <v>0.0008</v>
      </c>
      <c r="AV268">
        <v>0</v>
      </c>
      <c r="AW268">
        <v>2</v>
      </c>
      <c r="AX268">
        <v>37325365</v>
      </c>
      <c r="AY268">
        <v>1</v>
      </c>
      <c r="AZ268">
        <v>0</v>
      </c>
      <c r="BA268">
        <v>270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Y268*Source!I61</f>
        <v>0.0176</v>
      </c>
      <c r="CY268">
        <f>AA268</f>
        <v>3650.85</v>
      </c>
      <c r="CZ268">
        <f>AE268</f>
        <v>665</v>
      </c>
      <c r="DA268">
        <f>AI268</f>
        <v>5.49</v>
      </c>
      <c r="DB268">
        <v>0</v>
      </c>
    </row>
    <row r="269" spans="1:106" ht="12.75">
      <c r="A269">
        <f>ROW(Source!A94)</f>
        <v>94</v>
      </c>
      <c r="B269">
        <v>37323632</v>
      </c>
      <c r="C269">
        <v>37324310</v>
      </c>
      <c r="D269">
        <v>9415152</v>
      </c>
      <c r="E269">
        <v>1</v>
      </c>
      <c r="F269">
        <v>1</v>
      </c>
      <c r="G269">
        <v>1</v>
      </c>
      <c r="H269">
        <v>1</v>
      </c>
      <c r="I269" t="s">
        <v>335</v>
      </c>
      <c r="K269" t="s">
        <v>336</v>
      </c>
      <c r="L269">
        <v>1369</v>
      </c>
      <c r="N269">
        <v>1013</v>
      </c>
      <c r="O269" t="s">
        <v>319</v>
      </c>
      <c r="P269" t="s">
        <v>319</v>
      </c>
      <c r="Q269">
        <v>1</v>
      </c>
      <c r="W269">
        <v>0</v>
      </c>
      <c r="X269">
        <v>1607597553</v>
      </c>
      <c r="Y269">
        <v>22.82</v>
      </c>
      <c r="AA269">
        <v>0</v>
      </c>
      <c r="AB269">
        <v>0</v>
      </c>
      <c r="AC269">
        <v>0</v>
      </c>
      <c r="AD269">
        <v>7.8</v>
      </c>
      <c r="AE269">
        <v>0</v>
      </c>
      <c r="AF269">
        <v>0</v>
      </c>
      <c r="AG269">
        <v>0</v>
      </c>
      <c r="AH269">
        <v>7.8</v>
      </c>
      <c r="AI269">
        <v>1</v>
      </c>
      <c r="AJ269">
        <v>1</v>
      </c>
      <c r="AK269">
        <v>1</v>
      </c>
      <c r="AL269">
        <v>1</v>
      </c>
      <c r="AN269">
        <v>0</v>
      </c>
      <c r="AO269">
        <v>1</v>
      </c>
      <c r="AP269">
        <v>0</v>
      </c>
      <c r="AQ269">
        <v>0</v>
      </c>
      <c r="AR269">
        <v>0</v>
      </c>
      <c r="AT269">
        <v>22.82</v>
      </c>
      <c r="AV269">
        <v>1</v>
      </c>
      <c r="AW269">
        <v>2</v>
      </c>
      <c r="AX269">
        <v>37324312</v>
      </c>
      <c r="AY269">
        <v>1</v>
      </c>
      <c r="AZ269">
        <v>0</v>
      </c>
      <c r="BA269">
        <v>271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Y269*Source!I94</f>
        <v>85.575</v>
      </c>
      <c r="CY269">
        <f>AD269</f>
        <v>7.8</v>
      </c>
      <c r="CZ269">
        <f>AH269</f>
        <v>7.8</v>
      </c>
      <c r="DA269">
        <f>AL269</f>
        <v>1</v>
      </c>
      <c r="DB269">
        <v>0</v>
      </c>
    </row>
    <row r="270" spans="1:106" ht="12.75">
      <c r="A270">
        <f>ROW(Source!A95)</f>
        <v>95</v>
      </c>
      <c r="B270">
        <v>37323628</v>
      </c>
      <c r="C270">
        <v>37324310</v>
      </c>
      <c r="D270">
        <v>9415152</v>
      </c>
      <c r="E270">
        <v>1</v>
      </c>
      <c r="F270">
        <v>1</v>
      </c>
      <c r="G270">
        <v>1</v>
      </c>
      <c r="H270">
        <v>1</v>
      </c>
      <c r="I270" t="s">
        <v>335</v>
      </c>
      <c r="K270" t="s">
        <v>336</v>
      </c>
      <c r="L270">
        <v>1369</v>
      </c>
      <c r="N270">
        <v>1013</v>
      </c>
      <c r="O270" t="s">
        <v>319</v>
      </c>
      <c r="P270" t="s">
        <v>319</v>
      </c>
      <c r="Q270">
        <v>1</v>
      </c>
      <c r="W270">
        <v>0</v>
      </c>
      <c r="X270">
        <v>1607597553</v>
      </c>
      <c r="Y270">
        <v>22.82</v>
      </c>
      <c r="AA270">
        <v>0</v>
      </c>
      <c r="AB270">
        <v>0</v>
      </c>
      <c r="AC270">
        <v>0</v>
      </c>
      <c r="AD270">
        <v>7.8</v>
      </c>
      <c r="AE270">
        <v>0</v>
      </c>
      <c r="AF270">
        <v>0</v>
      </c>
      <c r="AG270">
        <v>0</v>
      </c>
      <c r="AH270">
        <v>7.8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T270">
        <v>22.82</v>
      </c>
      <c r="AV270">
        <v>1</v>
      </c>
      <c r="AW270">
        <v>2</v>
      </c>
      <c r="AX270">
        <v>37324312</v>
      </c>
      <c r="AY270">
        <v>1</v>
      </c>
      <c r="AZ270">
        <v>0</v>
      </c>
      <c r="BA270">
        <v>272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Y270*Source!I95</f>
        <v>85.575</v>
      </c>
      <c r="CY270">
        <f>AD270</f>
        <v>7.8</v>
      </c>
      <c r="CZ270">
        <f>AH270</f>
        <v>7.8</v>
      </c>
      <c r="DA270">
        <f>AL270</f>
        <v>1</v>
      </c>
      <c r="DB270">
        <v>0</v>
      </c>
    </row>
    <row r="271" spans="1:106" ht="12.75">
      <c r="A271">
        <f>ROW(Source!A96)</f>
        <v>96</v>
      </c>
      <c r="B271">
        <v>37323632</v>
      </c>
      <c r="C271">
        <v>37324313</v>
      </c>
      <c r="D271">
        <v>9416110</v>
      </c>
      <c r="E271">
        <v>1</v>
      </c>
      <c r="F271">
        <v>1</v>
      </c>
      <c r="G271">
        <v>1</v>
      </c>
      <c r="H271">
        <v>1</v>
      </c>
      <c r="I271" t="s">
        <v>542</v>
      </c>
      <c r="K271" t="s">
        <v>543</v>
      </c>
      <c r="L271">
        <v>1369</v>
      </c>
      <c r="N271">
        <v>1013</v>
      </c>
      <c r="O271" t="s">
        <v>319</v>
      </c>
      <c r="P271" t="s">
        <v>319</v>
      </c>
      <c r="Q271">
        <v>1</v>
      </c>
      <c r="W271">
        <v>0</v>
      </c>
      <c r="X271">
        <v>2103360120</v>
      </c>
      <c r="Y271">
        <v>129.95</v>
      </c>
      <c r="AA271">
        <v>0</v>
      </c>
      <c r="AB271">
        <v>0</v>
      </c>
      <c r="AC271">
        <v>0</v>
      </c>
      <c r="AD271">
        <v>9.18</v>
      </c>
      <c r="AE271">
        <v>0</v>
      </c>
      <c r="AF271">
        <v>0</v>
      </c>
      <c r="AG271">
        <v>0</v>
      </c>
      <c r="AH271">
        <v>9.18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T271">
        <v>129.95</v>
      </c>
      <c r="AV271">
        <v>1</v>
      </c>
      <c r="AW271">
        <v>2</v>
      </c>
      <c r="AX271">
        <v>37324324</v>
      </c>
      <c r="AY271">
        <v>1</v>
      </c>
      <c r="AZ271">
        <v>0</v>
      </c>
      <c r="BA271">
        <v>273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Y271*Source!I96</f>
        <v>487.31249999999994</v>
      </c>
      <c r="CY271">
        <f>AD271</f>
        <v>9.18</v>
      </c>
      <c r="CZ271">
        <f>AH271</f>
        <v>9.18</v>
      </c>
      <c r="DA271">
        <f>AL271</f>
        <v>1</v>
      </c>
      <c r="DB271">
        <v>0</v>
      </c>
    </row>
    <row r="272" spans="1:106" ht="12.75">
      <c r="A272">
        <f>ROW(Source!A96)</f>
        <v>96</v>
      </c>
      <c r="B272">
        <v>37323632</v>
      </c>
      <c r="C272">
        <v>37324313</v>
      </c>
      <c r="D272">
        <v>121548</v>
      </c>
      <c r="E272">
        <v>1</v>
      </c>
      <c r="F272">
        <v>1</v>
      </c>
      <c r="G272">
        <v>1</v>
      </c>
      <c r="H272">
        <v>1</v>
      </c>
      <c r="I272" t="s">
        <v>32</v>
      </c>
      <c r="K272" t="s">
        <v>320</v>
      </c>
      <c r="L272">
        <v>608254</v>
      </c>
      <c r="N272">
        <v>1013</v>
      </c>
      <c r="O272" t="s">
        <v>321</v>
      </c>
      <c r="P272" t="s">
        <v>321</v>
      </c>
      <c r="Q272">
        <v>1</v>
      </c>
      <c r="W272">
        <v>0</v>
      </c>
      <c r="X272">
        <v>-185737400</v>
      </c>
      <c r="Y272">
        <v>1.44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1.44</v>
      </c>
      <c r="AV272">
        <v>2</v>
      </c>
      <c r="AW272">
        <v>2</v>
      </c>
      <c r="AX272">
        <v>37324325</v>
      </c>
      <c r="AY272">
        <v>1</v>
      </c>
      <c r="AZ272">
        <v>0</v>
      </c>
      <c r="BA272">
        <v>274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Y272*Source!I96</f>
        <v>5.3999999999999995</v>
      </c>
      <c r="CY272">
        <f>AD272</f>
        <v>0</v>
      </c>
      <c r="CZ272">
        <f>AH272</f>
        <v>0</v>
      </c>
      <c r="DA272">
        <f>AL272</f>
        <v>1</v>
      </c>
      <c r="DB272">
        <v>0</v>
      </c>
    </row>
    <row r="273" spans="1:106" ht="12.75">
      <c r="A273">
        <f>ROW(Source!A96)</f>
        <v>96</v>
      </c>
      <c r="B273">
        <v>37323632</v>
      </c>
      <c r="C273">
        <v>37324313</v>
      </c>
      <c r="D273">
        <v>26836780</v>
      </c>
      <c r="E273">
        <v>1</v>
      </c>
      <c r="F273">
        <v>1</v>
      </c>
      <c r="G273">
        <v>1</v>
      </c>
      <c r="H273">
        <v>2</v>
      </c>
      <c r="I273" t="s">
        <v>354</v>
      </c>
      <c r="J273" t="s">
        <v>355</v>
      </c>
      <c r="K273" t="s">
        <v>356</v>
      </c>
      <c r="L273">
        <v>1368</v>
      </c>
      <c r="N273">
        <v>1011</v>
      </c>
      <c r="O273" t="s">
        <v>325</v>
      </c>
      <c r="P273" t="s">
        <v>325</v>
      </c>
      <c r="Q273">
        <v>1</v>
      </c>
      <c r="W273">
        <v>0</v>
      </c>
      <c r="X273">
        <v>1835961613</v>
      </c>
      <c r="Y273">
        <v>0.14</v>
      </c>
      <c r="AA273">
        <v>0</v>
      </c>
      <c r="AB273">
        <v>89.99</v>
      </c>
      <c r="AC273">
        <v>10.06</v>
      </c>
      <c r="AD273">
        <v>0</v>
      </c>
      <c r="AE273">
        <v>0</v>
      </c>
      <c r="AF273">
        <v>89.99</v>
      </c>
      <c r="AG273">
        <v>10.06</v>
      </c>
      <c r="AH273">
        <v>0</v>
      </c>
      <c r="AI273">
        <v>1</v>
      </c>
      <c r="AJ273">
        <v>1</v>
      </c>
      <c r="AK273">
        <v>1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0.14</v>
      </c>
      <c r="AV273">
        <v>0</v>
      </c>
      <c r="AW273">
        <v>2</v>
      </c>
      <c r="AX273">
        <v>37324326</v>
      </c>
      <c r="AY273">
        <v>1</v>
      </c>
      <c r="AZ273">
        <v>0</v>
      </c>
      <c r="BA273">
        <v>275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Y273*Source!I96</f>
        <v>0.525</v>
      </c>
      <c r="CY273">
        <f>AB273</f>
        <v>89.99</v>
      </c>
      <c r="CZ273">
        <f>AF273</f>
        <v>89.99</v>
      </c>
      <c r="DA273">
        <f>AJ273</f>
        <v>1</v>
      </c>
      <c r="DB273">
        <v>0</v>
      </c>
    </row>
    <row r="274" spans="1:106" ht="12.75">
      <c r="A274">
        <f>ROW(Source!A96)</f>
        <v>96</v>
      </c>
      <c r="B274">
        <v>37323632</v>
      </c>
      <c r="C274">
        <v>37324313</v>
      </c>
      <c r="D274">
        <v>26836841</v>
      </c>
      <c r="E274">
        <v>1</v>
      </c>
      <c r="F274">
        <v>1</v>
      </c>
      <c r="G274">
        <v>1</v>
      </c>
      <c r="H274">
        <v>2</v>
      </c>
      <c r="I274" t="s">
        <v>377</v>
      </c>
      <c r="J274" t="s">
        <v>378</v>
      </c>
      <c r="K274" t="s">
        <v>379</v>
      </c>
      <c r="L274">
        <v>1368</v>
      </c>
      <c r="N274">
        <v>1011</v>
      </c>
      <c r="O274" t="s">
        <v>325</v>
      </c>
      <c r="P274" t="s">
        <v>325</v>
      </c>
      <c r="Q274">
        <v>1</v>
      </c>
      <c r="W274">
        <v>0</v>
      </c>
      <c r="X274">
        <v>341432456</v>
      </c>
      <c r="Y274">
        <v>1.3</v>
      </c>
      <c r="AA274">
        <v>0</v>
      </c>
      <c r="AB274">
        <v>31.26</v>
      </c>
      <c r="AC274">
        <v>13.5</v>
      </c>
      <c r="AD274">
        <v>0</v>
      </c>
      <c r="AE274">
        <v>0</v>
      </c>
      <c r="AF274">
        <v>31.26</v>
      </c>
      <c r="AG274">
        <v>13.5</v>
      </c>
      <c r="AH274">
        <v>0</v>
      </c>
      <c r="AI274">
        <v>1</v>
      </c>
      <c r="AJ274">
        <v>1</v>
      </c>
      <c r="AK274">
        <v>1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T274">
        <v>1.3</v>
      </c>
      <c r="AV274">
        <v>0</v>
      </c>
      <c r="AW274">
        <v>2</v>
      </c>
      <c r="AX274">
        <v>37324327</v>
      </c>
      <c r="AY274">
        <v>1</v>
      </c>
      <c r="AZ274">
        <v>0</v>
      </c>
      <c r="BA274">
        <v>276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Y274*Source!I96</f>
        <v>4.875</v>
      </c>
      <c r="CY274">
        <f>AB274</f>
        <v>31.26</v>
      </c>
      <c r="CZ274">
        <f>AF274</f>
        <v>31.26</v>
      </c>
      <c r="DA274">
        <f>AJ274</f>
        <v>1</v>
      </c>
      <c r="DB274">
        <v>0</v>
      </c>
    </row>
    <row r="275" spans="1:106" ht="12.75">
      <c r="A275">
        <f>ROW(Source!A96)</f>
        <v>96</v>
      </c>
      <c r="B275">
        <v>37323632</v>
      </c>
      <c r="C275">
        <v>37324313</v>
      </c>
      <c r="D275">
        <v>26864278</v>
      </c>
      <c r="E275">
        <v>1</v>
      </c>
      <c r="F275">
        <v>1</v>
      </c>
      <c r="G275">
        <v>1</v>
      </c>
      <c r="H275">
        <v>3</v>
      </c>
      <c r="I275" t="s">
        <v>544</v>
      </c>
      <c r="J275" t="s">
        <v>545</v>
      </c>
      <c r="K275" t="s">
        <v>546</v>
      </c>
      <c r="L275">
        <v>1348</v>
      </c>
      <c r="N275">
        <v>1009</v>
      </c>
      <c r="O275" t="s">
        <v>81</v>
      </c>
      <c r="P275" t="s">
        <v>81</v>
      </c>
      <c r="Q275">
        <v>1000</v>
      </c>
      <c r="W275">
        <v>0</v>
      </c>
      <c r="X275">
        <v>-358609915</v>
      </c>
      <c r="Y275">
        <v>0.0025</v>
      </c>
      <c r="AA275">
        <v>8475</v>
      </c>
      <c r="AB275">
        <v>0</v>
      </c>
      <c r="AC275">
        <v>0</v>
      </c>
      <c r="AD275">
        <v>0</v>
      </c>
      <c r="AE275">
        <v>8475</v>
      </c>
      <c r="AF275">
        <v>0</v>
      </c>
      <c r="AG275">
        <v>0</v>
      </c>
      <c r="AH275">
        <v>0</v>
      </c>
      <c r="AI275">
        <v>1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T275">
        <v>0.0025</v>
      </c>
      <c r="AV275">
        <v>0</v>
      </c>
      <c r="AW275">
        <v>2</v>
      </c>
      <c r="AX275">
        <v>37324328</v>
      </c>
      <c r="AY275">
        <v>1</v>
      </c>
      <c r="AZ275">
        <v>0</v>
      </c>
      <c r="BA275">
        <v>277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Y275*Source!I96</f>
        <v>0.009375</v>
      </c>
      <c r="CY275">
        <f aca="true" t="shared" si="42" ref="CY275:CY280">AA275</f>
        <v>8475</v>
      </c>
      <c r="CZ275">
        <f aca="true" t="shared" si="43" ref="CZ275:CZ280">AE275</f>
        <v>8475</v>
      </c>
      <c r="DA275">
        <f aca="true" t="shared" si="44" ref="DA275:DA280">AI275</f>
        <v>1</v>
      </c>
      <c r="DB275">
        <v>0</v>
      </c>
    </row>
    <row r="276" spans="1:106" ht="12.75">
      <c r="A276">
        <f>ROW(Source!A96)</f>
        <v>96</v>
      </c>
      <c r="B276">
        <v>37323632</v>
      </c>
      <c r="C276">
        <v>37324313</v>
      </c>
      <c r="D276">
        <v>26862857</v>
      </c>
      <c r="E276">
        <v>1</v>
      </c>
      <c r="F276">
        <v>1</v>
      </c>
      <c r="G276">
        <v>1</v>
      </c>
      <c r="H276">
        <v>3</v>
      </c>
      <c r="I276" t="s">
        <v>547</v>
      </c>
      <c r="J276" t="s">
        <v>548</v>
      </c>
      <c r="K276" t="s">
        <v>549</v>
      </c>
      <c r="L276">
        <v>1327</v>
      </c>
      <c r="N276">
        <v>1005</v>
      </c>
      <c r="O276" t="s">
        <v>427</v>
      </c>
      <c r="P276" t="s">
        <v>427</v>
      </c>
      <c r="Q276">
        <v>1</v>
      </c>
      <c r="W276">
        <v>0</v>
      </c>
      <c r="X276">
        <v>1952629805</v>
      </c>
      <c r="Y276">
        <v>108</v>
      </c>
      <c r="AA276">
        <v>28.25</v>
      </c>
      <c r="AB276">
        <v>0</v>
      </c>
      <c r="AC276">
        <v>0</v>
      </c>
      <c r="AD276">
        <v>0</v>
      </c>
      <c r="AE276">
        <v>28.25</v>
      </c>
      <c r="AF276">
        <v>0</v>
      </c>
      <c r="AG276">
        <v>0</v>
      </c>
      <c r="AH276">
        <v>0</v>
      </c>
      <c r="AI276">
        <v>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T276">
        <v>108</v>
      </c>
      <c r="AV276">
        <v>0</v>
      </c>
      <c r="AW276">
        <v>2</v>
      </c>
      <c r="AX276">
        <v>37324329</v>
      </c>
      <c r="AY276">
        <v>1</v>
      </c>
      <c r="AZ276">
        <v>0</v>
      </c>
      <c r="BA276">
        <v>278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Y276*Source!I96</f>
        <v>405</v>
      </c>
      <c r="CY276">
        <f t="shared" si="42"/>
        <v>28.25</v>
      </c>
      <c r="CZ276">
        <f t="shared" si="43"/>
        <v>28.25</v>
      </c>
      <c r="DA276">
        <f t="shared" si="44"/>
        <v>1</v>
      </c>
      <c r="DB276">
        <v>0</v>
      </c>
    </row>
    <row r="277" spans="1:106" ht="12.75">
      <c r="A277">
        <f>ROW(Source!A96)</f>
        <v>96</v>
      </c>
      <c r="B277">
        <v>37323632</v>
      </c>
      <c r="C277">
        <v>37324313</v>
      </c>
      <c r="D277">
        <v>26858899</v>
      </c>
      <c r="E277">
        <v>1</v>
      </c>
      <c r="F277">
        <v>1</v>
      </c>
      <c r="G277">
        <v>1</v>
      </c>
      <c r="H277">
        <v>3</v>
      </c>
      <c r="I277" t="s">
        <v>550</v>
      </c>
      <c r="J277" t="s">
        <v>551</v>
      </c>
      <c r="K277" t="s">
        <v>552</v>
      </c>
      <c r="L277">
        <v>1348</v>
      </c>
      <c r="N277">
        <v>1009</v>
      </c>
      <c r="O277" t="s">
        <v>81</v>
      </c>
      <c r="P277" t="s">
        <v>81</v>
      </c>
      <c r="Q277">
        <v>1000</v>
      </c>
      <c r="W277">
        <v>0</v>
      </c>
      <c r="X277">
        <v>-1553118560</v>
      </c>
      <c r="Y277">
        <v>0.013</v>
      </c>
      <c r="AA277">
        <v>412</v>
      </c>
      <c r="AB277">
        <v>0</v>
      </c>
      <c r="AC277">
        <v>0</v>
      </c>
      <c r="AD277">
        <v>0</v>
      </c>
      <c r="AE277">
        <v>412</v>
      </c>
      <c r="AF277">
        <v>0</v>
      </c>
      <c r="AG277">
        <v>0</v>
      </c>
      <c r="AH277">
        <v>0</v>
      </c>
      <c r="AI277">
        <v>1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0.013</v>
      </c>
      <c r="AV277">
        <v>0</v>
      </c>
      <c r="AW277">
        <v>2</v>
      </c>
      <c r="AX277">
        <v>37324330</v>
      </c>
      <c r="AY277">
        <v>1</v>
      </c>
      <c r="AZ277">
        <v>0</v>
      </c>
      <c r="BA277">
        <v>279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Y277*Source!I96</f>
        <v>0.048749999999999995</v>
      </c>
      <c r="CY277">
        <f t="shared" si="42"/>
        <v>412</v>
      </c>
      <c r="CZ277">
        <f t="shared" si="43"/>
        <v>412</v>
      </c>
      <c r="DA277">
        <f t="shared" si="44"/>
        <v>1</v>
      </c>
      <c r="DB277">
        <v>0</v>
      </c>
    </row>
    <row r="278" spans="1:106" ht="12.75">
      <c r="A278">
        <f>ROW(Source!A96)</f>
        <v>96</v>
      </c>
      <c r="B278">
        <v>37323632</v>
      </c>
      <c r="C278">
        <v>37324313</v>
      </c>
      <c r="D278">
        <v>26857625</v>
      </c>
      <c r="E278">
        <v>1</v>
      </c>
      <c r="F278">
        <v>1</v>
      </c>
      <c r="G278">
        <v>1</v>
      </c>
      <c r="H278">
        <v>3</v>
      </c>
      <c r="I278" t="s">
        <v>553</v>
      </c>
      <c r="J278" t="s">
        <v>554</v>
      </c>
      <c r="K278" t="s">
        <v>555</v>
      </c>
      <c r="L278">
        <v>1346</v>
      </c>
      <c r="N278">
        <v>1009</v>
      </c>
      <c r="O278" t="s">
        <v>556</v>
      </c>
      <c r="P278" t="s">
        <v>556</v>
      </c>
      <c r="Q278">
        <v>1</v>
      </c>
      <c r="W278">
        <v>0</v>
      </c>
      <c r="X278">
        <v>-325700876</v>
      </c>
      <c r="Y278">
        <v>12</v>
      </c>
      <c r="AA278">
        <v>9.04</v>
      </c>
      <c r="AB278">
        <v>0</v>
      </c>
      <c r="AC278">
        <v>0</v>
      </c>
      <c r="AD278">
        <v>0</v>
      </c>
      <c r="AE278">
        <v>9.04</v>
      </c>
      <c r="AF278">
        <v>0</v>
      </c>
      <c r="AG278">
        <v>0</v>
      </c>
      <c r="AH278">
        <v>0</v>
      </c>
      <c r="AI278">
        <v>1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T278">
        <v>12</v>
      </c>
      <c r="AV278">
        <v>0</v>
      </c>
      <c r="AW278">
        <v>2</v>
      </c>
      <c r="AX278">
        <v>37324331</v>
      </c>
      <c r="AY278">
        <v>1</v>
      </c>
      <c r="AZ278">
        <v>0</v>
      </c>
      <c r="BA278">
        <v>280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Y278*Source!I96</f>
        <v>45</v>
      </c>
      <c r="CY278">
        <f t="shared" si="42"/>
        <v>9.04</v>
      </c>
      <c r="CZ278">
        <f t="shared" si="43"/>
        <v>9.04</v>
      </c>
      <c r="DA278">
        <f t="shared" si="44"/>
        <v>1</v>
      </c>
      <c r="DB278">
        <v>0</v>
      </c>
    </row>
    <row r="279" spans="1:106" ht="12.75">
      <c r="A279">
        <f>ROW(Source!A96)</f>
        <v>96</v>
      </c>
      <c r="B279">
        <v>37323632</v>
      </c>
      <c r="C279">
        <v>37324313</v>
      </c>
      <c r="D279">
        <v>26839569</v>
      </c>
      <c r="E279">
        <v>1</v>
      </c>
      <c r="F279">
        <v>1</v>
      </c>
      <c r="G279">
        <v>1</v>
      </c>
      <c r="H279">
        <v>3</v>
      </c>
      <c r="I279" t="s">
        <v>557</v>
      </c>
      <c r="J279" t="s">
        <v>558</v>
      </c>
      <c r="K279" t="s">
        <v>559</v>
      </c>
      <c r="L279">
        <v>1339</v>
      </c>
      <c r="N279">
        <v>1007</v>
      </c>
      <c r="O279" t="s">
        <v>346</v>
      </c>
      <c r="P279" t="s">
        <v>346</v>
      </c>
      <c r="Q279">
        <v>1</v>
      </c>
      <c r="W279">
        <v>0</v>
      </c>
      <c r="X279">
        <v>957848501</v>
      </c>
      <c r="Y279">
        <v>3.1</v>
      </c>
      <c r="AA279">
        <v>510.4</v>
      </c>
      <c r="AB279">
        <v>0</v>
      </c>
      <c r="AC279">
        <v>0</v>
      </c>
      <c r="AD279">
        <v>0</v>
      </c>
      <c r="AE279">
        <v>510.4</v>
      </c>
      <c r="AF279">
        <v>0</v>
      </c>
      <c r="AG279">
        <v>0</v>
      </c>
      <c r="AH279">
        <v>0</v>
      </c>
      <c r="AI279">
        <v>1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T279">
        <v>3.1</v>
      </c>
      <c r="AV279">
        <v>0</v>
      </c>
      <c r="AW279">
        <v>2</v>
      </c>
      <c r="AX279">
        <v>37324332</v>
      </c>
      <c r="AY279">
        <v>1</v>
      </c>
      <c r="AZ279">
        <v>0</v>
      </c>
      <c r="BA279">
        <v>281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Y279*Source!I96</f>
        <v>11.625</v>
      </c>
      <c r="CY279">
        <f t="shared" si="42"/>
        <v>510.4</v>
      </c>
      <c r="CZ279">
        <f t="shared" si="43"/>
        <v>510.4</v>
      </c>
      <c r="DA279">
        <f t="shared" si="44"/>
        <v>1</v>
      </c>
      <c r="DB279">
        <v>0</v>
      </c>
    </row>
    <row r="280" spans="1:106" ht="12.75">
      <c r="A280">
        <f>ROW(Source!A96)</f>
        <v>96</v>
      </c>
      <c r="B280">
        <v>37323632</v>
      </c>
      <c r="C280">
        <v>37324313</v>
      </c>
      <c r="D280">
        <v>26849228</v>
      </c>
      <c r="E280">
        <v>1</v>
      </c>
      <c r="F280">
        <v>1</v>
      </c>
      <c r="G280">
        <v>1</v>
      </c>
      <c r="H280">
        <v>3</v>
      </c>
      <c r="I280" t="s">
        <v>363</v>
      </c>
      <c r="J280" t="s">
        <v>364</v>
      </c>
      <c r="K280" t="s">
        <v>365</v>
      </c>
      <c r="L280">
        <v>1339</v>
      </c>
      <c r="N280">
        <v>1007</v>
      </c>
      <c r="O280" t="s">
        <v>346</v>
      </c>
      <c r="P280" t="s">
        <v>346</v>
      </c>
      <c r="Q280">
        <v>1</v>
      </c>
      <c r="W280">
        <v>0</v>
      </c>
      <c r="X280">
        <v>11619063</v>
      </c>
      <c r="Y280">
        <v>0.01</v>
      </c>
      <c r="AA280">
        <v>2.44</v>
      </c>
      <c r="AB280">
        <v>0</v>
      </c>
      <c r="AC280">
        <v>0</v>
      </c>
      <c r="AD280">
        <v>0</v>
      </c>
      <c r="AE280">
        <v>2.44</v>
      </c>
      <c r="AF280">
        <v>0</v>
      </c>
      <c r="AG280">
        <v>0</v>
      </c>
      <c r="AH280">
        <v>0</v>
      </c>
      <c r="AI280">
        <v>1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T280">
        <v>0.01</v>
      </c>
      <c r="AV280">
        <v>0</v>
      </c>
      <c r="AW280">
        <v>2</v>
      </c>
      <c r="AX280">
        <v>37324333</v>
      </c>
      <c r="AY280">
        <v>1</v>
      </c>
      <c r="AZ280">
        <v>0</v>
      </c>
      <c r="BA280">
        <v>282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Y280*Source!I96</f>
        <v>0.0375</v>
      </c>
      <c r="CY280">
        <f t="shared" si="42"/>
        <v>2.44</v>
      </c>
      <c r="CZ280">
        <f t="shared" si="43"/>
        <v>2.44</v>
      </c>
      <c r="DA280">
        <f t="shared" si="44"/>
        <v>1</v>
      </c>
      <c r="DB280">
        <v>0</v>
      </c>
    </row>
    <row r="281" spans="1:106" ht="12.75">
      <c r="A281">
        <f>ROW(Source!A97)</f>
        <v>97</v>
      </c>
      <c r="B281">
        <v>37323628</v>
      </c>
      <c r="C281">
        <v>37324313</v>
      </c>
      <c r="D281">
        <v>9416110</v>
      </c>
      <c r="E281">
        <v>1</v>
      </c>
      <c r="F281">
        <v>1</v>
      </c>
      <c r="G281">
        <v>1</v>
      </c>
      <c r="H281">
        <v>1</v>
      </c>
      <c r="I281" t="s">
        <v>542</v>
      </c>
      <c r="K281" t="s">
        <v>543</v>
      </c>
      <c r="L281">
        <v>1369</v>
      </c>
      <c r="N281">
        <v>1013</v>
      </c>
      <c r="O281" t="s">
        <v>319</v>
      </c>
      <c r="P281" t="s">
        <v>319</v>
      </c>
      <c r="Q281">
        <v>1</v>
      </c>
      <c r="W281">
        <v>0</v>
      </c>
      <c r="X281">
        <v>2103360120</v>
      </c>
      <c r="Y281">
        <v>129.95</v>
      </c>
      <c r="AA281">
        <v>0</v>
      </c>
      <c r="AB281">
        <v>0</v>
      </c>
      <c r="AC281">
        <v>0</v>
      </c>
      <c r="AD281">
        <v>9.18</v>
      </c>
      <c r="AE281">
        <v>0</v>
      </c>
      <c r="AF281">
        <v>0</v>
      </c>
      <c r="AG281">
        <v>0</v>
      </c>
      <c r="AH281">
        <v>9.18</v>
      </c>
      <c r="AI281">
        <v>1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T281">
        <v>129.95</v>
      </c>
      <c r="AV281">
        <v>1</v>
      </c>
      <c r="AW281">
        <v>2</v>
      </c>
      <c r="AX281">
        <v>37324324</v>
      </c>
      <c r="AY281">
        <v>1</v>
      </c>
      <c r="AZ281">
        <v>0</v>
      </c>
      <c r="BA281">
        <v>283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Y281*Source!I97</f>
        <v>487.31249999999994</v>
      </c>
      <c r="CY281">
        <f>AD281</f>
        <v>9.18</v>
      </c>
      <c r="CZ281">
        <f>AH281</f>
        <v>9.18</v>
      </c>
      <c r="DA281">
        <f>AL281</f>
        <v>1</v>
      </c>
      <c r="DB281">
        <v>0</v>
      </c>
    </row>
    <row r="282" spans="1:106" ht="12.75">
      <c r="A282">
        <f>ROW(Source!A97)</f>
        <v>97</v>
      </c>
      <c r="B282">
        <v>37323628</v>
      </c>
      <c r="C282">
        <v>37324313</v>
      </c>
      <c r="D282">
        <v>121548</v>
      </c>
      <c r="E282">
        <v>1</v>
      </c>
      <c r="F282">
        <v>1</v>
      </c>
      <c r="G282">
        <v>1</v>
      </c>
      <c r="H282">
        <v>1</v>
      </c>
      <c r="I282" t="s">
        <v>32</v>
      </c>
      <c r="K282" t="s">
        <v>320</v>
      </c>
      <c r="L282">
        <v>608254</v>
      </c>
      <c r="N282">
        <v>1013</v>
      </c>
      <c r="O282" t="s">
        <v>321</v>
      </c>
      <c r="P282" t="s">
        <v>321</v>
      </c>
      <c r="Q282">
        <v>1</v>
      </c>
      <c r="W282">
        <v>0</v>
      </c>
      <c r="X282">
        <v>-185737400</v>
      </c>
      <c r="Y282">
        <v>1.44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T282">
        <v>1.44</v>
      </c>
      <c r="AV282">
        <v>2</v>
      </c>
      <c r="AW282">
        <v>2</v>
      </c>
      <c r="AX282">
        <v>37324325</v>
      </c>
      <c r="AY282">
        <v>1</v>
      </c>
      <c r="AZ282">
        <v>0</v>
      </c>
      <c r="BA282">
        <v>284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Y282*Source!I97</f>
        <v>5.3999999999999995</v>
      </c>
      <c r="CY282">
        <f>AD282</f>
        <v>0</v>
      </c>
      <c r="CZ282">
        <f>AH282</f>
        <v>0</v>
      </c>
      <c r="DA282">
        <f>AL282</f>
        <v>1</v>
      </c>
      <c r="DB282">
        <v>0</v>
      </c>
    </row>
    <row r="283" spans="1:106" ht="12.75">
      <c r="A283">
        <f>ROW(Source!A97)</f>
        <v>97</v>
      </c>
      <c r="B283">
        <v>37323628</v>
      </c>
      <c r="C283">
        <v>37324313</v>
      </c>
      <c r="D283">
        <v>26836780</v>
      </c>
      <c r="E283">
        <v>1</v>
      </c>
      <c r="F283">
        <v>1</v>
      </c>
      <c r="G283">
        <v>1</v>
      </c>
      <c r="H283">
        <v>2</v>
      </c>
      <c r="I283" t="s">
        <v>354</v>
      </c>
      <c r="J283" t="s">
        <v>355</v>
      </c>
      <c r="K283" t="s">
        <v>356</v>
      </c>
      <c r="L283">
        <v>1368</v>
      </c>
      <c r="N283">
        <v>1011</v>
      </c>
      <c r="O283" t="s">
        <v>325</v>
      </c>
      <c r="P283" t="s">
        <v>325</v>
      </c>
      <c r="Q283">
        <v>1</v>
      </c>
      <c r="W283">
        <v>0</v>
      </c>
      <c r="X283">
        <v>1835961613</v>
      </c>
      <c r="Y283">
        <v>0.14</v>
      </c>
      <c r="AA283">
        <v>0</v>
      </c>
      <c r="AB283">
        <v>619.13</v>
      </c>
      <c r="AC283">
        <v>247.27</v>
      </c>
      <c r="AD283">
        <v>0</v>
      </c>
      <c r="AE283">
        <v>0</v>
      </c>
      <c r="AF283">
        <v>89.99</v>
      </c>
      <c r="AG283">
        <v>10.06</v>
      </c>
      <c r="AH283">
        <v>0</v>
      </c>
      <c r="AI283">
        <v>1</v>
      </c>
      <c r="AJ283">
        <v>6.88</v>
      </c>
      <c r="AK283">
        <v>24.58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T283">
        <v>0.14</v>
      </c>
      <c r="AV283">
        <v>0</v>
      </c>
      <c r="AW283">
        <v>2</v>
      </c>
      <c r="AX283">
        <v>37324326</v>
      </c>
      <c r="AY283">
        <v>1</v>
      </c>
      <c r="AZ283">
        <v>0</v>
      </c>
      <c r="BA283">
        <v>285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Y283*Source!I97</f>
        <v>0.525</v>
      </c>
      <c r="CY283">
        <f>AB283</f>
        <v>619.13</v>
      </c>
      <c r="CZ283">
        <f>AF283</f>
        <v>89.99</v>
      </c>
      <c r="DA283">
        <f>AJ283</f>
        <v>6.88</v>
      </c>
      <c r="DB283">
        <v>0</v>
      </c>
    </row>
    <row r="284" spans="1:106" ht="12.75">
      <c r="A284">
        <f>ROW(Source!A97)</f>
        <v>97</v>
      </c>
      <c r="B284">
        <v>37323628</v>
      </c>
      <c r="C284">
        <v>37324313</v>
      </c>
      <c r="D284">
        <v>26836841</v>
      </c>
      <c r="E284">
        <v>1</v>
      </c>
      <c r="F284">
        <v>1</v>
      </c>
      <c r="G284">
        <v>1</v>
      </c>
      <c r="H284">
        <v>2</v>
      </c>
      <c r="I284" t="s">
        <v>377</v>
      </c>
      <c r="J284" t="s">
        <v>378</v>
      </c>
      <c r="K284" t="s">
        <v>379</v>
      </c>
      <c r="L284">
        <v>1368</v>
      </c>
      <c r="N284">
        <v>1011</v>
      </c>
      <c r="O284" t="s">
        <v>325</v>
      </c>
      <c r="P284" t="s">
        <v>325</v>
      </c>
      <c r="Q284">
        <v>1</v>
      </c>
      <c r="W284">
        <v>0</v>
      </c>
      <c r="X284">
        <v>341432456</v>
      </c>
      <c r="Y284">
        <v>1.3</v>
      </c>
      <c r="AA284">
        <v>0</v>
      </c>
      <c r="AB284">
        <v>384.5</v>
      </c>
      <c r="AC284">
        <v>331.83</v>
      </c>
      <c r="AD284">
        <v>0</v>
      </c>
      <c r="AE284">
        <v>0</v>
      </c>
      <c r="AF284">
        <v>31.26</v>
      </c>
      <c r="AG284">
        <v>13.5</v>
      </c>
      <c r="AH284">
        <v>0</v>
      </c>
      <c r="AI284">
        <v>1</v>
      </c>
      <c r="AJ284">
        <v>12.3</v>
      </c>
      <c r="AK284">
        <v>24.58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T284">
        <v>1.3</v>
      </c>
      <c r="AV284">
        <v>0</v>
      </c>
      <c r="AW284">
        <v>2</v>
      </c>
      <c r="AX284">
        <v>37324327</v>
      </c>
      <c r="AY284">
        <v>1</v>
      </c>
      <c r="AZ284">
        <v>0</v>
      </c>
      <c r="BA284">
        <v>286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Y284*Source!I97</f>
        <v>4.875</v>
      </c>
      <c r="CY284">
        <f>AB284</f>
        <v>384.5</v>
      </c>
      <c r="CZ284">
        <f>AF284</f>
        <v>31.26</v>
      </c>
      <c r="DA284">
        <f>AJ284</f>
        <v>12.3</v>
      </c>
      <c r="DB284">
        <v>0</v>
      </c>
    </row>
    <row r="285" spans="1:106" ht="12.75">
      <c r="A285">
        <f>ROW(Source!A97)</f>
        <v>97</v>
      </c>
      <c r="B285">
        <v>37323628</v>
      </c>
      <c r="C285">
        <v>37324313</v>
      </c>
      <c r="D285">
        <v>26864278</v>
      </c>
      <c r="E285">
        <v>1</v>
      </c>
      <c r="F285">
        <v>1</v>
      </c>
      <c r="G285">
        <v>1</v>
      </c>
      <c r="H285">
        <v>3</v>
      </c>
      <c r="I285" t="s">
        <v>544</v>
      </c>
      <c r="J285" t="s">
        <v>545</v>
      </c>
      <c r="K285" t="s">
        <v>546</v>
      </c>
      <c r="L285">
        <v>1348</v>
      </c>
      <c r="N285">
        <v>1009</v>
      </c>
      <c r="O285" t="s">
        <v>81</v>
      </c>
      <c r="P285" t="s">
        <v>81</v>
      </c>
      <c r="Q285">
        <v>1000</v>
      </c>
      <c r="W285">
        <v>0</v>
      </c>
      <c r="X285">
        <v>-358609915</v>
      </c>
      <c r="Y285">
        <v>0.0025</v>
      </c>
      <c r="AA285">
        <v>45510.75</v>
      </c>
      <c r="AB285">
        <v>0</v>
      </c>
      <c r="AC285">
        <v>0</v>
      </c>
      <c r="AD285">
        <v>0</v>
      </c>
      <c r="AE285">
        <v>8475</v>
      </c>
      <c r="AF285">
        <v>0</v>
      </c>
      <c r="AG285">
        <v>0</v>
      </c>
      <c r="AH285">
        <v>0</v>
      </c>
      <c r="AI285">
        <v>5.37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0.0025</v>
      </c>
      <c r="AV285">
        <v>0</v>
      </c>
      <c r="AW285">
        <v>2</v>
      </c>
      <c r="AX285">
        <v>37324328</v>
      </c>
      <c r="AY285">
        <v>1</v>
      </c>
      <c r="AZ285">
        <v>0</v>
      </c>
      <c r="BA285">
        <v>287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Y285*Source!I97</f>
        <v>0.009375</v>
      </c>
      <c r="CY285">
        <f aca="true" t="shared" si="45" ref="CY285:CY290">AA285</f>
        <v>45510.75</v>
      </c>
      <c r="CZ285">
        <f aca="true" t="shared" si="46" ref="CZ285:CZ290">AE285</f>
        <v>8475</v>
      </c>
      <c r="DA285">
        <f aca="true" t="shared" si="47" ref="DA285:DA290">AI285</f>
        <v>5.37</v>
      </c>
      <c r="DB285">
        <v>0</v>
      </c>
    </row>
    <row r="286" spans="1:106" ht="12.75">
      <c r="A286">
        <f>ROW(Source!A97)</f>
        <v>97</v>
      </c>
      <c r="B286">
        <v>37323628</v>
      </c>
      <c r="C286">
        <v>37324313</v>
      </c>
      <c r="D286">
        <v>26862857</v>
      </c>
      <c r="E286">
        <v>1</v>
      </c>
      <c r="F286">
        <v>1</v>
      </c>
      <c r="G286">
        <v>1</v>
      </c>
      <c r="H286">
        <v>3</v>
      </c>
      <c r="I286" t="s">
        <v>547</v>
      </c>
      <c r="J286" t="s">
        <v>548</v>
      </c>
      <c r="K286" t="s">
        <v>549</v>
      </c>
      <c r="L286">
        <v>1327</v>
      </c>
      <c r="N286">
        <v>1005</v>
      </c>
      <c r="O286" t="s">
        <v>427</v>
      </c>
      <c r="P286" t="s">
        <v>427</v>
      </c>
      <c r="Q286">
        <v>1</v>
      </c>
      <c r="W286">
        <v>0</v>
      </c>
      <c r="X286">
        <v>1952629805</v>
      </c>
      <c r="Y286">
        <v>108</v>
      </c>
      <c r="AA286">
        <v>158.48</v>
      </c>
      <c r="AB286">
        <v>0</v>
      </c>
      <c r="AC286">
        <v>0</v>
      </c>
      <c r="AD286">
        <v>0</v>
      </c>
      <c r="AE286">
        <v>28.25</v>
      </c>
      <c r="AF286">
        <v>0</v>
      </c>
      <c r="AG286">
        <v>0</v>
      </c>
      <c r="AH286">
        <v>0</v>
      </c>
      <c r="AI286">
        <v>5.61</v>
      </c>
      <c r="AJ286">
        <v>1</v>
      </c>
      <c r="AK286">
        <v>1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108</v>
      </c>
      <c r="AV286">
        <v>0</v>
      </c>
      <c r="AW286">
        <v>2</v>
      </c>
      <c r="AX286">
        <v>37324329</v>
      </c>
      <c r="AY286">
        <v>1</v>
      </c>
      <c r="AZ286">
        <v>0</v>
      </c>
      <c r="BA286">
        <v>288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Y286*Source!I97</f>
        <v>405</v>
      </c>
      <c r="CY286">
        <f t="shared" si="45"/>
        <v>158.48</v>
      </c>
      <c r="CZ286">
        <f t="shared" si="46"/>
        <v>28.25</v>
      </c>
      <c r="DA286">
        <f t="shared" si="47"/>
        <v>5.61</v>
      </c>
      <c r="DB286">
        <v>0</v>
      </c>
    </row>
    <row r="287" spans="1:106" ht="12.75">
      <c r="A287">
        <f>ROW(Source!A97)</f>
        <v>97</v>
      </c>
      <c r="B287">
        <v>37323628</v>
      </c>
      <c r="C287">
        <v>37324313</v>
      </c>
      <c r="D287">
        <v>26858899</v>
      </c>
      <c r="E287">
        <v>1</v>
      </c>
      <c r="F287">
        <v>1</v>
      </c>
      <c r="G287">
        <v>1</v>
      </c>
      <c r="H287">
        <v>3</v>
      </c>
      <c r="I287" t="s">
        <v>550</v>
      </c>
      <c r="J287" t="s">
        <v>551</v>
      </c>
      <c r="K287" t="s">
        <v>552</v>
      </c>
      <c r="L287">
        <v>1348</v>
      </c>
      <c r="N287">
        <v>1009</v>
      </c>
      <c r="O287" t="s">
        <v>81</v>
      </c>
      <c r="P287" t="s">
        <v>81</v>
      </c>
      <c r="Q287">
        <v>1000</v>
      </c>
      <c r="W287">
        <v>0</v>
      </c>
      <c r="X287">
        <v>-1553118560</v>
      </c>
      <c r="Y287">
        <v>0.013</v>
      </c>
      <c r="AA287">
        <v>3918.12</v>
      </c>
      <c r="AB287">
        <v>0</v>
      </c>
      <c r="AC287">
        <v>0</v>
      </c>
      <c r="AD287">
        <v>0</v>
      </c>
      <c r="AE287">
        <v>412</v>
      </c>
      <c r="AF287">
        <v>0</v>
      </c>
      <c r="AG287">
        <v>0</v>
      </c>
      <c r="AH287">
        <v>0</v>
      </c>
      <c r="AI287">
        <v>9.51</v>
      </c>
      <c r="AJ287">
        <v>1</v>
      </c>
      <c r="AK287">
        <v>1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0.013</v>
      </c>
      <c r="AV287">
        <v>0</v>
      </c>
      <c r="AW287">
        <v>2</v>
      </c>
      <c r="AX287">
        <v>37324330</v>
      </c>
      <c r="AY287">
        <v>1</v>
      </c>
      <c r="AZ287">
        <v>0</v>
      </c>
      <c r="BA287">
        <v>289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Y287*Source!I97</f>
        <v>0.048749999999999995</v>
      </c>
      <c r="CY287">
        <f t="shared" si="45"/>
        <v>3918.12</v>
      </c>
      <c r="CZ287">
        <f t="shared" si="46"/>
        <v>412</v>
      </c>
      <c r="DA287">
        <f t="shared" si="47"/>
        <v>9.51</v>
      </c>
      <c r="DB287">
        <v>0</v>
      </c>
    </row>
    <row r="288" spans="1:106" ht="12.75">
      <c r="A288">
        <f>ROW(Source!A97)</f>
        <v>97</v>
      </c>
      <c r="B288">
        <v>37323628</v>
      </c>
      <c r="C288">
        <v>37324313</v>
      </c>
      <c r="D288">
        <v>26857625</v>
      </c>
      <c r="E288">
        <v>1</v>
      </c>
      <c r="F288">
        <v>1</v>
      </c>
      <c r="G288">
        <v>1</v>
      </c>
      <c r="H288">
        <v>3</v>
      </c>
      <c r="I288" t="s">
        <v>553</v>
      </c>
      <c r="J288" t="s">
        <v>554</v>
      </c>
      <c r="K288" t="s">
        <v>555</v>
      </c>
      <c r="L288">
        <v>1346</v>
      </c>
      <c r="N288">
        <v>1009</v>
      </c>
      <c r="O288" t="s">
        <v>556</v>
      </c>
      <c r="P288" t="s">
        <v>556</v>
      </c>
      <c r="Q288">
        <v>1</v>
      </c>
      <c r="W288">
        <v>0</v>
      </c>
      <c r="X288">
        <v>-325700876</v>
      </c>
      <c r="Y288">
        <v>12</v>
      </c>
      <c r="AA288">
        <v>63.28</v>
      </c>
      <c r="AB288">
        <v>0</v>
      </c>
      <c r="AC288">
        <v>0</v>
      </c>
      <c r="AD288">
        <v>0</v>
      </c>
      <c r="AE288">
        <v>9.04</v>
      </c>
      <c r="AF288">
        <v>0</v>
      </c>
      <c r="AG288">
        <v>0</v>
      </c>
      <c r="AH288">
        <v>0</v>
      </c>
      <c r="AI288">
        <v>7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12</v>
      </c>
      <c r="AV288">
        <v>0</v>
      </c>
      <c r="AW288">
        <v>2</v>
      </c>
      <c r="AX288">
        <v>37324331</v>
      </c>
      <c r="AY288">
        <v>1</v>
      </c>
      <c r="AZ288">
        <v>0</v>
      </c>
      <c r="BA288">
        <v>290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Y288*Source!I97</f>
        <v>45</v>
      </c>
      <c r="CY288">
        <f t="shared" si="45"/>
        <v>63.28</v>
      </c>
      <c r="CZ288">
        <f t="shared" si="46"/>
        <v>9.04</v>
      </c>
      <c r="DA288">
        <f t="shared" si="47"/>
        <v>7</v>
      </c>
      <c r="DB288">
        <v>0</v>
      </c>
    </row>
    <row r="289" spans="1:106" ht="12.75">
      <c r="A289">
        <f>ROW(Source!A97)</f>
        <v>97</v>
      </c>
      <c r="B289">
        <v>37323628</v>
      </c>
      <c r="C289">
        <v>37324313</v>
      </c>
      <c r="D289">
        <v>26839569</v>
      </c>
      <c r="E289">
        <v>1</v>
      </c>
      <c r="F289">
        <v>1</v>
      </c>
      <c r="G289">
        <v>1</v>
      </c>
      <c r="H289">
        <v>3</v>
      </c>
      <c r="I289" t="s">
        <v>557</v>
      </c>
      <c r="J289" t="s">
        <v>558</v>
      </c>
      <c r="K289" t="s">
        <v>559</v>
      </c>
      <c r="L289">
        <v>1339</v>
      </c>
      <c r="N289">
        <v>1007</v>
      </c>
      <c r="O289" t="s">
        <v>346</v>
      </c>
      <c r="P289" t="s">
        <v>346</v>
      </c>
      <c r="Q289">
        <v>1</v>
      </c>
      <c r="W289">
        <v>0</v>
      </c>
      <c r="X289">
        <v>957848501</v>
      </c>
      <c r="Y289">
        <v>3.1</v>
      </c>
      <c r="AA289">
        <v>2434.61</v>
      </c>
      <c r="AB289">
        <v>0</v>
      </c>
      <c r="AC289">
        <v>0</v>
      </c>
      <c r="AD289">
        <v>0</v>
      </c>
      <c r="AE289">
        <v>510.4</v>
      </c>
      <c r="AF289">
        <v>0</v>
      </c>
      <c r="AG289">
        <v>0</v>
      </c>
      <c r="AH289">
        <v>0</v>
      </c>
      <c r="AI289">
        <v>4.77</v>
      </c>
      <c r="AJ289">
        <v>1</v>
      </c>
      <c r="AK289">
        <v>1</v>
      </c>
      <c r="AL289">
        <v>1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3.1</v>
      </c>
      <c r="AV289">
        <v>0</v>
      </c>
      <c r="AW289">
        <v>2</v>
      </c>
      <c r="AX289">
        <v>37324332</v>
      </c>
      <c r="AY289">
        <v>1</v>
      </c>
      <c r="AZ289">
        <v>0</v>
      </c>
      <c r="BA289">
        <v>291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Y289*Source!I97</f>
        <v>11.625</v>
      </c>
      <c r="CY289">
        <f t="shared" si="45"/>
        <v>2434.61</v>
      </c>
      <c r="CZ289">
        <f t="shared" si="46"/>
        <v>510.4</v>
      </c>
      <c r="DA289">
        <f t="shared" si="47"/>
        <v>4.77</v>
      </c>
      <c r="DB289">
        <v>0</v>
      </c>
    </row>
    <row r="290" spans="1:106" ht="12.75">
      <c r="A290">
        <f>ROW(Source!A97)</f>
        <v>97</v>
      </c>
      <c r="B290">
        <v>37323628</v>
      </c>
      <c r="C290">
        <v>37324313</v>
      </c>
      <c r="D290">
        <v>26849228</v>
      </c>
      <c r="E290">
        <v>1</v>
      </c>
      <c r="F290">
        <v>1</v>
      </c>
      <c r="G290">
        <v>1</v>
      </c>
      <c r="H290">
        <v>3</v>
      </c>
      <c r="I290" t="s">
        <v>363</v>
      </c>
      <c r="J290" t="s">
        <v>364</v>
      </c>
      <c r="K290" t="s">
        <v>365</v>
      </c>
      <c r="L290">
        <v>1339</v>
      </c>
      <c r="N290">
        <v>1007</v>
      </c>
      <c r="O290" t="s">
        <v>346</v>
      </c>
      <c r="P290" t="s">
        <v>346</v>
      </c>
      <c r="Q290">
        <v>1</v>
      </c>
      <c r="W290">
        <v>0</v>
      </c>
      <c r="X290">
        <v>11619063</v>
      </c>
      <c r="Y290">
        <v>0.01</v>
      </c>
      <c r="AA290">
        <v>19.69</v>
      </c>
      <c r="AB290">
        <v>0</v>
      </c>
      <c r="AC290">
        <v>0</v>
      </c>
      <c r="AD290">
        <v>0</v>
      </c>
      <c r="AE290">
        <v>2.44</v>
      </c>
      <c r="AF290">
        <v>0</v>
      </c>
      <c r="AG290">
        <v>0</v>
      </c>
      <c r="AH290">
        <v>0</v>
      </c>
      <c r="AI290">
        <v>8.07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T290">
        <v>0.01</v>
      </c>
      <c r="AV290">
        <v>0</v>
      </c>
      <c r="AW290">
        <v>2</v>
      </c>
      <c r="AX290">
        <v>37324333</v>
      </c>
      <c r="AY290">
        <v>1</v>
      </c>
      <c r="AZ290">
        <v>0</v>
      </c>
      <c r="BA290">
        <v>292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Y290*Source!I97</f>
        <v>0.0375</v>
      </c>
      <c r="CY290">
        <f t="shared" si="45"/>
        <v>19.69</v>
      </c>
      <c r="CZ290">
        <f t="shared" si="46"/>
        <v>2.44</v>
      </c>
      <c r="DA290">
        <f t="shared" si="47"/>
        <v>8.07</v>
      </c>
      <c r="DB290">
        <v>0</v>
      </c>
    </row>
    <row r="291" spans="1:106" ht="12.75">
      <c r="A291">
        <f>ROW(Source!A98)</f>
        <v>98</v>
      </c>
      <c r="B291">
        <v>37323632</v>
      </c>
      <c r="C291">
        <v>37324334</v>
      </c>
      <c r="D291">
        <v>9415352</v>
      </c>
      <c r="E291">
        <v>1</v>
      </c>
      <c r="F291">
        <v>1</v>
      </c>
      <c r="G291">
        <v>1</v>
      </c>
      <c r="H291">
        <v>1</v>
      </c>
      <c r="I291" t="s">
        <v>375</v>
      </c>
      <c r="K291" t="s">
        <v>376</v>
      </c>
      <c r="L291">
        <v>1369</v>
      </c>
      <c r="N291">
        <v>1013</v>
      </c>
      <c r="O291" t="s">
        <v>319</v>
      </c>
      <c r="P291" t="s">
        <v>319</v>
      </c>
      <c r="Q291">
        <v>1</v>
      </c>
      <c r="W291">
        <v>0</v>
      </c>
      <c r="X291">
        <v>-1673341983</v>
      </c>
      <c r="Y291">
        <v>6.55</v>
      </c>
      <c r="AA291">
        <v>0</v>
      </c>
      <c r="AB291">
        <v>0</v>
      </c>
      <c r="AC291">
        <v>0</v>
      </c>
      <c r="AD291">
        <v>9.62</v>
      </c>
      <c r="AE291">
        <v>0</v>
      </c>
      <c r="AF291">
        <v>0</v>
      </c>
      <c r="AG291">
        <v>0</v>
      </c>
      <c r="AH291">
        <v>9.62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T291">
        <v>6.55</v>
      </c>
      <c r="AV291">
        <v>1</v>
      </c>
      <c r="AW291">
        <v>2</v>
      </c>
      <c r="AX291">
        <v>37324341</v>
      </c>
      <c r="AY291">
        <v>1</v>
      </c>
      <c r="AZ291">
        <v>0</v>
      </c>
      <c r="BA291">
        <v>293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Y291*Source!I98</f>
        <v>24.5625</v>
      </c>
      <c r="CY291">
        <f>AD291</f>
        <v>9.62</v>
      </c>
      <c r="CZ291">
        <f>AH291</f>
        <v>9.62</v>
      </c>
      <c r="DA291">
        <f>AL291</f>
        <v>1</v>
      </c>
      <c r="DB291">
        <v>0</v>
      </c>
    </row>
    <row r="292" spans="1:106" ht="12.75">
      <c r="A292">
        <f>ROW(Source!A98)</f>
        <v>98</v>
      </c>
      <c r="B292">
        <v>37323632</v>
      </c>
      <c r="C292">
        <v>37324334</v>
      </c>
      <c r="D292">
        <v>121548</v>
      </c>
      <c r="E292">
        <v>1</v>
      </c>
      <c r="F292">
        <v>1</v>
      </c>
      <c r="G292">
        <v>1</v>
      </c>
      <c r="H292">
        <v>1</v>
      </c>
      <c r="I292" t="s">
        <v>32</v>
      </c>
      <c r="K292" t="s">
        <v>320</v>
      </c>
      <c r="L292">
        <v>608254</v>
      </c>
      <c r="N292">
        <v>1013</v>
      </c>
      <c r="O292" t="s">
        <v>321</v>
      </c>
      <c r="P292" t="s">
        <v>321</v>
      </c>
      <c r="Q292">
        <v>1</v>
      </c>
      <c r="W292">
        <v>0</v>
      </c>
      <c r="X292">
        <v>-185737400</v>
      </c>
      <c r="Y292">
        <v>0.01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1</v>
      </c>
      <c r="AJ292">
        <v>1</v>
      </c>
      <c r="AK292">
        <v>1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T292">
        <v>0.01</v>
      </c>
      <c r="AV292">
        <v>2</v>
      </c>
      <c r="AW292">
        <v>2</v>
      </c>
      <c r="AX292">
        <v>37324342</v>
      </c>
      <c r="AY292">
        <v>1</v>
      </c>
      <c r="AZ292">
        <v>0</v>
      </c>
      <c r="BA292">
        <v>294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Y292*Source!I98</f>
        <v>0.0375</v>
      </c>
      <c r="CY292">
        <f>AD292</f>
        <v>0</v>
      </c>
      <c r="CZ292">
        <f>AH292</f>
        <v>0</v>
      </c>
      <c r="DA292">
        <f>AL292</f>
        <v>1</v>
      </c>
      <c r="DB292">
        <v>0</v>
      </c>
    </row>
    <row r="293" spans="1:106" ht="12.75">
      <c r="A293">
        <f>ROW(Source!A98)</f>
        <v>98</v>
      </c>
      <c r="B293">
        <v>37323632</v>
      </c>
      <c r="C293">
        <v>37324334</v>
      </c>
      <c r="D293">
        <v>26836841</v>
      </c>
      <c r="E293">
        <v>1</v>
      </c>
      <c r="F293">
        <v>1</v>
      </c>
      <c r="G293">
        <v>1</v>
      </c>
      <c r="H293">
        <v>2</v>
      </c>
      <c r="I293" t="s">
        <v>377</v>
      </c>
      <c r="J293" t="s">
        <v>378</v>
      </c>
      <c r="K293" t="s">
        <v>379</v>
      </c>
      <c r="L293">
        <v>1368</v>
      </c>
      <c r="N293">
        <v>1011</v>
      </c>
      <c r="O293" t="s">
        <v>325</v>
      </c>
      <c r="P293" t="s">
        <v>325</v>
      </c>
      <c r="Q293">
        <v>1</v>
      </c>
      <c r="W293">
        <v>0</v>
      </c>
      <c r="X293">
        <v>341432456</v>
      </c>
      <c r="Y293">
        <v>0.01</v>
      </c>
      <c r="AA293">
        <v>0</v>
      </c>
      <c r="AB293">
        <v>31.26</v>
      </c>
      <c r="AC293">
        <v>13.5</v>
      </c>
      <c r="AD293">
        <v>0</v>
      </c>
      <c r="AE293">
        <v>0</v>
      </c>
      <c r="AF293">
        <v>31.26</v>
      </c>
      <c r="AG293">
        <v>13.5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1</v>
      </c>
      <c r="AP293">
        <v>0</v>
      </c>
      <c r="AQ293">
        <v>0</v>
      </c>
      <c r="AR293">
        <v>0</v>
      </c>
      <c r="AT293">
        <v>0.01</v>
      </c>
      <c r="AV293">
        <v>0</v>
      </c>
      <c r="AW293">
        <v>2</v>
      </c>
      <c r="AX293">
        <v>37324343</v>
      </c>
      <c r="AY293">
        <v>1</v>
      </c>
      <c r="AZ293">
        <v>0</v>
      </c>
      <c r="BA293">
        <v>295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Y293*Source!I98</f>
        <v>0.0375</v>
      </c>
      <c r="CY293">
        <f>AB293</f>
        <v>31.26</v>
      </c>
      <c r="CZ293">
        <f>AF293</f>
        <v>31.26</v>
      </c>
      <c r="DA293">
        <f>AJ293</f>
        <v>1</v>
      </c>
      <c r="DB293">
        <v>0</v>
      </c>
    </row>
    <row r="294" spans="1:106" ht="12.75">
      <c r="A294">
        <f>ROW(Source!A98)</f>
        <v>98</v>
      </c>
      <c r="B294">
        <v>37323632</v>
      </c>
      <c r="C294">
        <v>37324334</v>
      </c>
      <c r="D294">
        <v>26838694</v>
      </c>
      <c r="E294">
        <v>1</v>
      </c>
      <c r="F294">
        <v>1</v>
      </c>
      <c r="G294">
        <v>1</v>
      </c>
      <c r="H294">
        <v>2</v>
      </c>
      <c r="I294" t="s">
        <v>337</v>
      </c>
      <c r="J294" t="s">
        <v>338</v>
      </c>
      <c r="K294" t="s">
        <v>339</v>
      </c>
      <c r="L294">
        <v>1368</v>
      </c>
      <c r="N294">
        <v>1011</v>
      </c>
      <c r="O294" t="s">
        <v>325</v>
      </c>
      <c r="P294" t="s">
        <v>325</v>
      </c>
      <c r="Q294">
        <v>1</v>
      </c>
      <c r="W294">
        <v>0</v>
      </c>
      <c r="X294">
        <v>-365761310</v>
      </c>
      <c r="Y294">
        <v>0.01</v>
      </c>
      <c r="AA294">
        <v>0</v>
      </c>
      <c r="AB294">
        <v>87.17</v>
      </c>
      <c r="AC294">
        <v>11.6</v>
      </c>
      <c r="AD294">
        <v>0</v>
      </c>
      <c r="AE294">
        <v>0</v>
      </c>
      <c r="AF294">
        <v>87.17</v>
      </c>
      <c r="AG294">
        <v>11.6</v>
      </c>
      <c r="AH294">
        <v>0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0</v>
      </c>
      <c r="AQ294">
        <v>0</v>
      </c>
      <c r="AR294">
        <v>0</v>
      </c>
      <c r="AT294">
        <v>0.01</v>
      </c>
      <c r="AV294">
        <v>0</v>
      </c>
      <c r="AW294">
        <v>2</v>
      </c>
      <c r="AX294">
        <v>37324344</v>
      </c>
      <c r="AY294">
        <v>1</v>
      </c>
      <c r="AZ294">
        <v>0</v>
      </c>
      <c r="BA294">
        <v>296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Y294*Source!I98</f>
        <v>0.0375</v>
      </c>
      <c r="CY294">
        <f>AB294</f>
        <v>87.17</v>
      </c>
      <c r="CZ294">
        <f>AF294</f>
        <v>87.17</v>
      </c>
      <c r="DA294">
        <f>AJ294</f>
        <v>1</v>
      </c>
      <c r="DB294">
        <v>0</v>
      </c>
    </row>
    <row r="295" spans="1:106" ht="12.75">
      <c r="A295">
        <f>ROW(Source!A98)</f>
        <v>98</v>
      </c>
      <c r="B295">
        <v>37323632</v>
      </c>
      <c r="C295">
        <v>37324334</v>
      </c>
      <c r="D295">
        <v>26857522</v>
      </c>
      <c r="E295">
        <v>1</v>
      </c>
      <c r="F295">
        <v>1</v>
      </c>
      <c r="G295">
        <v>1</v>
      </c>
      <c r="H295">
        <v>3</v>
      </c>
      <c r="I295" t="s">
        <v>560</v>
      </c>
      <c r="J295" t="s">
        <v>561</v>
      </c>
      <c r="K295" t="s">
        <v>562</v>
      </c>
      <c r="L295">
        <v>1346</v>
      </c>
      <c r="N295">
        <v>1009</v>
      </c>
      <c r="O295" t="s">
        <v>556</v>
      </c>
      <c r="P295" t="s">
        <v>556</v>
      </c>
      <c r="Q295">
        <v>1</v>
      </c>
      <c r="W295">
        <v>0</v>
      </c>
      <c r="X295">
        <v>1519769894</v>
      </c>
      <c r="Y295">
        <v>0.1</v>
      </c>
      <c r="AA295">
        <v>1.82</v>
      </c>
      <c r="AB295">
        <v>0</v>
      </c>
      <c r="AC295">
        <v>0</v>
      </c>
      <c r="AD295">
        <v>0</v>
      </c>
      <c r="AE295">
        <v>1.82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0</v>
      </c>
      <c r="AQ295">
        <v>0</v>
      </c>
      <c r="AR295">
        <v>0</v>
      </c>
      <c r="AT295">
        <v>0.1</v>
      </c>
      <c r="AV295">
        <v>0</v>
      </c>
      <c r="AW295">
        <v>2</v>
      </c>
      <c r="AX295">
        <v>37324345</v>
      </c>
      <c r="AY295">
        <v>1</v>
      </c>
      <c r="AZ295">
        <v>0</v>
      </c>
      <c r="BA295">
        <v>297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Y295*Source!I98</f>
        <v>0.375</v>
      </c>
      <c r="CY295">
        <f>AA295</f>
        <v>1.82</v>
      </c>
      <c r="CZ295">
        <f>AE295</f>
        <v>1.82</v>
      </c>
      <c r="DA295">
        <f>AI295</f>
        <v>1</v>
      </c>
      <c r="DB295">
        <v>0</v>
      </c>
    </row>
    <row r="296" spans="1:106" ht="12.75">
      <c r="A296">
        <f>ROW(Source!A98)</f>
        <v>98</v>
      </c>
      <c r="B296">
        <v>37323632</v>
      </c>
      <c r="C296">
        <v>37324334</v>
      </c>
      <c r="D296">
        <v>32271971</v>
      </c>
      <c r="E296">
        <v>1</v>
      </c>
      <c r="F296">
        <v>1</v>
      </c>
      <c r="G296">
        <v>1</v>
      </c>
      <c r="H296">
        <v>3</v>
      </c>
      <c r="I296" t="s">
        <v>188</v>
      </c>
      <c r="J296" t="s">
        <v>190</v>
      </c>
      <c r="K296" t="s">
        <v>189</v>
      </c>
      <c r="L296">
        <v>1348</v>
      </c>
      <c r="N296">
        <v>1009</v>
      </c>
      <c r="O296" t="s">
        <v>81</v>
      </c>
      <c r="P296" t="s">
        <v>81</v>
      </c>
      <c r="Q296">
        <v>1000</v>
      </c>
      <c r="W296">
        <v>0</v>
      </c>
      <c r="X296">
        <v>786289184</v>
      </c>
      <c r="Y296">
        <v>0.013</v>
      </c>
      <c r="AA296">
        <v>11594.98</v>
      </c>
      <c r="AB296">
        <v>0</v>
      </c>
      <c r="AC296">
        <v>0</v>
      </c>
      <c r="AD296">
        <v>0</v>
      </c>
      <c r="AE296">
        <v>11594.98</v>
      </c>
      <c r="AF296">
        <v>0</v>
      </c>
      <c r="AG296">
        <v>0</v>
      </c>
      <c r="AH296">
        <v>0</v>
      </c>
      <c r="AI296">
        <v>1</v>
      </c>
      <c r="AJ296">
        <v>1</v>
      </c>
      <c r="AK296">
        <v>1</v>
      </c>
      <c r="AL296">
        <v>1</v>
      </c>
      <c r="AN296">
        <v>0</v>
      </c>
      <c r="AO296">
        <v>0</v>
      </c>
      <c r="AP296">
        <v>0</v>
      </c>
      <c r="AQ296">
        <v>0</v>
      </c>
      <c r="AR296">
        <v>0</v>
      </c>
      <c r="AT296">
        <v>0.013</v>
      </c>
      <c r="AV296">
        <v>0</v>
      </c>
      <c r="AW296">
        <v>1</v>
      </c>
      <c r="AX296">
        <v>-1</v>
      </c>
      <c r="AY296">
        <v>0</v>
      </c>
      <c r="AZ296">
        <v>0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Y296*Source!I98</f>
        <v>0.048749999999999995</v>
      </c>
      <c r="CY296">
        <f>AA296</f>
        <v>11594.98</v>
      </c>
      <c r="CZ296">
        <f>AE296</f>
        <v>11594.98</v>
      </c>
      <c r="DA296">
        <f>AI296</f>
        <v>1</v>
      </c>
      <c r="DB296">
        <v>0</v>
      </c>
    </row>
    <row r="297" spans="1:106" ht="12.75">
      <c r="A297">
        <f>ROW(Source!A99)</f>
        <v>99</v>
      </c>
      <c r="B297">
        <v>37323628</v>
      </c>
      <c r="C297">
        <v>37324334</v>
      </c>
      <c r="D297">
        <v>9415352</v>
      </c>
      <c r="E297">
        <v>1</v>
      </c>
      <c r="F297">
        <v>1</v>
      </c>
      <c r="G297">
        <v>1</v>
      </c>
      <c r="H297">
        <v>1</v>
      </c>
      <c r="I297" t="s">
        <v>375</v>
      </c>
      <c r="K297" t="s">
        <v>376</v>
      </c>
      <c r="L297">
        <v>1369</v>
      </c>
      <c r="N297">
        <v>1013</v>
      </c>
      <c r="O297" t="s">
        <v>319</v>
      </c>
      <c r="P297" t="s">
        <v>319</v>
      </c>
      <c r="Q297">
        <v>1</v>
      </c>
      <c r="W297">
        <v>0</v>
      </c>
      <c r="X297">
        <v>-1673341983</v>
      </c>
      <c r="Y297">
        <v>6.55</v>
      </c>
      <c r="AA297">
        <v>0</v>
      </c>
      <c r="AB297">
        <v>0</v>
      </c>
      <c r="AC297">
        <v>0</v>
      </c>
      <c r="AD297">
        <v>9.62</v>
      </c>
      <c r="AE297">
        <v>0</v>
      </c>
      <c r="AF297">
        <v>0</v>
      </c>
      <c r="AG297">
        <v>0</v>
      </c>
      <c r="AH297">
        <v>9.62</v>
      </c>
      <c r="AI297">
        <v>1</v>
      </c>
      <c r="AJ297">
        <v>1</v>
      </c>
      <c r="AK297">
        <v>1</v>
      </c>
      <c r="AL297">
        <v>1</v>
      </c>
      <c r="AN297">
        <v>0</v>
      </c>
      <c r="AO297">
        <v>1</v>
      </c>
      <c r="AP297">
        <v>0</v>
      </c>
      <c r="AQ297">
        <v>0</v>
      </c>
      <c r="AR297">
        <v>0</v>
      </c>
      <c r="AT297">
        <v>6.55</v>
      </c>
      <c r="AV297">
        <v>1</v>
      </c>
      <c r="AW297">
        <v>2</v>
      </c>
      <c r="AX297">
        <v>37324341</v>
      </c>
      <c r="AY297">
        <v>1</v>
      </c>
      <c r="AZ297">
        <v>0</v>
      </c>
      <c r="BA297">
        <v>299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Y297*Source!I99</f>
        <v>24.5625</v>
      </c>
      <c r="CY297">
        <f>AD297</f>
        <v>9.62</v>
      </c>
      <c r="CZ297">
        <f>AH297</f>
        <v>9.62</v>
      </c>
      <c r="DA297">
        <f>AL297</f>
        <v>1</v>
      </c>
      <c r="DB297">
        <v>0</v>
      </c>
    </row>
    <row r="298" spans="1:106" ht="12.75">
      <c r="A298">
        <f>ROW(Source!A99)</f>
        <v>99</v>
      </c>
      <c r="B298">
        <v>37323628</v>
      </c>
      <c r="C298">
        <v>37324334</v>
      </c>
      <c r="D298">
        <v>121548</v>
      </c>
      <c r="E298">
        <v>1</v>
      </c>
      <c r="F298">
        <v>1</v>
      </c>
      <c r="G298">
        <v>1</v>
      </c>
      <c r="H298">
        <v>1</v>
      </c>
      <c r="I298" t="s">
        <v>32</v>
      </c>
      <c r="K298" t="s">
        <v>320</v>
      </c>
      <c r="L298">
        <v>608254</v>
      </c>
      <c r="N298">
        <v>1013</v>
      </c>
      <c r="O298" t="s">
        <v>321</v>
      </c>
      <c r="P298" t="s">
        <v>321</v>
      </c>
      <c r="Q298">
        <v>1</v>
      </c>
      <c r="W298">
        <v>0</v>
      </c>
      <c r="X298">
        <v>-185737400</v>
      </c>
      <c r="Y298">
        <v>0.01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1</v>
      </c>
      <c r="AJ298">
        <v>1</v>
      </c>
      <c r="AK298">
        <v>1</v>
      </c>
      <c r="AL298">
        <v>1</v>
      </c>
      <c r="AN298">
        <v>0</v>
      </c>
      <c r="AO298">
        <v>1</v>
      </c>
      <c r="AP298">
        <v>0</v>
      </c>
      <c r="AQ298">
        <v>0</v>
      </c>
      <c r="AR298">
        <v>0</v>
      </c>
      <c r="AT298">
        <v>0.01</v>
      </c>
      <c r="AV298">
        <v>2</v>
      </c>
      <c r="AW298">
        <v>2</v>
      </c>
      <c r="AX298">
        <v>37324342</v>
      </c>
      <c r="AY298">
        <v>1</v>
      </c>
      <c r="AZ298">
        <v>0</v>
      </c>
      <c r="BA298">
        <v>300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Y298*Source!I99</f>
        <v>0.0375</v>
      </c>
      <c r="CY298">
        <f>AD298</f>
        <v>0</v>
      </c>
      <c r="CZ298">
        <f>AH298</f>
        <v>0</v>
      </c>
      <c r="DA298">
        <f>AL298</f>
        <v>1</v>
      </c>
      <c r="DB298">
        <v>0</v>
      </c>
    </row>
    <row r="299" spans="1:106" ht="12.75">
      <c r="A299">
        <f>ROW(Source!A99)</f>
        <v>99</v>
      </c>
      <c r="B299">
        <v>37323628</v>
      </c>
      <c r="C299">
        <v>37324334</v>
      </c>
      <c r="D299">
        <v>26836841</v>
      </c>
      <c r="E299">
        <v>1</v>
      </c>
      <c r="F299">
        <v>1</v>
      </c>
      <c r="G299">
        <v>1</v>
      </c>
      <c r="H299">
        <v>2</v>
      </c>
      <c r="I299" t="s">
        <v>377</v>
      </c>
      <c r="J299" t="s">
        <v>378</v>
      </c>
      <c r="K299" t="s">
        <v>379</v>
      </c>
      <c r="L299">
        <v>1368</v>
      </c>
      <c r="N299">
        <v>1011</v>
      </c>
      <c r="O299" t="s">
        <v>325</v>
      </c>
      <c r="P299" t="s">
        <v>325</v>
      </c>
      <c r="Q299">
        <v>1</v>
      </c>
      <c r="W299">
        <v>0</v>
      </c>
      <c r="X299">
        <v>341432456</v>
      </c>
      <c r="Y299">
        <v>0.01</v>
      </c>
      <c r="AA299">
        <v>0</v>
      </c>
      <c r="AB299">
        <v>384.5</v>
      </c>
      <c r="AC299">
        <v>331.83</v>
      </c>
      <c r="AD299">
        <v>0</v>
      </c>
      <c r="AE299">
        <v>0</v>
      </c>
      <c r="AF299">
        <v>31.26</v>
      </c>
      <c r="AG299">
        <v>13.5</v>
      </c>
      <c r="AH299">
        <v>0</v>
      </c>
      <c r="AI299">
        <v>1</v>
      </c>
      <c r="AJ299">
        <v>12.3</v>
      </c>
      <c r="AK299">
        <v>24.58</v>
      </c>
      <c r="AL299">
        <v>1</v>
      </c>
      <c r="AN299">
        <v>0</v>
      </c>
      <c r="AO299">
        <v>1</v>
      </c>
      <c r="AP299">
        <v>0</v>
      </c>
      <c r="AQ299">
        <v>0</v>
      </c>
      <c r="AR299">
        <v>0</v>
      </c>
      <c r="AT299">
        <v>0.01</v>
      </c>
      <c r="AV299">
        <v>0</v>
      </c>
      <c r="AW299">
        <v>2</v>
      </c>
      <c r="AX299">
        <v>37324343</v>
      </c>
      <c r="AY299">
        <v>1</v>
      </c>
      <c r="AZ299">
        <v>0</v>
      </c>
      <c r="BA299">
        <v>301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Y299*Source!I99</f>
        <v>0.0375</v>
      </c>
      <c r="CY299">
        <f>AB299</f>
        <v>384.5</v>
      </c>
      <c r="CZ299">
        <f>AF299</f>
        <v>31.26</v>
      </c>
      <c r="DA299">
        <f>AJ299</f>
        <v>12.3</v>
      </c>
      <c r="DB299">
        <v>0</v>
      </c>
    </row>
    <row r="300" spans="1:106" ht="12.75">
      <c r="A300">
        <f>ROW(Source!A99)</f>
        <v>99</v>
      </c>
      <c r="B300">
        <v>37323628</v>
      </c>
      <c r="C300">
        <v>37324334</v>
      </c>
      <c r="D300">
        <v>26838694</v>
      </c>
      <c r="E300">
        <v>1</v>
      </c>
      <c r="F300">
        <v>1</v>
      </c>
      <c r="G300">
        <v>1</v>
      </c>
      <c r="H300">
        <v>2</v>
      </c>
      <c r="I300" t="s">
        <v>337</v>
      </c>
      <c r="J300" t="s">
        <v>338</v>
      </c>
      <c r="K300" t="s">
        <v>339</v>
      </c>
      <c r="L300">
        <v>1368</v>
      </c>
      <c r="N300">
        <v>1011</v>
      </c>
      <c r="O300" t="s">
        <v>325</v>
      </c>
      <c r="P300" t="s">
        <v>325</v>
      </c>
      <c r="Q300">
        <v>1</v>
      </c>
      <c r="W300">
        <v>0</v>
      </c>
      <c r="X300">
        <v>-365761310</v>
      </c>
      <c r="Y300">
        <v>0.01</v>
      </c>
      <c r="AA300">
        <v>0</v>
      </c>
      <c r="AB300">
        <v>655.52</v>
      </c>
      <c r="AC300">
        <v>285.13</v>
      </c>
      <c r="AD300">
        <v>0</v>
      </c>
      <c r="AE300">
        <v>0</v>
      </c>
      <c r="AF300">
        <v>87.17</v>
      </c>
      <c r="AG300">
        <v>11.6</v>
      </c>
      <c r="AH300">
        <v>0</v>
      </c>
      <c r="AI300">
        <v>1</v>
      </c>
      <c r="AJ300">
        <v>7.52</v>
      </c>
      <c r="AK300">
        <v>24.58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T300">
        <v>0.01</v>
      </c>
      <c r="AV300">
        <v>0</v>
      </c>
      <c r="AW300">
        <v>2</v>
      </c>
      <c r="AX300">
        <v>37324344</v>
      </c>
      <c r="AY300">
        <v>1</v>
      </c>
      <c r="AZ300">
        <v>0</v>
      </c>
      <c r="BA300">
        <v>302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Y300*Source!I99</f>
        <v>0.0375</v>
      </c>
      <c r="CY300">
        <f>AB300</f>
        <v>655.52</v>
      </c>
      <c r="CZ300">
        <f>AF300</f>
        <v>87.17</v>
      </c>
      <c r="DA300">
        <f>AJ300</f>
        <v>7.52</v>
      </c>
      <c r="DB300">
        <v>0</v>
      </c>
    </row>
    <row r="301" spans="1:106" ht="12.75">
      <c r="A301">
        <f>ROW(Source!A99)</f>
        <v>99</v>
      </c>
      <c r="B301">
        <v>37323628</v>
      </c>
      <c r="C301">
        <v>37324334</v>
      </c>
      <c r="D301">
        <v>26857522</v>
      </c>
      <c r="E301">
        <v>1</v>
      </c>
      <c r="F301">
        <v>1</v>
      </c>
      <c r="G301">
        <v>1</v>
      </c>
      <c r="H301">
        <v>3</v>
      </c>
      <c r="I301" t="s">
        <v>560</v>
      </c>
      <c r="J301" t="s">
        <v>561</v>
      </c>
      <c r="K301" t="s">
        <v>562</v>
      </c>
      <c r="L301">
        <v>1346</v>
      </c>
      <c r="N301">
        <v>1009</v>
      </c>
      <c r="O301" t="s">
        <v>556</v>
      </c>
      <c r="P301" t="s">
        <v>556</v>
      </c>
      <c r="Q301">
        <v>1</v>
      </c>
      <c r="W301">
        <v>0</v>
      </c>
      <c r="X301">
        <v>1519769894</v>
      </c>
      <c r="Y301">
        <v>0.1</v>
      </c>
      <c r="AA301">
        <v>22.59</v>
      </c>
      <c r="AB301">
        <v>0</v>
      </c>
      <c r="AC301">
        <v>0</v>
      </c>
      <c r="AD301">
        <v>0</v>
      </c>
      <c r="AE301">
        <v>1.82</v>
      </c>
      <c r="AF301">
        <v>0</v>
      </c>
      <c r="AG301">
        <v>0</v>
      </c>
      <c r="AH301">
        <v>0</v>
      </c>
      <c r="AI301">
        <v>12.41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T301">
        <v>0.1</v>
      </c>
      <c r="AV301">
        <v>0</v>
      </c>
      <c r="AW301">
        <v>2</v>
      </c>
      <c r="AX301">
        <v>37324345</v>
      </c>
      <c r="AY301">
        <v>1</v>
      </c>
      <c r="AZ301">
        <v>0</v>
      </c>
      <c r="BA301">
        <v>303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Y301*Source!I99</f>
        <v>0.375</v>
      </c>
      <c r="CY301">
        <f>AA301</f>
        <v>22.59</v>
      </c>
      <c r="CZ301">
        <f>AE301</f>
        <v>1.82</v>
      </c>
      <c r="DA301">
        <f>AI301</f>
        <v>12.41</v>
      </c>
      <c r="DB301">
        <v>0</v>
      </c>
    </row>
    <row r="302" spans="1:106" ht="12.75">
      <c r="A302">
        <f>ROW(Source!A99)</f>
        <v>99</v>
      </c>
      <c r="B302">
        <v>37323628</v>
      </c>
      <c r="C302">
        <v>37324334</v>
      </c>
      <c r="D302">
        <v>32271971</v>
      </c>
      <c r="E302">
        <v>1</v>
      </c>
      <c r="F302">
        <v>1</v>
      </c>
      <c r="G302">
        <v>1</v>
      </c>
      <c r="H302">
        <v>3</v>
      </c>
      <c r="I302" t="s">
        <v>188</v>
      </c>
      <c r="J302" t="s">
        <v>190</v>
      </c>
      <c r="K302" t="s">
        <v>189</v>
      </c>
      <c r="L302">
        <v>1348</v>
      </c>
      <c r="N302">
        <v>1009</v>
      </c>
      <c r="O302" t="s">
        <v>81</v>
      </c>
      <c r="P302" t="s">
        <v>81</v>
      </c>
      <c r="Q302">
        <v>1000</v>
      </c>
      <c r="W302">
        <v>0</v>
      </c>
      <c r="X302">
        <v>786289184</v>
      </c>
      <c r="Y302">
        <v>0.013</v>
      </c>
      <c r="AA302">
        <v>62380.99</v>
      </c>
      <c r="AB302">
        <v>0</v>
      </c>
      <c r="AC302">
        <v>0</v>
      </c>
      <c r="AD302">
        <v>0</v>
      </c>
      <c r="AE302">
        <v>11594.98</v>
      </c>
      <c r="AF302">
        <v>0</v>
      </c>
      <c r="AG302">
        <v>0</v>
      </c>
      <c r="AH302">
        <v>0</v>
      </c>
      <c r="AI302">
        <v>5.38</v>
      </c>
      <c r="AJ302">
        <v>1</v>
      </c>
      <c r="AK302">
        <v>1</v>
      </c>
      <c r="AL302">
        <v>1</v>
      </c>
      <c r="AN302">
        <v>0</v>
      </c>
      <c r="AO302">
        <v>0</v>
      </c>
      <c r="AP302">
        <v>0</v>
      </c>
      <c r="AQ302">
        <v>0</v>
      </c>
      <c r="AR302">
        <v>0</v>
      </c>
      <c r="AT302">
        <v>0.013</v>
      </c>
      <c r="AV302">
        <v>0</v>
      </c>
      <c r="AW302">
        <v>1</v>
      </c>
      <c r="AX302">
        <v>-1</v>
      </c>
      <c r="AY302">
        <v>0</v>
      </c>
      <c r="AZ302">
        <v>0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Y302*Source!I99</f>
        <v>0.048749999999999995</v>
      </c>
      <c r="CY302">
        <f>AA302</f>
        <v>62380.99</v>
      </c>
      <c r="CZ302">
        <f>AE302</f>
        <v>11594.98</v>
      </c>
      <c r="DA302">
        <f>AI302</f>
        <v>5.38</v>
      </c>
      <c r="DB302">
        <v>0</v>
      </c>
    </row>
    <row r="303" spans="1:106" ht="12.75">
      <c r="A303">
        <f>ROW(Source!A102)</f>
        <v>102</v>
      </c>
      <c r="B303">
        <v>37323632</v>
      </c>
      <c r="C303">
        <v>37324348</v>
      </c>
      <c r="D303">
        <v>9415735</v>
      </c>
      <c r="E303">
        <v>1</v>
      </c>
      <c r="F303">
        <v>1</v>
      </c>
      <c r="G303">
        <v>1</v>
      </c>
      <c r="H303">
        <v>1</v>
      </c>
      <c r="I303" t="s">
        <v>437</v>
      </c>
      <c r="K303" t="s">
        <v>438</v>
      </c>
      <c r="L303">
        <v>1369</v>
      </c>
      <c r="N303">
        <v>1013</v>
      </c>
      <c r="O303" t="s">
        <v>319</v>
      </c>
      <c r="P303" t="s">
        <v>319</v>
      </c>
      <c r="Q303">
        <v>1</v>
      </c>
      <c r="W303">
        <v>0</v>
      </c>
      <c r="X303">
        <v>-887838387</v>
      </c>
      <c r="Y303">
        <v>51.01</v>
      </c>
      <c r="AA303">
        <v>0</v>
      </c>
      <c r="AB303">
        <v>0</v>
      </c>
      <c r="AC303">
        <v>0</v>
      </c>
      <c r="AD303">
        <v>9.07</v>
      </c>
      <c r="AE303">
        <v>0</v>
      </c>
      <c r="AF303">
        <v>0</v>
      </c>
      <c r="AG303">
        <v>0</v>
      </c>
      <c r="AH303">
        <v>9.07</v>
      </c>
      <c r="AI303">
        <v>1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T303">
        <v>51.01</v>
      </c>
      <c r="AV303">
        <v>1</v>
      </c>
      <c r="AW303">
        <v>2</v>
      </c>
      <c r="AX303">
        <v>37324361</v>
      </c>
      <c r="AY303">
        <v>1</v>
      </c>
      <c r="AZ303">
        <v>0</v>
      </c>
      <c r="BA303">
        <v>305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Y303*Source!I102</f>
        <v>191.2875</v>
      </c>
      <c r="CY303">
        <f>AD303</f>
        <v>9.07</v>
      </c>
      <c r="CZ303">
        <f>AH303</f>
        <v>9.07</v>
      </c>
      <c r="DA303">
        <f>AL303</f>
        <v>1</v>
      </c>
      <c r="DB303">
        <v>0</v>
      </c>
    </row>
    <row r="304" spans="1:106" ht="12.75">
      <c r="A304">
        <f>ROW(Source!A102)</f>
        <v>102</v>
      </c>
      <c r="B304">
        <v>37323632</v>
      </c>
      <c r="C304">
        <v>37324348</v>
      </c>
      <c r="D304">
        <v>121548</v>
      </c>
      <c r="E304">
        <v>1</v>
      </c>
      <c r="F304">
        <v>1</v>
      </c>
      <c r="G304">
        <v>1</v>
      </c>
      <c r="H304">
        <v>1</v>
      </c>
      <c r="I304" t="s">
        <v>32</v>
      </c>
      <c r="K304" t="s">
        <v>320</v>
      </c>
      <c r="L304">
        <v>608254</v>
      </c>
      <c r="N304">
        <v>1013</v>
      </c>
      <c r="O304" t="s">
        <v>321</v>
      </c>
      <c r="P304" t="s">
        <v>321</v>
      </c>
      <c r="Q304">
        <v>1</v>
      </c>
      <c r="W304">
        <v>0</v>
      </c>
      <c r="X304">
        <v>-185737400</v>
      </c>
      <c r="Y304">
        <v>0.01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1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T304">
        <v>0.01</v>
      </c>
      <c r="AV304">
        <v>2</v>
      </c>
      <c r="AW304">
        <v>2</v>
      </c>
      <c r="AX304">
        <v>37324362</v>
      </c>
      <c r="AY304">
        <v>1</v>
      </c>
      <c r="AZ304">
        <v>0</v>
      </c>
      <c r="BA304">
        <v>306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Y304*Source!I102</f>
        <v>0.0375</v>
      </c>
      <c r="CY304">
        <f>AD304</f>
        <v>0</v>
      </c>
      <c r="CZ304">
        <f>AH304</f>
        <v>0</v>
      </c>
      <c r="DA304">
        <f>AL304</f>
        <v>1</v>
      </c>
      <c r="DB304">
        <v>0</v>
      </c>
    </row>
    <row r="305" spans="1:106" ht="12.75">
      <c r="A305">
        <f>ROW(Source!A102)</f>
        <v>102</v>
      </c>
      <c r="B305">
        <v>37323632</v>
      </c>
      <c r="C305">
        <v>37324348</v>
      </c>
      <c r="D305">
        <v>26836841</v>
      </c>
      <c r="E305">
        <v>1</v>
      </c>
      <c r="F305">
        <v>1</v>
      </c>
      <c r="G305">
        <v>1</v>
      </c>
      <c r="H305">
        <v>2</v>
      </c>
      <c r="I305" t="s">
        <v>377</v>
      </c>
      <c r="J305" t="s">
        <v>378</v>
      </c>
      <c r="K305" t="s">
        <v>379</v>
      </c>
      <c r="L305">
        <v>1368</v>
      </c>
      <c r="N305">
        <v>1011</v>
      </c>
      <c r="O305" t="s">
        <v>325</v>
      </c>
      <c r="P305" t="s">
        <v>325</v>
      </c>
      <c r="Q305">
        <v>1</v>
      </c>
      <c r="W305">
        <v>0</v>
      </c>
      <c r="X305">
        <v>341432456</v>
      </c>
      <c r="Y305">
        <v>0.01</v>
      </c>
      <c r="AA305">
        <v>0</v>
      </c>
      <c r="AB305">
        <v>31.26</v>
      </c>
      <c r="AC305">
        <v>13.5</v>
      </c>
      <c r="AD305">
        <v>0</v>
      </c>
      <c r="AE305">
        <v>0</v>
      </c>
      <c r="AF305">
        <v>31.26</v>
      </c>
      <c r="AG305">
        <v>13.5</v>
      </c>
      <c r="AH305">
        <v>0</v>
      </c>
      <c r="AI305">
        <v>1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T305">
        <v>0.01</v>
      </c>
      <c r="AV305">
        <v>0</v>
      </c>
      <c r="AW305">
        <v>2</v>
      </c>
      <c r="AX305">
        <v>37324363</v>
      </c>
      <c r="AY305">
        <v>1</v>
      </c>
      <c r="AZ305">
        <v>0</v>
      </c>
      <c r="BA305">
        <v>307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Y305*Source!I102</f>
        <v>0.0375</v>
      </c>
      <c r="CY305">
        <f>AB305</f>
        <v>31.26</v>
      </c>
      <c r="CZ305">
        <f>AF305</f>
        <v>31.26</v>
      </c>
      <c r="DA305">
        <f>AJ305</f>
        <v>1</v>
      </c>
      <c r="DB305">
        <v>0</v>
      </c>
    </row>
    <row r="306" spans="1:106" ht="12.75">
      <c r="A306">
        <f>ROW(Source!A102)</f>
        <v>102</v>
      </c>
      <c r="B306">
        <v>37323632</v>
      </c>
      <c r="C306">
        <v>37324348</v>
      </c>
      <c r="D306">
        <v>26838694</v>
      </c>
      <c r="E306">
        <v>1</v>
      </c>
      <c r="F306">
        <v>1</v>
      </c>
      <c r="G306">
        <v>1</v>
      </c>
      <c r="H306">
        <v>2</v>
      </c>
      <c r="I306" t="s">
        <v>337</v>
      </c>
      <c r="J306" t="s">
        <v>338</v>
      </c>
      <c r="K306" t="s">
        <v>339</v>
      </c>
      <c r="L306">
        <v>1368</v>
      </c>
      <c r="N306">
        <v>1011</v>
      </c>
      <c r="O306" t="s">
        <v>325</v>
      </c>
      <c r="P306" t="s">
        <v>325</v>
      </c>
      <c r="Q306">
        <v>1</v>
      </c>
      <c r="W306">
        <v>0</v>
      </c>
      <c r="X306">
        <v>-365761310</v>
      </c>
      <c r="Y306">
        <v>0.11</v>
      </c>
      <c r="AA306">
        <v>0</v>
      </c>
      <c r="AB306">
        <v>87.17</v>
      </c>
      <c r="AC306">
        <v>11.6</v>
      </c>
      <c r="AD306">
        <v>0</v>
      </c>
      <c r="AE306">
        <v>0</v>
      </c>
      <c r="AF306">
        <v>87.17</v>
      </c>
      <c r="AG306">
        <v>11.6</v>
      </c>
      <c r="AH306">
        <v>0</v>
      </c>
      <c r="AI306">
        <v>1</v>
      </c>
      <c r="AJ306">
        <v>1</v>
      </c>
      <c r="AK306">
        <v>1</v>
      </c>
      <c r="AL306">
        <v>1</v>
      </c>
      <c r="AN306">
        <v>0</v>
      </c>
      <c r="AO306">
        <v>1</v>
      </c>
      <c r="AP306">
        <v>0</v>
      </c>
      <c r="AQ306">
        <v>0</v>
      </c>
      <c r="AR306">
        <v>0</v>
      </c>
      <c r="AT306">
        <v>0.11</v>
      </c>
      <c r="AV306">
        <v>0</v>
      </c>
      <c r="AW306">
        <v>2</v>
      </c>
      <c r="AX306">
        <v>37324364</v>
      </c>
      <c r="AY306">
        <v>1</v>
      </c>
      <c r="AZ306">
        <v>0</v>
      </c>
      <c r="BA306">
        <v>308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Y306*Source!I102</f>
        <v>0.4125</v>
      </c>
      <c r="CY306">
        <f>AB306</f>
        <v>87.17</v>
      </c>
      <c r="CZ306">
        <f>AF306</f>
        <v>87.17</v>
      </c>
      <c r="DA306">
        <f>AJ306</f>
        <v>1</v>
      </c>
      <c r="DB306">
        <v>0</v>
      </c>
    </row>
    <row r="307" spans="1:106" ht="12.75">
      <c r="A307">
        <f>ROW(Source!A102)</f>
        <v>102</v>
      </c>
      <c r="B307">
        <v>37323632</v>
      </c>
      <c r="C307">
        <v>37324348</v>
      </c>
      <c r="D307">
        <v>26859973</v>
      </c>
      <c r="E307">
        <v>1</v>
      </c>
      <c r="F307">
        <v>1</v>
      </c>
      <c r="G307">
        <v>1</v>
      </c>
      <c r="H307">
        <v>3</v>
      </c>
      <c r="I307" t="s">
        <v>563</v>
      </c>
      <c r="J307" t="s">
        <v>564</v>
      </c>
      <c r="K307" t="s">
        <v>565</v>
      </c>
      <c r="L307">
        <v>1348</v>
      </c>
      <c r="N307">
        <v>1009</v>
      </c>
      <c r="O307" t="s">
        <v>81</v>
      </c>
      <c r="P307" t="s">
        <v>81</v>
      </c>
      <c r="Q307">
        <v>1000</v>
      </c>
      <c r="W307">
        <v>0</v>
      </c>
      <c r="X307">
        <v>525677169</v>
      </c>
      <c r="Y307">
        <v>0.01837</v>
      </c>
      <c r="AA307">
        <v>15707</v>
      </c>
      <c r="AB307">
        <v>0</v>
      </c>
      <c r="AC307">
        <v>0</v>
      </c>
      <c r="AD307">
        <v>0</v>
      </c>
      <c r="AE307">
        <v>15707</v>
      </c>
      <c r="AF307">
        <v>0</v>
      </c>
      <c r="AG307">
        <v>0</v>
      </c>
      <c r="AH307">
        <v>0</v>
      </c>
      <c r="AI307">
        <v>1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T307">
        <v>0.01837</v>
      </c>
      <c r="AV307">
        <v>0</v>
      </c>
      <c r="AW307">
        <v>2</v>
      </c>
      <c r="AX307">
        <v>37324365</v>
      </c>
      <c r="AY307">
        <v>1</v>
      </c>
      <c r="AZ307">
        <v>0</v>
      </c>
      <c r="BA307">
        <v>309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Y307*Source!I102</f>
        <v>0.0688875</v>
      </c>
      <c r="CY307">
        <f aca="true" t="shared" si="48" ref="CY307:CY314">AA307</f>
        <v>15707</v>
      </c>
      <c r="CZ307">
        <f aca="true" t="shared" si="49" ref="CZ307:CZ314">AE307</f>
        <v>15707</v>
      </c>
      <c r="DA307">
        <f aca="true" t="shared" si="50" ref="DA307:DA314">AI307</f>
        <v>1</v>
      </c>
      <c r="DB307">
        <v>0</v>
      </c>
    </row>
    <row r="308" spans="1:106" ht="12.75">
      <c r="A308">
        <f>ROW(Source!A102)</f>
        <v>102</v>
      </c>
      <c r="B308">
        <v>37323632</v>
      </c>
      <c r="C308">
        <v>37324348</v>
      </c>
      <c r="D308">
        <v>26857509</v>
      </c>
      <c r="E308">
        <v>1</v>
      </c>
      <c r="F308">
        <v>1</v>
      </c>
      <c r="G308">
        <v>1</v>
      </c>
      <c r="H308">
        <v>3</v>
      </c>
      <c r="I308" t="s">
        <v>566</v>
      </c>
      <c r="J308" t="s">
        <v>567</v>
      </c>
      <c r="K308" t="s">
        <v>568</v>
      </c>
      <c r="L308">
        <v>1327</v>
      </c>
      <c r="N308">
        <v>1005</v>
      </c>
      <c r="O308" t="s">
        <v>427</v>
      </c>
      <c r="P308" t="s">
        <v>427</v>
      </c>
      <c r="Q308">
        <v>1</v>
      </c>
      <c r="W308">
        <v>0</v>
      </c>
      <c r="X308">
        <v>-769930011</v>
      </c>
      <c r="Y308">
        <v>0.84</v>
      </c>
      <c r="AA308">
        <v>72.32</v>
      </c>
      <c r="AB308">
        <v>0</v>
      </c>
      <c r="AC308">
        <v>0</v>
      </c>
      <c r="AD308">
        <v>0</v>
      </c>
      <c r="AE308">
        <v>72.32</v>
      </c>
      <c r="AF308">
        <v>0</v>
      </c>
      <c r="AG308">
        <v>0</v>
      </c>
      <c r="AH308">
        <v>0</v>
      </c>
      <c r="AI308">
        <v>1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T308">
        <v>0.84</v>
      </c>
      <c r="AV308">
        <v>0</v>
      </c>
      <c r="AW308">
        <v>2</v>
      </c>
      <c r="AX308">
        <v>37324366</v>
      </c>
      <c r="AY308">
        <v>1</v>
      </c>
      <c r="AZ308">
        <v>0</v>
      </c>
      <c r="BA308">
        <v>310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Y308*Source!I102</f>
        <v>3.15</v>
      </c>
      <c r="CY308">
        <f t="shared" si="48"/>
        <v>72.32</v>
      </c>
      <c r="CZ308">
        <f t="shared" si="49"/>
        <v>72.32</v>
      </c>
      <c r="DA308">
        <f t="shared" si="50"/>
        <v>1</v>
      </c>
      <c r="DB308">
        <v>0</v>
      </c>
    </row>
    <row r="309" spans="1:106" ht="12.75">
      <c r="A309">
        <f>ROW(Source!A102)</f>
        <v>102</v>
      </c>
      <c r="B309">
        <v>37323632</v>
      </c>
      <c r="C309">
        <v>37324348</v>
      </c>
      <c r="D309">
        <v>26859438</v>
      </c>
      <c r="E309">
        <v>1</v>
      </c>
      <c r="F309">
        <v>1</v>
      </c>
      <c r="G309">
        <v>1</v>
      </c>
      <c r="H309">
        <v>3</v>
      </c>
      <c r="I309" t="s">
        <v>569</v>
      </c>
      <c r="J309" t="s">
        <v>570</v>
      </c>
      <c r="K309" t="s">
        <v>571</v>
      </c>
      <c r="L309">
        <v>1348</v>
      </c>
      <c r="N309">
        <v>1009</v>
      </c>
      <c r="O309" t="s">
        <v>81</v>
      </c>
      <c r="P309" t="s">
        <v>81</v>
      </c>
      <c r="Q309">
        <v>1000</v>
      </c>
      <c r="W309">
        <v>0</v>
      </c>
      <c r="X309">
        <v>154394882</v>
      </c>
      <c r="Y309">
        <v>0.051</v>
      </c>
      <c r="AA309">
        <v>2898.5</v>
      </c>
      <c r="AB309">
        <v>0</v>
      </c>
      <c r="AC309">
        <v>0</v>
      </c>
      <c r="AD309">
        <v>0</v>
      </c>
      <c r="AE309">
        <v>2898.5</v>
      </c>
      <c r="AF309">
        <v>0</v>
      </c>
      <c r="AG309">
        <v>0</v>
      </c>
      <c r="AH309">
        <v>0</v>
      </c>
      <c r="AI309">
        <v>1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T309">
        <v>0.051</v>
      </c>
      <c r="AV309">
        <v>0</v>
      </c>
      <c r="AW309">
        <v>2</v>
      </c>
      <c r="AX309">
        <v>37324367</v>
      </c>
      <c r="AY309">
        <v>1</v>
      </c>
      <c r="AZ309">
        <v>0</v>
      </c>
      <c r="BA309">
        <v>311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Y309*Source!I102</f>
        <v>0.19124999999999998</v>
      </c>
      <c r="CY309">
        <f t="shared" si="48"/>
        <v>2898.5</v>
      </c>
      <c r="CZ309">
        <f t="shared" si="49"/>
        <v>2898.5</v>
      </c>
      <c r="DA309">
        <f t="shared" si="50"/>
        <v>1</v>
      </c>
      <c r="DB309">
        <v>0</v>
      </c>
    </row>
    <row r="310" spans="1:106" ht="12.75">
      <c r="A310">
        <f>ROW(Source!A102)</f>
        <v>102</v>
      </c>
      <c r="B310">
        <v>37323632</v>
      </c>
      <c r="C310">
        <v>37324348</v>
      </c>
      <c r="D310">
        <v>26857522</v>
      </c>
      <c r="E310">
        <v>1</v>
      </c>
      <c r="F310">
        <v>1</v>
      </c>
      <c r="G310">
        <v>1</v>
      </c>
      <c r="H310">
        <v>3</v>
      </c>
      <c r="I310" t="s">
        <v>560</v>
      </c>
      <c r="J310" t="s">
        <v>561</v>
      </c>
      <c r="K310" t="s">
        <v>562</v>
      </c>
      <c r="L310">
        <v>1346</v>
      </c>
      <c r="N310">
        <v>1009</v>
      </c>
      <c r="O310" t="s">
        <v>556</v>
      </c>
      <c r="P310" t="s">
        <v>556</v>
      </c>
      <c r="Q310">
        <v>1</v>
      </c>
      <c r="W310">
        <v>0</v>
      </c>
      <c r="X310">
        <v>1519769894</v>
      </c>
      <c r="Y310">
        <v>0.31</v>
      </c>
      <c r="AA310">
        <v>1.82</v>
      </c>
      <c r="AB310">
        <v>0</v>
      </c>
      <c r="AC310">
        <v>0</v>
      </c>
      <c r="AD310">
        <v>0</v>
      </c>
      <c r="AE310">
        <v>1.82</v>
      </c>
      <c r="AF310">
        <v>0</v>
      </c>
      <c r="AG310">
        <v>0</v>
      </c>
      <c r="AH310">
        <v>0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0</v>
      </c>
      <c r="AQ310">
        <v>0</v>
      </c>
      <c r="AR310">
        <v>0</v>
      </c>
      <c r="AT310">
        <v>0.31</v>
      </c>
      <c r="AV310">
        <v>0</v>
      </c>
      <c r="AW310">
        <v>2</v>
      </c>
      <c r="AX310">
        <v>37324368</v>
      </c>
      <c r="AY310">
        <v>1</v>
      </c>
      <c r="AZ310">
        <v>0</v>
      </c>
      <c r="BA310">
        <v>312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Y310*Source!I102</f>
        <v>1.1625</v>
      </c>
      <c r="CY310">
        <f t="shared" si="48"/>
        <v>1.82</v>
      </c>
      <c r="CZ310">
        <f t="shared" si="49"/>
        <v>1.82</v>
      </c>
      <c r="DA310">
        <f t="shared" si="50"/>
        <v>1</v>
      </c>
      <c r="DB310">
        <v>0</v>
      </c>
    </row>
    <row r="311" spans="1:106" ht="12.75">
      <c r="A311">
        <f>ROW(Source!A102)</f>
        <v>102</v>
      </c>
      <c r="B311">
        <v>37323632</v>
      </c>
      <c r="C311">
        <v>37324348</v>
      </c>
      <c r="D311">
        <v>26859047</v>
      </c>
      <c r="E311">
        <v>1</v>
      </c>
      <c r="F311">
        <v>1</v>
      </c>
      <c r="G311">
        <v>1</v>
      </c>
      <c r="H311">
        <v>3</v>
      </c>
      <c r="I311" t="s">
        <v>572</v>
      </c>
      <c r="J311" t="s">
        <v>573</v>
      </c>
      <c r="K311" t="s">
        <v>574</v>
      </c>
      <c r="L311">
        <v>1348</v>
      </c>
      <c r="N311">
        <v>1009</v>
      </c>
      <c r="O311" t="s">
        <v>81</v>
      </c>
      <c r="P311" t="s">
        <v>81</v>
      </c>
      <c r="Q311">
        <v>1000</v>
      </c>
      <c r="W311">
        <v>0</v>
      </c>
      <c r="X311">
        <v>-685549279</v>
      </c>
      <c r="Y311">
        <v>0.0075</v>
      </c>
      <c r="AA311">
        <v>25764</v>
      </c>
      <c r="AB311">
        <v>0</v>
      </c>
      <c r="AC311">
        <v>0</v>
      </c>
      <c r="AD311">
        <v>0</v>
      </c>
      <c r="AE311">
        <v>25764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0</v>
      </c>
      <c r="AQ311">
        <v>0</v>
      </c>
      <c r="AR311">
        <v>0</v>
      </c>
      <c r="AT311">
        <v>0.0075</v>
      </c>
      <c r="AV311">
        <v>0</v>
      </c>
      <c r="AW311">
        <v>2</v>
      </c>
      <c r="AX311">
        <v>37324369</v>
      </c>
      <c r="AY311">
        <v>1</v>
      </c>
      <c r="AZ311">
        <v>0</v>
      </c>
      <c r="BA311">
        <v>313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Y311*Source!I102</f>
        <v>0.028124999999999997</v>
      </c>
      <c r="CY311">
        <f t="shared" si="48"/>
        <v>25764</v>
      </c>
      <c r="CZ311">
        <f t="shared" si="49"/>
        <v>25764</v>
      </c>
      <c r="DA311">
        <f t="shared" si="50"/>
        <v>1</v>
      </c>
      <c r="DB311">
        <v>0</v>
      </c>
    </row>
    <row r="312" spans="1:106" ht="12.75">
      <c r="A312">
        <f>ROW(Source!A102)</f>
        <v>102</v>
      </c>
      <c r="B312">
        <v>37323632</v>
      </c>
      <c r="C312">
        <v>37324348</v>
      </c>
      <c r="D312">
        <v>26860268</v>
      </c>
      <c r="E312">
        <v>1</v>
      </c>
      <c r="F312">
        <v>1</v>
      </c>
      <c r="G312">
        <v>1</v>
      </c>
      <c r="H312">
        <v>3</v>
      </c>
      <c r="I312" t="s">
        <v>575</v>
      </c>
      <c r="J312" t="s">
        <v>576</v>
      </c>
      <c r="K312" t="s">
        <v>577</v>
      </c>
      <c r="L312">
        <v>1348</v>
      </c>
      <c r="N312">
        <v>1009</v>
      </c>
      <c r="O312" t="s">
        <v>81</v>
      </c>
      <c r="P312" t="s">
        <v>81</v>
      </c>
      <c r="Q312">
        <v>1000</v>
      </c>
      <c r="W312">
        <v>0</v>
      </c>
      <c r="X312">
        <v>87501704</v>
      </c>
      <c r="Y312">
        <v>0.0113</v>
      </c>
      <c r="AA312">
        <v>26230</v>
      </c>
      <c r="AB312">
        <v>0</v>
      </c>
      <c r="AC312">
        <v>0</v>
      </c>
      <c r="AD312">
        <v>0</v>
      </c>
      <c r="AE312">
        <v>26230</v>
      </c>
      <c r="AF312">
        <v>0</v>
      </c>
      <c r="AG312">
        <v>0</v>
      </c>
      <c r="AH312">
        <v>0</v>
      </c>
      <c r="AI312">
        <v>1</v>
      </c>
      <c r="AJ312">
        <v>1</v>
      </c>
      <c r="AK312">
        <v>1</v>
      </c>
      <c r="AL312">
        <v>1</v>
      </c>
      <c r="AN312">
        <v>0</v>
      </c>
      <c r="AO312">
        <v>1</v>
      </c>
      <c r="AP312">
        <v>0</v>
      </c>
      <c r="AQ312">
        <v>0</v>
      </c>
      <c r="AR312">
        <v>0</v>
      </c>
      <c r="AT312">
        <v>0.0113</v>
      </c>
      <c r="AV312">
        <v>0</v>
      </c>
      <c r="AW312">
        <v>2</v>
      </c>
      <c r="AX312">
        <v>37324370</v>
      </c>
      <c r="AY312">
        <v>1</v>
      </c>
      <c r="AZ312">
        <v>0</v>
      </c>
      <c r="BA312">
        <v>314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Y312*Source!I102</f>
        <v>0.042374999999999996</v>
      </c>
      <c r="CY312">
        <f t="shared" si="48"/>
        <v>26230</v>
      </c>
      <c r="CZ312">
        <f t="shared" si="49"/>
        <v>26230</v>
      </c>
      <c r="DA312">
        <f t="shared" si="50"/>
        <v>1</v>
      </c>
      <c r="DB312">
        <v>0</v>
      </c>
    </row>
    <row r="313" spans="1:106" ht="12.75">
      <c r="A313">
        <f>ROW(Source!A102)</f>
        <v>102</v>
      </c>
      <c r="B313">
        <v>37323632</v>
      </c>
      <c r="C313">
        <v>37324348</v>
      </c>
      <c r="D313">
        <v>32272935</v>
      </c>
      <c r="E313">
        <v>1</v>
      </c>
      <c r="F313">
        <v>1</v>
      </c>
      <c r="G313">
        <v>1</v>
      </c>
      <c r="H313">
        <v>3</v>
      </c>
      <c r="I313" t="s">
        <v>197</v>
      </c>
      <c r="J313" t="s">
        <v>199</v>
      </c>
      <c r="K313" t="s">
        <v>198</v>
      </c>
      <c r="L313">
        <v>1348</v>
      </c>
      <c r="N313">
        <v>1009</v>
      </c>
      <c r="O313" t="s">
        <v>81</v>
      </c>
      <c r="P313" t="s">
        <v>81</v>
      </c>
      <c r="Q313">
        <v>1000</v>
      </c>
      <c r="W313">
        <v>0</v>
      </c>
      <c r="X313">
        <v>-1884216943</v>
      </c>
      <c r="Y313">
        <v>0.1</v>
      </c>
      <c r="AA313">
        <v>6865</v>
      </c>
      <c r="AB313">
        <v>0</v>
      </c>
      <c r="AC313">
        <v>0</v>
      </c>
      <c r="AD313">
        <v>0</v>
      </c>
      <c r="AE313">
        <v>6865</v>
      </c>
      <c r="AF313">
        <v>0</v>
      </c>
      <c r="AG313">
        <v>0</v>
      </c>
      <c r="AH313">
        <v>0</v>
      </c>
      <c r="AI313">
        <v>1</v>
      </c>
      <c r="AJ313">
        <v>1</v>
      </c>
      <c r="AK313">
        <v>1</v>
      </c>
      <c r="AL313">
        <v>1</v>
      </c>
      <c r="AN313">
        <v>0</v>
      </c>
      <c r="AO313">
        <v>0</v>
      </c>
      <c r="AP313">
        <v>0</v>
      </c>
      <c r="AQ313">
        <v>0</v>
      </c>
      <c r="AR313">
        <v>0</v>
      </c>
      <c r="AT313">
        <v>0.1</v>
      </c>
      <c r="AV313">
        <v>0</v>
      </c>
      <c r="AW313">
        <v>1</v>
      </c>
      <c r="AX313">
        <v>-1</v>
      </c>
      <c r="AY313">
        <v>0</v>
      </c>
      <c r="AZ313">
        <v>0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Y313*Source!I102</f>
        <v>0.375</v>
      </c>
      <c r="CY313">
        <f t="shared" si="48"/>
        <v>6865</v>
      </c>
      <c r="CZ313">
        <f t="shared" si="49"/>
        <v>6865</v>
      </c>
      <c r="DA313">
        <f t="shared" si="50"/>
        <v>1</v>
      </c>
      <c r="DB313">
        <v>0</v>
      </c>
    </row>
    <row r="314" spans="1:106" ht="12.75">
      <c r="A314">
        <f>ROW(Source!A102)</f>
        <v>102</v>
      </c>
      <c r="B314">
        <v>37323632</v>
      </c>
      <c r="C314">
        <v>37324348</v>
      </c>
      <c r="D314">
        <v>26849052</v>
      </c>
      <c r="E314">
        <v>1</v>
      </c>
      <c r="F314">
        <v>1</v>
      </c>
      <c r="G314">
        <v>1</v>
      </c>
      <c r="H314">
        <v>3</v>
      </c>
      <c r="I314" t="s">
        <v>578</v>
      </c>
      <c r="J314" t="s">
        <v>579</v>
      </c>
      <c r="K314" t="s">
        <v>580</v>
      </c>
      <c r="L314">
        <v>1339</v>
      </c>
      <c r="N314">
        <v>1007</v>
      </c>
      <c r="O314" t="s">
        <v>346</v>
      </c>
      <c r="P314" t="s">
        <v>346</v>
      </c>
      <c r="Q314">
        <v>1</v>
      </c>
      <c r="W314">
        <v>0</v>
      </c>
      <c r="X314">
        <v>-53576675</v>
      </c>
      <c r="Y314">
        <v>0.0024</v>
      </c>
      <c r="AA314">
        <v>74.58</v>
      </c>
      <c r="AB314">
        <v>0</v>
      </c>
      <c r="AC314">
        <v>0</v>
      </c>
      <c r="AD314">
        <v>0</v>
      </c>
      <c r="AE314">
        <v>74.58</v>
      </c>
      <c r="AF314">
        <v>0</v>
      </c>
      <c r="AG314">
        <v>0</v>
      </c>
      <c r="AH314">
        <v>0</v>
      </c>
      <c r="AI314">
        <v>1</v>
      </c>
      <c r="AJ314">
        <v>1</v>
      </c>
      <c r="AK314">
        <v>1</v>
      </c>
      <c r="AL314">
        <v>1</v>
      </c>
      <c r="AN314">
        <v>0</v>
      </c>
      <c r="AO314">
        <v>1</v>
      </c>
      <c r="AP314">
        <v>0</v>
      </c>
      <c r="AQ314">
        <v>0</v>
      </c>
      <c r="AR314">
        <v>0</v>
      </c>
      <c r="AT314">
        <v>0.0024</v>
      </c>
      <c r="AV314">
        <v>0</v>
      </c>
      <c r="AW314">
        <v>2</v>
      </c>
      <c r="AX314">
        <v>37324371</v>
      </c>
      <c r="AY314">
        <v>1</v>
      </c>
      <c r="AZ314">
        <v>0</v>
      </c>
      <c r="BA314">
        <v>315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Y314*Source!I102</f>
        <v>0.009</v>
      </c>
      <c r="CY314">
        <f t="shared" si="48"/>
        <v>74.58</v>
      </c>
      <c r="CZ314">
        <f t="shared" si="49"/>
        <v>74.58</v>
      </c>
      <c r="DA314">
        <f t="shared" si="50"/>
        <v>1</v>
      </c>
      <c r="DB314">
        <v>0</v>
      </c>
    </row>
    <row r="315" spans="1:106" ht="12.75">
      <c r="A315">
        <f>ROW(Source!A103)</f>
        <v>103</v>
      </c>
      <c r="B315">
        <v>37323628</v>
      </c>
      <c r="C315">
        <v>37324348</v>
      </c>
      <c r="D315">
        <v>9415735</v>
      </c>
      <c r="E315">
        <v>1</v>
      </c>
      <c r="F315">
        <v>1</v>
      </c>
      <c r="G315">
        <v>1</v>
      </c>
      <c r="H315">
        <v>1</v>
      </c>
      <c r="I315" t="s">
        <v>437</v>
      </c>
      <c r="K315" t="s">
        <v>438</v>
      </c>
      <c r="L315">
        <v>1369</v>
      </c>
      <c r="N315">
        <v>1013</v>
      </c>
      <c r="O315" t="s">
        <v>319</v>
      </c>
      <c r="P315" t="s">
        <v>319</v>
      </c>
      <c r="Q315">
        <v>1</v>
      </c>
      <c r="W315">
        <v>0</v>
      </c>
      <c r="X315">
        <v>-887838387</v>
      </c>
      <c r="Y315">
        <v>51.01</v>
      </c>
      <c r="AA315">
        <v>0</v>
      </c>
      <c r="AB315">
        <v>0</v>
      </c>
      <c r="AC315">
        <v>0</v>
      </c>
      <c r="AD315">
        <v>9.07</v>
      </c>
      <c r="AE315">
        <v>0</v>
      </c>
      <c r="AF315">
        <v>0</v>
      </c>
      <c r="AG315">
        <v>0</v>
      </c>
      <c r="AH315">
        <v>9.07</v>
      </c>
      <c r="AI315">
        <v>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T315">
        <v>51.01</v>
      </c>
      <c r="AV315">
        <v>1</v>
      </c>
      <c r="AW315">
        <v>2</v>
      </c>
      <c r="AX315">
        <v>37324361</v>
      </c>
      <c r="AY315">
        <v>1</v>
      </c>
      <c r="AZ315">
        <v>0</v>
      </c>
      <c r="BA315">
        <v>316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Y315*Source!I103</f>
        <v>191.2875</v>
      </c>
      <c r="CY315">
        <f>AD315</f>
        <v>9.07</v>
      </c>
      <c r="CZ315">
        <f>AH315</f>
        <v>9.07</v>
      </c>
      <c r="DA315">
        <f>AL315</f>
        <v>1</v>
      </c>
      <c r="DB315">
        <v>0</v>
      </c>
    </row>
    <row r="316" spans="1:106" ht="12.75">
      <c r="A316">
        <f>ROW(Source!A103)</f>
        <v>103</v>
      </c>
      <c r="B316">
        <v>37323628</v>
      </c>
      <c r="C316">
        <v>37324348</v>
      </c>
      <c r="D316">
        <v>121548</v>
      </c>
      <c r="E316">
        <v>1</v>
      </c>
      <c r="F316">
        <v>1</v>
      </c>
      <c r="G316">
        <v>1</v>
      </c>
      <c r="H316">
        <v>1</v>
      </c>
      <c r="I316" t="s">
        <v>32</v>
      </c>
      <c r="K316" t="s">
        <v>320</v>
      </c>
      <c r="L316">
        <v>608254</v>
      </c>
      <c r="N316">
        <v>1013</v>
      </c>
      <c r="O316" t="s">
        <v>321</v>
      </c>
      <c r="P316" t="s">
        <v>321</v>
      </c>
      <c r="Q316">
        <v>1</v>
      </c>
      <c r="W316">
        <v>0</v>
      </c>
      <c r="X316">
        <v>-185737400</v>
      </c>
      <c r="Y316">
        <v>0.01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T316">
        <v>0.01</v>
      </c>
      <c r="AV316">
        <v>2</v>
      </c>
      <c r="AW316">
        <v>2</v>
      </c>
      <c r="AX316">
        <v>37324362</v>
      </c>
      <c r="AY316">
        <v>1</v>
      </c>
      <c r="AZ316">
        <v>0</v>
      </c>
      <c r="BA316">
        <v>317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Y316*Source!I103</f>
        <v>0.0375</v>
      </c>
      <c r="CY316">
        <f>AD316</f>
        <v>0</v>
      </c>
      <c r="CZ316">
        <f>AH316</f>
        <v>0</v>
      </c>
      <c r="DA316">
        <f>AL316</f>
        <v>1</v>
      </c>
      <c r="DB316">
        <v>0</v>
      </c>
    </row>
    <row r="317" spans="1:106" ht="12.75">
      <c r="A317">
        <f>ROW(Source!A103)</f>
        <v>103</v>
      </c>
      <c r="B317">
        <v>37323628</v>
      </c>
      <c r="C317">
        <v>37324348</v>
      </c>
      <c r="D317">
        <v>26836841</v>
      </c>
      <c r="E317">
        <v>1</v>
      </c>
      <c r="F317">
        <v>1</v>
      </c>
      <c r="G317">
        <v>1</v>
      </c>
      <c r="H317">
        <v>2</v>
      </c>
      <c r="I317" t="s">
        <v>377</v>
      </c>
      <c r="J317" t="s">
        <v>378</v>
      </c>
      <c r="K317" t="s">
        <v>379</v>
      </c>
      <c r="L317">
        <v>1368</v>
      </c>
      <c r="N317">
        <v>1011</v>
      </c>
      <c r="O317" t="s">
        <v>325</v>
      </c>
      <c r="P317" t="s">
        <v>325</v>
      </c>
      <c r="Q317">
        <v>1</v>
      </c>
      <c r="W317">
        <v>0</v>
      </c>
      <c r="X317">
        <v>341432456</v>
      </c>
      <c r="Y317">
        <v>0.01</v>
      </c>
      <c r="AA317">
        <v>0</v>
      </c>
      <c r="AB317">
        <v>384.5</v>
      </c>
      <c r="AC317">
        <v>331.83</v>
      </c>
      <c r="AD317">
        <v>0</v>
      </c>
      <c r="AE317">
        <v>0</v>
      </c>
      <c r="AF317">
        <v>31.26</v>
      </c>
      <c r="AG317">
        <v>13.5</v>
      </c>
      <c r="AH317">
        <v>0</v>
      </c>
      <c r="AI317">
        <v>1</v>
      </c>
      <c r="AJ317">
        <v>12.3</v>
      </c>
      <c r="AK317">
        <v>24.58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T317">
        <v>0.01</v>
      </c>
      <c r="AV317">
        <v>0</v>
      </c>
      <c r="AW317">
        <v>2</v>
      </c>
      <c r="AX317">
        <v>37324363</v>
      </c>
      <c r="AY317">
        <v>1</v>
      </c>
      <c r="AZ317">
        <v>0</v>
      </c>
      <c r="BA317">
        <v>318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Y317*Source!I103</f>
        <v>0.0375</v>
      </c>
      <c r="CY317">
        <f>AB317</f>
        <v>384.5</v>
      </c>
      <c r="CZ317">
        <f>AF317</f>
        <v>31.26</v>
      </c>
      <c r="DA317">
        <f>AJ317</f>
        <v>12.3</v>
      </c>
      <c r="DB317">
        <v>0</v>
      </c>
    </row>
    <row r="318" spans="1:106" ht="12.75">
      <c r="A318">
        <f>ROW(Source!A103)</f>
        <v>103</v>
      </c>
      <c r="B318">
        <v>37323628</v>
      </c>
      <c r="C318">
        <v>37324348</v>
      </c>
      <c r="D318">
        <v>26838694</v>
      </c>
      <c r="E318">
        <v>1</v>
      </c>
      <c r="F318">
        <v>1</v>
      </c>
      <c r="G318">
        <v>1</v>
      </c>
      <c r="H318">
        <v>2</v>
      </c>
      <c r="I318" t="s">
        <v>337</v>
      </c>
      <c r="J318" t="s">
        <v>338</v>
      </c>
      <c r="K318" t="s">
        <v>339</v>
      </c>
      <c r="L318">
        <v>1368</v>
      </c>
      <c r="N318">
        <v>1011</v>
      </c>
      <c r="O318" t="s">
        <v>325</v>
      </c>
      <c r="P318" t="s">
        <v>325</v>
      </c>
      <c r="Q318">
        <v>1</v>
      </c>
      <c r="W318">
        <v>0</v>
      </c>
      <c r="X318">
        <v>-365761310</v>
      </c>
      <c r="Y318">
        <v>0.11</v>
      </c>
      <c r="AA318">
        <v>0</v>
      </c>
      <c r="AB318">
        <v>655.52</v>
      </c>
      <c r="AC318">
        <v>285.13</v>
      </c>
      <c r="AD318">
        <v>0</v>
      </c>
      <c r="AE318">
        <v>0</v>
      </c>
      <c r="AF318">
        <v>87.17</v>
      </c>
      <c r="AG318">
        <v>11.6</v>
      </c>
      <c r="AH318">
        <v>0</v>
      </c>
      <c r="AI318">
        <v>1</v>
      </c>
      <c r="AJ318">
        <v>7.52</v>
      </c>
      <c r="AK318">
        <v>24.58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T318">
        <v>0.11</v>
      </c>
      <c r="AV318">
        <v>0</v>
      </c>
      <c r="AW318">
        <v>2</v>
      </c>
      <c r="AX318">
        <v>37324364</v>
      </c>
      <c r="AY318">
        <v>1</v>
      </c>
      <c r="AZ318">
        <v>0</v>
      </c>
      <c r="BA318">
        <v>319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Y318*Source!I103</f>
        <v>0.4125</v>
      </c>
      <c r="CY318">
        <f>AB318</f>
        <v>655.52</v>
      </c>
      <c r="CZ318">
        <f>AF318</f>
        <v>87.17</v>
      </c>
      <c r="DA318">
        <f>AJ318</f>
        <v>7.52</v>
      </c>
      <c r="DB318">
        <v>0</v>
      </c>
    </row>
    <row r="319" spans="1:106" ht="12.75">
      <c r="A319">
        <f>ROW(Source!A103)</f>
        <v>103</v>
      </c>
      <c r="B319">
        <v>37323628</v>
      </c>
      <c r="C319">
        <v>37324348</v>
      </c>
      <c r="D319">
        <v>26859973</v>
      </c>
      <c r="E319">
        <v>1</v>
      </c>
      <c r="F319">
        <v>1</v>
      </c>
      <c r="G319">
        <v>1</v>
      </c>
      <c r="H319">
        <v>3</v>
      </c>
      <c r="I319" t="s">
        <v>563</v>
      </c>
      <c r="J319" t="s">
        <v>564</v>
      </c>
      <c r="K319" t="s">
        <v>565</v>
      </c>
      <c r="L319">
        <v>1348</v>
      </c>
      <c r="N319">
        <v>1009</v>
      </c>
      <c r="O319" t="s">
        <v>81</v>
      </c>
      <c r="P319" t="s">
        <v>81</v>
      </c>
      <c r="Q319">
        <v>1000</v>
      </c>
      <c r="W319">
        <v>0</v>
      </c>
      <c r="X319">
        <v>525677169</v>
      </c>
      <c r="Y319">
        <v>0.01837</v>
      </c>
      <c r="AA319">
        <v>56231.06</v>
      </c>
      <c r="AB319">
        <v>0</v>
      </c>
      <c r="AC319">
        <v>0</v>
      </c>
      <c r="AD319">
        <v>0</v>
      </c>
      <c r="AE319">
        <v>15707</v>
      </c>
      <c r="AF319">
        <v>0</v>
      </c>
      <c r="AG319">
        <v>0</v>
      </c>
      <c r="AH319">
        <v>0</v>
      </c>
      <c r="AI319">
        <v>3.58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0</v>
      </c>
      <c r="AQ319">
        <v>0</v>
      </c>
      <c r="AR319">
        <v>0</v>
      </c>
      <c r="AT319">
        <v>0.01837</v>
      </c>
      <c r="AV319">
        <v>0</v>
      </c>
      <c r="AW319">
        <v>2</v>
      </c>
      <c r="AX319">
        <v>37324365</v>
      </c>
      <c r="AY319">
        <v>1</v>
      </c>
      <c r="AZ319">
        <v>0</v>
      </c>
      <c r="BA319">
        <v>320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Y319*Source!I103</f>
        <v>0.0688875</v>
      </c>
      <c r="CY319">
        <f aca="true" t="shared" si="51" ref="CY319:CY326">AA319</f>
        <v>56231.06</v>
      </c>
      <c r="CZ319">
        <f aca="true" t="shared" si="52" ref="CZ319:CZ326">AE319</f>
        <v>15707</v>
      </c>
      <c r="DA319">
        <f aca="true" t="shared" si="53" ref="DA319:DA326">AI319</f>
        <v>3.58</v>
      </c>
      <c r="DB319">
        <v>0</v>
      </c>
    </row>
    <row r="320" spans="1:106" ht="12.75">
      <c r="A320">
        <f>ROW(Source!A103)</f>
        <v>103</v>
      </c>
      <c r="B320">
        <v>37323628</v>
      </c>
      <c r="C320">
        <v>37324348</v>
      </c>
      <c r="D320">
        <v>26857509</v>
      </c>
      <c r="E320">
        <v>1</v>
      </c>
      <c r="F320">
        <v>1</v>
      </c>
      <c r="G320">
        <v>1</v>
      </c>
      <c r="H320">
        <v>3</v>
      </c>
      <c r="I320" t="s">
        <v>566</v>
      </c>
      <c r="J320" t="s">
        <v>567</v>
      </c>
      <c r="K320" t="s">
        <v>568</v>
      </c>
      <c r="L320">
        <v>1327</v>
      </c>
      <c r="N320">
        <v>1005</v>
      </c>
      <c r="O320" t="s">
        <v>427</v>
      </c>
      <c r="P320" t="s">
        <v>427</v>
      </c>
      <c r="Q320">
        <v>1</v>
      </c>
      <c r="W320">
        <v>0</v>
      </c>
      <c r="X320">
        <v>-769930011</v>
      </c>
      <c r="Y320">
        <v>0.84</v>
      </c>
      <c r="AA320">
        <v>243.72</v>
      </c>
      <c r="AB320">
        <v>0</v>
      </c>
      <c r="AC320">
        <v>0</v>
      </c>
      <c r="AD320">
        <v>0</v>
      </c>
      <c r="AE320">
        <v>72.32</v>
      </c>
      <c r="AF320">
        <v>0</v>
      </c>
      <c r="AG320">
        <v>0</v>
      </c>
      <c r="AH320">
        <v>0</v>
      </c>
      <c r="AI320">
        <v>3.37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0</v>
      </c>
      <c r="AQ320">
        <v>0</v>
      </c>
      <c r="AR320">
        <v>0</v>
      </c>
      <c r="AT320">
        <v>0.84</v>
      </c>
      <c r="AV320">
        <v>0</v>
      </c>
      <c r="AW320">
        <v>2</v>
      </c>
      <c r="AX320">
        <v>37324366</v>
      </c>
      <c r="AY320">
        <v>1</v>
      </c>
      <c r="AZ320">
        <v>0</v>
      </c>
      <c r="BA320">
        <v>321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Y320*Source!I103</f>
        <v>3.15</v>
      </c>
      <c r="CY320">
        <f t="shared" si="51"/>
        <v>243.72</v>
      </c>
      <c r="CZ320">
        <f t="shared" si="52"/>
        <v>72.32</v>
      </c>
      <c r="DA320">
        <f t="shared" si="53"/>
        <v>3.37</v>
      </c>
      <c r="DB320">
        <v>0</v>
      </c>
    </row>
    <row r="321" spans="1:106" ht="12.75">
      <c r="A321">
        <f>ROW(Source!A103)</f>
        <v>103</v>
      </c>
      <c r="B321">
        <v>37323628</v>
      </c>
      <c r="C321">
        <v>37324348</v>
      </c>
      <c r="D321">
        <v>26859438</v>
      </c>
      <c r="E321">
        <v>1</v>
      </c>
      <c r="F321">
        <v>1</v>
      </c>
      <c r="G321">
        <v>1</v>
      </c>
      <c r="H321">
        <v>3</v>
      </c>
      <c r="I321" t="s">
        <v>569</v>
      </c>
      <c r="J321" t="s">
        <v>570</v>
      </c>
      <c r="K321" t="s">
        <v>571</v>
      </c>
      <c r="L321">
        <v>1348</v>
      </c>
      <c r="N321">
        <v>1009</v>
      </c>
      <c r="O321" t="s">
        <v>81</v>
      </c>
      <c r="P321" t="s">
        <v>81</v>
      </c>
      <c r="Q321">
        <v>1000</v>
      </c>
      <c r="W321">
        <v>0</v>
      </c>
      <c r="X321">
        <v>154394882</v>
      </c>
      <c r="Y321">
        <v>0.051</v>
      </c>
      <c r="AA321">
        <v>14144.68</v>
      </c>
      <c r="AB321">
        <v>0</v>
      </c>
      <c r="AC321">
        <v>0</v>
      </c>
      <c r="AD321">
        <v>0</v>
      </c>
      <c r="AE321">
        <v>2898.5</v>
      </c>
      <c r="AF321">
        <v>0</v>
      </c>
      <c r="AG321">
        <v>0</v>
      </c>
      <c r="AH321">
        <v>0</v>
      </c>
      <c r="AI321">
        <v>4.88</v>
      </c>
      <c r="AJ321">
        <v>1</v>
      </c>
      <c r="AK321">
        <v>1</v>
      </c>
      <c r="AL321">
        <v>1</v>
      </c>
      <c r="AN321">
        <v>0</v>
      </c>
      <c r="AO321">
        <v>1</v>
      </c>
      <c r="AP321">
        <v>0</v>
      </c>
      <c r="AQ321">
        <v>0</v>
      </c>
      <c r="AR321">
        <v>0</v>
      </c>
      <c r="AT321">
        <v>0.051</v>
      </c>
      <c r="AV321">
        <v>0</v>
      </c>
      <c r="AW321">
        <v>2</v>
      </c>
      <c r="AX321">
        <v>37324367</v>
      </c>
      <c r="AY321">
        <v>1</v>
      </c>
      <c r="AZ321">
        <v>0</v>
      </c>
      <c r="BA321">
        <v>322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Y321*Source!I103</f>
        <v>0.19124999999999998</v>
      </c>
      <c r="CY321">
        <f t="shared" si="51"/>
        <v>14144.68</v>
      </c>
      <c r="CZ321">
        <f t="shared" si="52"/>
        <v>2898.5</v>
      </c>
      <c r="DA321">
        <f t="shared" si="53"/>
        <v>4.88</v>
      </c>
      <c r="DB321">
        <v>0</v>
      </c>
    </row>
    <row r="322" spans="1:106" ht="12.75">
      <c r="A322">
        <f>ROW(Source!A103)</f>
        <v>103</v>
      </c>
      <c r="B322">
        <v>37323628</v>
      </c>
      <c r="C322">
        <v>37324348</v>
      </c>
      <c r="D322">
        <v>26857522</v>
      </c>
      <c r="E322">
        <v>1</v>
      </c>
      <c r="F322">
        <v>1</v>
      </c>
      <c r="G322">
        <v>1</v>
      </c>
      <c r="H322">
        <v>3</v>
      </c>
      <c r="I322" t="s">
        <v>560</v>
      </c>
      <c r="J322" t="s">
        <v>561</v>
      </c>
      <c r="K322" t="s">
        <v>562</v>
      </c>
      <c r="L322">
        <v>1346</v>
      </c>
      <c r="N322">
        <v>1009</v>
      </c>
      <c r="O322" t="s">
        <v>556</v>
      </c>
      <c r="P322" t="s">
        <v>556</v>
      </c>
      <c r="Q322">
        <v>1</v>
      </c>
      <c r="W322">
        <v>0</v>
      </c>
      <c r="X322">
        <v>1519769894</v>
      </c>
      <c r="Y322">
        <v>0.31</v>
      </c>
      <c r="AA322">
        <v>22.59</v>
      </c>
      <c r="AB322">
        <v>0</v>
      </c>
      <c r="AC322">
        <v>0</v>
      </c>
      <c r="AD322">
        <v>0</v>
      </c>
      <c r="AE322">
        <v>1.82</v>
      </c>
      <c r="AF322">
        <v>0</v>
      </c>
      <c r="AG322">
        <v>0</v>
      </c>
      <c r="AH322">
        <v>0</v>
      </c>
      <c r="AI322">
        <v>12.41</v>
      </c>
      <c r="AJ322">
        <v>1</v>
      </c>
      <c r="AK322">
        <v>1</v>
      </c>
      <c r="AL322">
        <v>1</v>
      </c>
      <c r="AN322">
        <v>0</v>
      </c>
      <c r="AO322">
        <v>1</v>
      </c>
      <c r="AP322">
        <v>0</v>
      </c>
      <c r="AQ322">
        <v>0</v>
      </c>
      <c r="AR322">
        <v>0</v>
      </c>
      <c r="AT322">
        <v>0.31</v>
      </c>
      <c r="AV322">
        <v>0</v>
      </c>
      <c r="AW322">
        <v>2</v>
      </c>
      <c r="AX322">
        <v>37324368</v>
      </c>
      <c r="AY322">
        <v>1</v>
      </c>
      <c r="AZ322">
        <v>0</v>
      </c>
      <c r="BA322">
        <v>323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Y322*Source!I103</f>
        <v>1.1625</v>
      </c>
      <c r="CY322">
        <f t="shared" si="51"/>
        <v>22.59</v>
      </c>
      <c r="CZ322">
        <f t="shared" si="52"/>
        <v>1.82</v>
      </c>
      <c r="DA322">
        <f t="shared" si="53"/>
        <v>12.41</v>
      </c>
      <c r="DB322">
        <v>0</v>
      </c>
    </row>
    <row r="323" spans="1:106" ht="12.75">
      <c r="A323">
        <f>ROW(Source!A103)</f>
        <v>103</v>
      </c>
      <c r="B323">
        <v>37323628</v>
      </c>
      <c r="C323">
        <v>37324348</v>
      </c>
      <c r="D323">
        <v>26859047</v>
      </c>
      <c r="E323">
        <v>1</v>
      </c>
      <c r="F323">
        <v>1</v>
      </c>
      <c r="G323">
        <v>1</v>
      </c>
      <c r="H323">
        <v>3</v>
      </c>
      <c r="I323" t="s">
        <v>572</v>
      </c>
      <c r="J323" t="s">
        <v>573</v>
      </c>
      <c r="K323" t="s">
        <v>574</v>
      </c>
      <c r="L323">
        <v>1348</v>
      </c>
      <c r="N323">
        <v>1009</v>
      </c>
      <c r="O323" t="s">
        <v>81</v>
      </c>
      <c r="P323" t="s">
        <v>81</v>
      </c>
      <c r="Q323">
        <v>1000</v>
      </c>
      <c r="W323">
        <v>0</v>
      </c>
      <c r="X323">
        <v>-685549279</v>
      </c>
      <c r="Y323">
        <v>0.0075</v>
      </c>
      <c r="AA323">
        <v>358634.88</v>
      </c>
      <c r="AB323">
        <v>0</v>
      </c>
      <c r="AC323">
        <v>0</v>
      </c>
      <c r="AD323">
        <v>0</v>
      </c>
      <c r="AE323">
        <v>25764</v>
      </c>
      <c r="AF323">
        <v>0</v>
      </c>
      <c r="AG323">
        <v>0</v>
      </c>
      <c r="AH323">
        <v>0</v>
      </c>
      <c r="AI323">
        <v>13.92</v>
      </c>
      <c r="AJ323">
        <v>1</v>
      </c>
      <c r="AK323">
        <v>1</v>
      </c>
      <c r="AL323">
        <v>1</v>
      </c>
      <c r="AN323">
        <v>0</v>
      </c>
      <c r="AO323">
        <v>1</v>
      </c>
      <c r="AP323">
        <v>0</v>
      </c>
      <c r="AQ323">
        <v>0</v>
      </c>
      <c r="AR323">
        <v>0</v>
      </c>
      <c r="AT323">
        <v>0.0075</v>
      </c>
      <c r="AV323">
        <v>0</v>
      </c>
      <c r="AW323">
        <v>2</v>
      </c>
      <c r="AX323">
        <v>37324369</v>
      </c>
      <c r="AY323">
        <v>1</v>
      </c>
      <c r="AZ323">
        <v>0</v>
      </c>
      <c r="BA323">
        <v>324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Y323*Source!I103</f>
        <v>0.028124999999999997</v>
      </c>
      <c r="CY323">
        <f t="shared" si="51"/>
        <v>358634.88</v>
      </c>
      <c r="CZ323">
        <f t="shared" si="52"/>
        <v>25764</v>
      </c>
      <c r="DA323">
        <f t="shared" si="53"/>
        <v>13.92</v>
      </c>
      <c r="DB323">
        <v>0</v>
      </c>
    </row>
    <row r="324" spans="1:106" ht="12.75">
      <c r="A324">
        <f>ROW(Source!A103)</f>
        <v>103</v>
      </c>
      <c r="B324">
        <v>37323628</v>
      </c>
      <c r="C324">
        <v>37324348</v>
      </c>
      <c r="D324">
        <v>26860268</v>
      </c>
      <c r="E324">
        <v>1</v>
      </c>
      <c r="F324">
        <v>1</v>
      </c>
      <c r="G324">
        <v>1</v>
      </c>
      <c r="H324">
        <v>3</v>
      </c>
      <c r="I324" t="s">
        <v>575</v>
      </c>
      <c r="J324" t="s">
        <v>576</v>
      </c>
      <c r="K324" t="s">
        <v>577</v>
      </c>
      <c r="L324">
        <v>1348</v>
      </c>
      <c r="N324">
        <v>1009</v>
      </c>
      <c r="O324" t="s">
        <v>81</v>
      </c>
      <c r="P324" t="s">
        <v>81</v>
      </c>
      <c r="Q324">
        <v>1000</v>
      </c>
      <c r="W324">
        <v>0</v>
      </c>
      <c r="X324">
        <v>87501704</v>
      </c>
      <c r="Y324">
        <v>0.0113</v>
      </c>
      <c r="AA324">
        <v>56919.1</v>
      </c>
      <c r="AB324">
        <v>0</v>
      </c>
      <c r="AC324">
        <v>0</v>
      </c>
      <c r="AD324">
        <v>0</v>
      </c>
      <c r="AE324">
        <v>26230</v>
      </c>
      <c r="AF324">
        <v>0</v>
      </c>
      <c r="AG324">
        <v>0</v>
      </c>
      <c r="AH324">
        <v>0</v>
      </c>
      <c r="AI324">
        <v>2.17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T324">
        <v>0.0113</v>
      </c>
      <c r="AV324">
        <v>0</v>
      </c>
      <c r="AW324">
        <v>2</v>
      </c>
      <c r="AX324">
        <v>37324370</v>
      </c>
      <c r="AY324">
        <v>1</v>
      </c>
      <c r="AZ324">
        <v>0</v>
      </c>
      <c r="BA324">
        <v>325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Y324*Source!I103</f>
        <v>0.042374999999999996</v>
      </c>
      <c r="CY324">
        <f t="shared" si="51"/>
        <v>56919.1</v>
      </c>
      <c r="CZ324">
        <f t="shared" si="52"/>
        <v>26230</v>
      </c>
      <c r="DA324">
        <f t="shared" si="53"/>
        <v>2.17</v>
      </c>
      <c r="DB324">
        <v>0</v>
      </c>
    </row>
    <row r="325" spans="1:106" ht="12.75">
      <c r="A325">
        <f>ROW(Source!A103)</f>
        <v>103</v>
      </c>
      <c r="B325">
        <v>37323628</v>
      </c>
      <c r="C325">
        <v>37324348</v>
      </c>
      <c r="D325">
        <v>32272935</v>
      </c>
      <c r="E325">
        <v>1</v>
      </c>
      <c r="F325">
        <v>1</v>
      </c>
      <c r="G325">
        <v>1</v>
      </c>
      <c r="H325">
        <v>3</v>
      </c>
      <c r="I325" t="s">
        <v>197</v>
      </c>
      <c r="J325" t="s">
        <v>199</v>
      </c>
      <c r="K325" t="s">
        <v>198</v>
      </c>
      <c r="L325">
        <v>1348</v>
      </c>
      <c r="N325">
        <v>1009</v>
      </c>
      <c r="O325" t="s">
        <v>81</v>
      </c>
      <c r="P325" t="s">
        <v>81</v>
      </c>
      <c r="Q325">
        <v>1000</v>
      </c>
      <c r="W325">
        <v>0</v>
      </c>
      <c r="X325">
        <v>-1884216943</v>
      </c>
      <c r="Y325">
        <v>0.1</v>
      </c>
      <c r="AA325">
        <v>50595.05</v>
      </c>
      <c r="AB325">
        <v>0</v>
      </c>
      <c r="AC325">
        <v>0</v>
      </c>
      <c r="AD325">
        <v>0</v>
      </c>
      <c r="AE325">
        <v>6865</v>
      </c>
      <c r="AF325">
        <v>0</v>
      </c>
      <c r="AG325">
        <v>0</v>
      </c>
      <c r="AH325">
        <v>0</v>
      </c>
      <c r="AI325">
        <v>7.37</v>
      </c>
      <c r="AJ325">
        <v>1</v>
      </c>
      <c r="AK325">
        <v>1</v>
      </c>
      <c r="AL325">
        <v>1</v>
      </c>
      <c r="AN325">
        <v>0</v>
      </c>
      <c r="AO325">
        <v>0</v>
      </c>
      <c r="AP325">
        <v>0</v>
      </c>
      <c r="AQ325">
        <v>0</v>
      </c>
      <c r="AR325">
        <v>0</v>
      </c>
      <c r="AT325">
        <v>0.1</v>
      </c>
      <c r="AV325">
        <v>0</v>
      </c>
      <c r="AW325">
        <v>1</v>
      </c>
      <c r="AX325">
        <v>-1</v>
      </c>
      <c r="AY325">
        <v>0</v>
      </c>
      <c r="AZ325">
        <v>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Y325*Source!I103</f>
        <v>0.375</v>
      </c>
      <c r="CY325">
        <f t="shared" si="51"/>
        <v>50595.05</v>
      </c>
      <c r="CZ325">
        <f t="shared" si="52"/>
        <v>6865</v>
      </c>
      <c r="DA325">
        <f t="shared" si="53"/>
        <v>7.37</v>
      </c>
      <c r="DB325">
        <v>0</v>
      </c>
    </row>
    <row r="326" spans="1:106" ht="12.75">
      <c r="A326">
        <f>ROW(Source!A103)</f>
        <v>103</v>
      </c>
      <c r="B326">
        <v>37323628</v>
      </c>
      <c r="C326">
        <v>37324348</v>
      </c>
      <c r="D326">
        <v>26849052</v>
      </c>
      <c r="E326">
        <v>1</v>
      </c>
      <c r="F326">
        <v>1</v>
      </c>
      <c r="G326">
        <v>1</v>
      </c>
      <c r="H326">
        <v>3</v>
      </c>
      <c r="I326" t="s">
        <v>578</v>
      </c>
      <c r="J326" t="s">
        <v>579</v>
      </c>
      <c r="K326" t="s">
        <v>580</v>
      </c>
      <c r="L326">
        <v>1339</v>
      </c>
      <c r="N326">
        <v>1007</v>
      </c>
      <c r="O326" t="s">
        <v>346</v>
      </c>
      <c r="P326" t="s">
        <v>346</v>
      </c>
      <c r="Q326">
        <v>1</v>
      </c>
      <c r="W326">
        <v>0</v>
      </c>
      <c r="X326">
        <v>-53576675</v>
      </c>
      <c r="Y326">
        <v>0.0024</v>
      </c>
      <c r="AA326">
        <v>609.32</v>
      </c>
      <c r="AB326">
        <v>0</v>
      </c>
      <c r="AC326">
        <v>0</v>
      </c>
      <c r="AD326">
        <v>0</v>
      </c>
      <c r="AE326">
        <v>74.58</v>
      </c>
      <c r="AF326">
        <v>0</v>
      </c>
      <c r="AG326">
        <v>0</v>
      </c>
      <c r="AH326">
        <v>0</v>
      </c>
      <c r="AI326">
        <v>8.17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T326">
        <v>0.0024</v>
      </c>
      <c r="AV326">
        <v>0</v>
      </c>
      <c r="AW326">
        <v>2</v>
      </c>
      <c r="AX326">
        <v>37324371</v>
      </c>
      <c r="AY326">
        <v>1</v>
      </c>
      <c r="AZ326">
        <v>0</v>
      </c>
      <c r="BA326">
        <v>326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Y326*Source!I103</f>
        <v>0.009</v>
      </c>
      <c r="CY326">
        <f t="shared" si="51"/>
        <v>609.32</v>
      </c>
      <c r="CZ326">
        <f t="shared" si="52"/>
        <v>74.58</v>
      </c>
      <c r="DA326">
        <f t="shared" si="53"/>
        <v>8.17</v>
      </c>
      <c r="DB326">
        <v>0</v>
      </c>
    </row>
    <row r="327" spans="1:106" ht="12.75">
      <c r="A327">
        <f>ROW(Source!A138)</f>
        <v>138</v>
      </c>
      <c r="B327">
        <v>37323632</v>
      </c>
      <c r="C327">
        <v>37324373</v>
      </c>
      <c r="D327">
        <v>9418495</v>
      </c>
      <c r="E327">
        <v>1</v>
      </c>
      <c r="F327">
        <v>1</v>
      </c>
      <c r="G327">
        <v>1</v>
      </c>
      <c r="H327">
        <v>1</v>
      </c>
      <c r="I327" t="s">
        <v>581</v>
      </c>
      <c r="K327" t="s">
        <v>582</v>
      </c>
      <c r="L327">
        <v>1369</v>
      </c>
      <c r="N327">
        <v>1013</v>
      </c>
      <c r="O327" t="s">
        <v>319</v>
      </c>
      <c r="P327" t="s">
        <v>319</v>
      </c>
      <c r="Q327">
        <v>1</v>
      </c>
      <c r="W327">
        <v>0</v>
      </c>
      <c r="X327">
        <v>-992411882</v>
      </c>
      <c r="Y327">
        <v>3.7</v>
      </c>
      <c r="AA327">
        <v>0</v>
      </c>
      <c r="AB327">
        <v>0</v>
      </c>
      <c r="AC327">
        <v>0</v>
      </c>
      <c r="AD327">
        <v>7.74</v>
      </c>
      <c r="AE327">
        <v>0</v>
      </c>
      <c r="AF327">
        <v>0</v>
      </c>
      <c r="AG327">
        <v>0</v>
      </c>
      <c r="AH327">
        <v>7.74</v>
      </c>
      <c r="AI327">
        <v>1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T327">
        <v>3.7</v>
      </c>
      <c r="AV327">
        <v>1</v>
      </c>
      <c r="AW327">
        <v>2</v>
      </c>
      <c r="AX327">
        <v>37324377</v>
      </c>
      <c r="AY327">
        <v>1</v>
      </c>
      <c r="AZ327">
        <v>0</v>
      </c>
      <c r="BA327">
        <v>327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Y327*Source!I138</f>
        <v>74</v>
      </c>
      <c r="CY327">
        <f>AD327</f>
        <v>7.74</v>
      </c>
      <c r="CZ327">
        <f>AH327</f>
        <v>7.74</v>
      </c>
      <c r="DA327">
        <f>AL327</f>
        <v>1</v>
      </c>
      <c r="DB327">
        <v>0</v>
      </c>
    </row>
    <row r="328" spans="1:106" ht="12.75">
      <c r="A328">
        <f>ROW(Source!A138)</f>
        <v>138</v>
      </c>
      <c r="B328">
        <v>37323632</v>
      </c>
      <c r="C328">
        <v>37324373</v>
      </c>
      <c r="D328">
        <v>26838694</v>
      </c>
      <c r="E328">
        <v>1</v>
      </c>
      <c r="F328">
        <v>1</v>
      </c>
      <c r="G328">
        <v>1</v>
      </c>
      <c r="H328">
        <v>2</v>
      </c>
      <c r="I328" t="s">
        <v>337</v>
      </c>
      <c r="J328" t="s">
        <v>440</v>
      </c>
      <c r="K328" t="s">
        <v>339</v>
      </c>
      <c r="L328">
        <v>1368</v>
      </c>
      <c r="N328">
        <v>1011</v>
      </c>
      <c r="O328" t="s">
        <v>325</v>
      </c>
      <c r="P328" t="s">
        <v>325</v>
      </c>
      <c r="Q328">
        <v>1</v>
      </c>
      <c r="W328">
        <v>0</v>
      </c>
      <c r="X328">
        <v>-706219601</v>
      </c>
      <c r="Y328">
        <v>0.03</v>
      </c>
      <c r="AA328">
        <v>0</v>
      </c>
      <c r="AB328">
        <v>87.17</v>
      </c>
      <c r="AC328">
        <v>11.6</v>
      </c>
      <c r="AD328">
        <v>0</v>
      </c>
      <c r="AE328">
        <v>0</v>
      </c>
      <c r="AF328">
        <v>87.17</v>
      </c>
      <c r="AG328">
        <v>11.6</v>
      </c>
      <c r="AH328">
        <v>0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0</v>
      </c>
      <c r="AQ328">
        <v>0</v>
      </c>
      <c r="AR328">
        <v>0</v>
      </c>
      <c r="AT328">
        <v>0.03</v>
      </c>
      <c r="AV328">
        <v>0</v>
      </c>
      <c r="AW328">
        <v>2</v>
      </c>
      <c r="AX328">
        <v>37324378</v>
      </c>
      <c r="AY328">
        <v>1</v>
      </c>
      <c r="AZ328">
        <v>0</v>
      </c>
      <c r="BA328">
        <v>328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Y328*Source!I138</f>
        <v>0.6</v>
      </c>
      <c r="CY328">
        <f>AB328</f>
        <v>87.17</v>
      </c>
      <c r="CZ328">
        <f>AF328</f>
        <v>87.17</v>
      </c>
      <c r="DA328">
        <f>AJ328</f>
        <v>1</v>
      </c>
      <c r="DB328">
        <v>0</v>
      </c>
    </row>
    <row r="329" spans="1:106" ht="12.75">
      <c r="A329">
        <f>ROW(Source!A138)</f>
        <v>138</v>
      </c>
      <c r="B329">
        <v>37323632</v>
      </c>
      <c r="C329">
        <v>37324373</v>
      </c>
      <c r="D329">
        <v>26848649</v>
      </c>
      <c r="E329">
        <v>1</v>
      </c>
      <c r="F329">
        <v>1</v>
      </c>
      <c r="G329">
        <v>1</v>
      </c>
      <c r="H329">
        <v>3</v>
      </c>
      <c r="I329" t="s">
        <v>583</v>
      </c>
      <c r="J329" t="s">
        <v>584</v>
      </c>
      <c r="K329" t="s">
        <v>585</v>
      </c>
      <c r="L329">
        <v>1339</v>
      </c>
      <c r="N329">
        <v>1007</v>
      </c>
      <c r="O329" t="s">
        <v>346</v>
      </c>
      <c r="P329" t="s">
        <v>346</v>
      </c>
      <c r="Q329">
        <v>1</v>
      </c>
      <c r="W329">
        <v>0</v>
      </c>
      <c r="X329">
        <v>-1938095589</v>
      </c>
      <c r="Y329">
        <v>0.38</v>
      </c>
      <c r="AA329">
        <v>378.55</v>
      </c>
      <c r="AB329">
        <v>0</v>
      </c>
      <c r="AC329">
        <v>0</v>
      </c>
      <c r="AD329">
        <v>0</v>
      </c>
      <c r="AE329">
        <v>378.55</v>
      </c>
      <c r="AF329">
        <v>0</v>
      </c>
      <c r="AG329">
        <v>0</v>
      </c>
      <c r="AH329">
        <v>0</v>
      </c>
      <c r="AI329">
        <v>1</v>
      </c>
      <c r="AJ329">
        <v>1</v>
      </c>
      <c r="AK329">
        <v>1</v>
      </c>
      <c r="AL329">
        <v>1</v>
      </c>
      <c r="AN329">
        <v>0</v>
      </c>
      <c r="AO329">
        <v>1</v>
      </c>
      <c r="AP329">
        <v>0</v>
      </c>
      <c r="AQ329">
        <v>0</v>
      </c>
      <c r="AR329">
        <v>0</v>
      </c>
      <c r="AT329">
        <v>0.38</v>
      </c>
      <c r="AV329">
        <v>0</v>
      </c>
      <c r="AW329">
        <v>2</v>
      </c>
      <c r="AX329">
        <v>37324379</v>
      </c>
      <c r="AY329">
        <v>1</v>
      </c>
      <c r="AZ329">
        <v>0</v>
      </c>
      <c r="BA329">
        <v>329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Y329*Source!I138</f>
        <v>7.6</v>
      </c>
      <c r="CY329">
        <f>AA329</f>
        <v>378.55</v>
      </c>
      <c r="CZ329">
        <f>AE329</f>
        <v>378.55</v>
      </c>
      <c r="DA329">
        <f>AI329</f>
        <v>1</v>
      </c>
      <c r="DB329">
        <v>0</v>
      </c>
    </row>
    <row r="330" spans="1:106" ht="12.75">
      <c r="A330">
        <f>ROW(Source!A139)</f>
        <v>139</v>
      </c>
      <c r="B330">
        <v>37323628</v>
      </c>
      <c r="C330">
        <v>37324373</v>
      </c>
      <c r="D330">
        <v>9418495</v>
      </c>
      <c r="E330">
        <v>1</v>
      </c>
      <c r="F330">
        <v>1</v>
      </c>
      <c r="G330">
        <v>1</v>
      </c>
      <c r="H330">
        <v>1</v>
      </c>
      <c r="I330" t="s">
        <v>581</v>
      </c>
      <c r="K330" t="s">
        <v>582</v>
      </c>
      <c r="L330">
        <v>1369</v>
      </c>
      <c r="N330">
        <v>1013</v>
      </c>
      <c r="O330" t="s">
        <v>319</v>
      </c>
      <c r="P330" t="s">
        <v>319</v>
      </c>
      <c r="Q330">
        <v>1</v>
      </c>
      <c r="W330">
        <v>0</v>
      </c>
      <c r="X330">
        <v>-992411882</v>
      </c>
      <c r="Y330">
        <v>3.7</v>
      </c>
      <c r="AA330">
        <v>0</v>
      </c>
      <c r="AB330">
        <v>0</v>
      </c>
      <c r="AC330">
        <v>0</v>
      </c>
      <c r="AD330">
        <v>7.74</v>
      </c>
      <c r="AE330">
        <v>0</v>
      </c>
      <c r="AF330">
        <v>0</v>
      </c>
      <c r="AG330">
        <v>0</v>
      </c>
      <c r="AH330">
        <v>7.74</v>
      </c>
      <c r="AI330">
        <v>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T330">
        <v>3.7</v>
      </c>
      <c r="AV330">
        <v>1</v>
      </c>
      <c r="AW330">
        <v>2</v>
      </c>
      <c r="AX330">
        <v>37324377</v>
      </c>
      <c r="AY330">
        <v>1</v>
      </c>
      <c r="AZ330">
        <v>0</v>
      </c>
      <c r="BA330">
        <v>330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Y330*Source!I139</f>
        <v>74</v>
      </c>
      <c r="CY330">
        <f>AD330</f>
        <v>7.74</v>
      </c>
      <c r="CZ330">
        <f>AH330</f>
        <v>7.74</v>
      </c>
      <c r="DA330">
        <f>AL330</f>
        <v>1</v>
      </c>
      <c r="DB330">
        <v>0</v>
      </c>
    </row>
    <row r="331" spans="1:106" ht="12.75">
      <c r="A331">
        <f>ROW(Source!A139)</f>
        <v>139</v>
      </c>
      <c r="B331">
        <v>37323628</v>
      </c>
      <c r="C331">
        <v>37324373</v>
      </c>
      <c r="D331">
        <v>26838694</v>
      </c>
      <c r="E331">
        <v>1</v>
      </c>
      <c r="F331">
        <v>1</v>
      </c>
      <c r="G331">
        <v>1</v>
      </c>
      <c r="H331">
        <v>2</v>
      </c>
      <c r="I331" t="s">
        <v>337</v>
      </c>
      <c r="J331" t="s">
        <v>440</v>
      </c>
      <c r="K331" t="s">
        <v>339</v>
      </c>
      <c r="L331">
        <v>1368</v>
      </c>
      <c r="N331">
        <v>1011</v>
      </c>
      <c r="O331" t="s">
        <v>325</v>
      </c>
      <c r="P331" t="s">
        <v>325</v>
      </c>
      <c r="Q331">
        <v>1</v>
      </c>
      <c r="W331">
        <v>0</v>
      </c>
      <c r="X331">
        <v>-706219601</v>
      </c>
      <c r="Y331">
        <v>0.03</v>
      </c>
      <c r="AA331">
        <v>0</v>
      </c>
      <c r="AB331">
        <v>655.52</v>
      </c>
      <c r="AC331">
        <v>285.13</v>
      </c>
      <c r="AD331">
        <v>0</v>
      </c>
      <c r="AE331">
        <v>0</v>
      </c>
      <c r="AF331">
        <v>87.17</v>
      </c>
      <c r="AG331">
        <v>11.6</v>
      </c>
      <c r="AH331">
        <v>0</v>
      </c>
      <c r="AI331">
        <v>1</v>
      </c>
      <c r="AJ331">
        <v>7.52</v>
      </c>
      <c r="AK331">
        <v>24.58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T331">
        <v>0.03</v>
      </c>
      <c r="AV331">
        <v>0</v>
      </c>
      <c r="AW331">
        <v>2</v>
      </c>
      <c r="AX331">
        <v>37324378</v>
      </c>
      <c r="AY331">
        <v>1</v>
      </c>
      <c r="AZ331">
        <v>0</v>
      </c>
      <c r="BA331">
        <v>331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Y331*Source!I139</f>
        <v>0.6</v>
      </c>
      <c r="CY331">
        <f>AB331</f>
        <v>655.52</v>
      </c>
      <c r="CZ331">
        <f>AF331</f>
        <v>87.17</v>
      </c>
      <c r="DA331">
        <f>AJ331</f>
        <v>7.52</v>
      </c>
      <c r="DB331">
        <v>0</v>
      </c>
    </row>
    <row r="332" spans="1:106" ht="12.75">
      <c r="A332">
        <f>ROW(Source!A139)</f>
        <v>139</v>
      </c>
      <c r="B332">
        <v>37323628</v>
      </c>
      <c r="C332">
        <v>37324373</v>
      </c>
      <c r="D332">
        <v>26848649</v>
      </c>
      <c r="E332">
        <v>1</v>
      </c>
      <c r="F332">
        <v>1</v>
      </c>
      <c r="G332">
        <v>1</v>
      </c>
      <c r="H332">
        <v>3</v>
      </c>
      <c r="I332" t="s">
        <v>583</v>
      </c>
      <c r="J332" t="s">
        <v>584</v>
      </c>
      <c r="K332" t="s">
        <v>585</v>
      </c>
      <c r="L332">
        <v>1339</v>
      </c>
      <c r="N332">
        <v>1007</v>
      </c>
      <c r="O332" t="s">
        <v>346</v>
      </c>
      <c r="P332" t="s">
        <v>346</v>
      </c>
      <c r="Q332">
        <v>1</v>
      </c>
      <c r="W332">
        <v>0</v>
      </c>
      <c r="X332">
        <v>-1938095589</v>
      </c>
      <c r="Y332">
        <v>0.38</v>
      </c>
      <c r="AA332">
        <v>2108.52</v>
      </c>
      <c r="AB332">
        <v>0</v>
      </c>
      <c r="AC332">
        <v>0</v>
      </c>
      <c r="AD332">
        <v>0</v>
      </c>
      <c r="AE332">
        <v>378.55</v>
      </c>
      <c r="AF332">
        <v>0</v>
      </c>
      <c r="AG332">
        <v>0</v>
      </c>
      <c r="AH332">
        <v>0</v>
      </c>
      <c r="AI332">
        <v>5.57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T332">
        <v>0.38</v>
      </c>
      <c r="AV332">
        <v>0</v>
      </c>
      <c r="AW332">
        <v>2</v>
      </c>
      <c r="AX332">
        <v>37324379</v>
      </c>
      <c r="AY332">
        <v>1</v>
      </c>
      <c r="AZ332">
        <v>0</v>
      </c>
      <c r="BA332">
        <v>332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Y332*Source!I139</f>
        <v>7.6</v>
      </c>
      <c r="CY332">
        <f>AA332</f>
        <v>2108.52</v>
      </c>
      <c r="CZ332">
        <f>AE332</f>
        <v>378.55</v>
      </c>
      <c r="DA332">
        <f>AI332</f>
        <v>5.57</v>
      </c>
      <c r="DB332">
        <v>0</v>
      </c>
    </row>
    <row r="333" spans="1:106" ht="12.75">
      <c r="A333">
        <f>ROW(Source!A140)</f>
        <v>140</v>
      </c>
      <c r="B333">
        <v>37323632</v>
      </c>
      <c r="C333">
        <v>37324380</v>
      </c>
      <c r="D333">
        <v>9415650</v>
      </c>
      <c r="E333">
        <v>1</v>
      </c>
      <c r="F333">
        <v>1</v>
      </c>
      <c r="G333">
        <v>1</v>
      </c>
      <c r="H333">
        <v>1</v>
      </c>
      <c r="I333" t="s">
        <v>586</v>
      </c>
      <c r="K333" t="s">
        <v>587</v>
      </c>
      <c r="L333">
        <v>1369</v>
      </c>
      <c r="N333">
        <v>1013</v>
      </c>
      <c r="O333" t="s">
        <v>319</v>
      </c>
      <c r="P333" t="s">
        <v>319</v>
      </c>
      <c r="Q333">
        <v>1</v>
      </c>
      <c r="W333">
        <v>0</v>
      </c>
      <c r="X333">
        <v>-1833635764</v>
      </c>
      <c r="Y333">
        <v>2.97</v>
      </c>
      <c r="AA333">
        <v>0</v>
      </c>
      <c r="AB333">
        <v>0</v>
      </c>
      <c r="AC333">
        <v>0</v>
      </c>
      <c r="AD333">
        <v>8.38</v>
      </c>
      <c r="AE333">
        <v>0</v>
      </c>
      <c r="AF333">
        <v>0</v>
      </c>
      <c r="AG333">
        <v>0</v>
      </c>
      <c r="AH333">
        <v>8.38</v>
      </c>
      <c r="AI333">
        <v>1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T333">
        <v>2.97</v>
      </c>
      <c r="AV333">
        <v>1</v>
      </c>
      <c r="AW333">
        <v>2</v>
      </c>
      <c r="AX333">
        <v>37324383</v>
      </c>
      <c r="AY333">
        <v>1</v>
      </c>
      <c r="AZ333">
        <v>0</v>
      </c>
      <c r="BA333">
        <v>333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Y333*Source!I140</f>
        <v>88.50600000000001</v>
      </c>
      <c r="CY333">
        <f>AD333</f>
        <v>8.38</v>
      </c>
      <c r="CZ333">
        <f>AH333</f>
        <v>8.38</v>
      </c>
      <c r="DA333">
        <f>AL333</f>
        <v>1</v>
      </c>
      <c r="DB333">
        <v>0</v>
      </c>
    </row>
    <row r="334" spans="1:106" ht="12.75">
      <c r="A334">
        <f>ROW(Source!A140)</f>
        <v>140</v>
      </c>
      <c r="B334">
        <v>37323632</v>
      </c>
      <c r="C334">
        <v>37324380</v>
      </c>
      <c r="D334">
        <v>26838392</v>
      </c>
      <c r="E334">
        <v>1</v>
      </c>
      <c r="F334">
        <v>1</v>
      </c>
      <c r="G334">
        <v>1</v>
      </c>
      <c r="H334">
        <v>2</v>
      </c>
      <c r="I334" t="s">
        <v>588</v>
      </c>
      <c r="J334" t="s">
        <v>589</v>
      </c>
      <c r="K334" t="s">
        <v>590</v>
      </c>
      <c r="L334">
        <v>1368</v>
      </c>
      <c r="N334">
        <v>1011</v>
      </c>
      <c r="O334" t="s">
        <v>325</v>
      </c>
      <c r="P334" t="s">
        <v>325</v>
      </c>
      <c r="Q334">
        <v>1</v>
      </c>
      <c r="W334">
        <v>0</v>
      </c>
      <c r="X334">
        <v>-887179779</v>
      </c>
      <c r="Y334">
        <v>2.38</v>
      </c>
      <c r="AA334">
        <v>0</v>
      </c>
      <c r="AB334">
        <v>5.09</v>
      </c>
      <c r="AC334">
        <v>0</v>
      </c>
      <c r="AD334">
        <v>0</v>
      </c>
      <c r="AE334">
        <v>0</v>
      </c>
      <c r="AF334">
        <v>5.09</v>
      </c>
      <c r="AG334">
        <v>0</v>
      </c>
      <c r="AH334">
        <v>0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0</v>
      </c>
      <c r="AQ334">
        <v>0</v>
      </c>
      <c r="AR334">
        <v>0</v>
      </c>
      <c r="AT334">
        <v>2.38</v>
      </c>
      <c r="AV334">
        <v>0</v>
      </c>
      <c r="AW334">
        <v>2</v>
      </c>
      <c r="AX334">
        <v>37324384</v>
      </c>
      <c r="AY334">
        <v>1</v>
      </c>
      <c r="AZ334">
        <v>0</v>
      </c>
      <c r="BA334">
        <v>334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Y334*Source!I140</f>
        <v>70.92399999999999</v>
      </c>
      <c r="CY334">
        <f>AB334</f>
        <v>5.09</v>
      </c>
      <c r="CZ334">
        <f>AF334</f>
        <v>5.09</v>
      </c>
      <c r="DA334">
        <f>AJ334</f>
        <v>1</v>
      </c>
      <c r="DB334">
        <v>0</v>
      </c>
    </row>
    <row r="335" spans="1:106" ht="12.75">
      <c r="A335">
        <f>ROW(Source!A141)</f>
        <v>141</v>
      </c>
      <c r="B335">
        <v>37323628</v>
      </c>
      <c r="C335">
        <v>37324380</v>
      </c>
      <c r="D335">
        <v>9415650</v>
      </c>
      <c r="E335">
        <v>1</v>
      </c>
      <c r="F335">
        <v>1</v>
      </c>
      <c r="G335">
        <v>1</v>
      </c>
      <c r="H335">
        <v>1</v>
      </c>
      <c r="I335" t="s">
        <v>586</v>
      </c>
      <c r="K335" t="s">
        <v>587</v>
      </c>
      <c r="L335">
        <v>1369</v>
      </c>
      <c r="N335">
        <v>1013</v>
      </c>
      <c r="O335" t="s">
        <v>319</v>
      </c>
      <c r="P335" t="s">
        <v>319</v>
      </c>
      <c r="Q335">
        <v>1</v>
      </c>
      <c r="W335">
        <v>0</v>
      </c>
      <c r="X335">
        <v>-1833635764</v>
      </c>
      <c r="Y335">
        <v>2.97</v>
      </c>
      <c r="AA335">
        <v>0</v>
      </c>
      <c r="AB335">
        <v>0</v>
      </c>
      <c r="AC335">
        <v>0</v>
      </c>
      <c r="AD335">
        <v>8.38</v>
      </c>
      <c r="AE335">
        <v>0</v>
      </c>
      <c r="AF335">
        <v>0</v>
      </c>
      <c r="AG335">
        <v>0</v>
      </c>
      <c r="AH335">
        <v>8.38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0</v>
      </c>
      <c r="AQ335">
        <v>0</v>
      </c>
      <c r="AR335">
        <v>0</v>
      </c>
      <c r="AT335">
        <v>2.97</v>
      </c>
      <c r="AV335">
        <v>1</v>
      </c>
      <c r="AW335">
        <v>2</v>
      </c>
      <c r="AX335">
        <v>37324383</v>
      </c>
      <c r="AY335">
        <v>1</v>
      </c>
      <c r="AZ335">
        <v>0</v>
      </c>
      <c r="BA335">
        <v>335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Y335*Source!I141</f>
        <v>88.50600000000001</v>
      </c>
      <c r="CY335">
        <f>AD335</f>
        <v>8.38</v>
      </c>
      <c r="CZ335">
        <f>AH335</f>
        <v>8.38</v>
      </c>
      <c r="DA335">
        <f>AL335</f>
        <v>1</v>
      </c>
      <c r="DB335">
        <v>0</v>
      </c>
    </row>
    <row r="336" spans="1:106" ht="12.75">
      <c r="A336">
        <f>ROW(Source!A141)</f>
        <v>141</v>
      </c>
      <c r="B336">
        <v>37323628</v>
      </c>
      <c r="C336">
        <v>37324380</v>
      </c>
      <c r="D336">
        <v>26838392</v>
      </c>
      <c r="E336">
        <v>1</v>
      </c>
      <c r="F336">
        <v>1</v>
      </c>
      <c r="G336">
        <v>1</v>
      </c>
      <c r="H336">
        <v>2</v>
      </c>
      <c r="I336" t="s">
        <v>588</v>
      </c>
      <c r="J336" t="s">
        <v>589</v>
      </c>
      <c r="K336" t="s">
        <v>590</v>
      </c>
      <c r="L336">
        <v>1368</v>
      </c>
      <c r="N336">
        <v>1011</v>
      </c>
      <c r="O336" t="s">
        <v>325</v>
      </c>
      <c r="P336" t="s">
        <v>325</v>
      </c>
      <c r="Q336">
        <v>1</v>
      </c>
      <c r="W336">
        <v>0</v>
      </c>
      <c r="X336">
        <v>-887179779</v>
      </c>
      <c r="Y336">
        <v>2.38</v>
      </c>
      <c r="AA336">
        <v>0</v>
      </c>
      <c r="AB336">
        <v>24.74</v>
      </c>
      <c r="AC336">
        <v>0</v>
      </c>
      <c r="AD336">
        <v>0</v>
      </c>
      <c r="AE336">
        <v>0</v>
      </c>
      <c r="AF336">
        <v>5.09</v>
      </c>
      <c r="AG336">
        <v>0</v>
      </c>
      <c r="AH336">
        <v>0</v>
      </c>
      <c r="AI336">
        <v>1</v>
      </c>
      <c r="AJ336">
        <v>4.86</v>
      </c>
      <c r="AK336">
        <v>24.58</v>
      </c>
      <c r="AL336">
        <v>1</v>
      </c>
      <c r="AN336">
        <v>0</v>
      </c>
      <c r="AO336">
        <v>1</v>
      </c>
      <c r="AP336">
        <v>0</v>
      </c>
      <c r="AQ336">
        <v>0</v>
      </c>
      <c r="AR336">
        <v>0</v>
      </c>
      <c r="AT336">
        <v>2.38</v>
      </c>
      <c r="AV336">
        <v>0</v>
      </c>
      <c r="AW336">
        <v>2</v>
      </c>
      <c r="AX336">
        <v>37324384</v>
      </c>
      <c r="AY336">
        <v>1</v>
      </c>
      <c r="AZ336">
        <v>0</v>
      </c>
      <c r="BA336">
        <v>336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Y336*Source!I141</f>
        <v>70.92399999999999</v>
      </c>
      <c r="CY336">
        <f>AB336</f>
        <v>24.74</v>
      </c>
      <c r="CZ336">
        <f>AF336</f>
        <v>5.09</v>
      </c>
      <c r="DA336">
        <f>AJ336</f>
        <v>4.86</v>
      </c>
      <c r="DB336">
        <v>0</v>
      </c>
    </row>
    <row r="337" spans="1:106" ht="12.75">
      <c r="A337">
        <f>ROW(Source!A174)</f>
        <v>174</v>
      </c>
      <c r="B337">
        <v>37323632</v>
      </c>
      <c r="C337">
        <v>37324385</v>
      </c>
      <c r="D337">
        <v>9415650</v>
      </c>
      <c r="E337">
        <v>1</v>
      </c>
      <c r="F337">
        <v>1</v>
      </c>
      <c r="G337">
        <v>1</v>
      </c>
      <c r="H337">
        <v>1</v>
      </c>
      <c r="I337" t="s">
        <v>586</v>
      </c>
      <c r="K337" t="s">
        <v>587</v>
      </c>
      <c r="L337">
        <v>1369</v>
      </c>
      <c r="N337">
        <v>1013</v>
      </c>
      <c r="O337" t="s">
        <v>319</v>
      </c>
      <c r="P337" t="s">
        <v>319</v>
      </c>
      <c r="Q337">
        <v>1</v>
      </c>
      <c r="W337">
        <v>0</v>
      </c>
      <c r="X337">
        <v>-1833635764</v>
      </c>
      <c r="Y337">
        <v>48.5</v>
      </c>
      <c r="AA337">
        <v>0</v>
      </c>
      <c r="AB337">
        <v>0</v>
      </c>
      <c r="AC337">
        <v>0</v>
      </c>
      <c r="AD337">
        <v>8.38</v>
      </c>
      <c r="AE337">
        <v>0</v>
      </c>
      <c r="AF337">
        <v>0</v>
      </c>
      <c r="AG337">
        <v>0</v>
      </c>
      <c r="AH337">
        <v>8.38</v>
      </c>
      <c r="AI337">
        <v>1</v>
      </c>
      <c r="AJ337">
        <v>1</v>
      </c>
      <c r="AK337">
        <v>1</v>
      </c>
      <c r="AL337">
        <v>1</v>
      </c>
      <c r="AN337">
        <v>0</v>
      </c>
      <c r="AO337">
        <v>1</v>
      </c>
      <c r="AP337">
        <v>0</v>
      </c>
      <c r="AQ337">
        <v>0</v>
      </c>
      <c r="AR337">
        <v>0</v>
      </c>
      <c r="AT337">
        <v>48.5</v>
      </c>
      <c r="AV337">
        <v>1</v>
      </c>
      <c r="AW337">
        <v>2</v>
      </c>
      <c r="AX337">
        <v>37324388</v>
      </c>
      <c r="AY337">
        <v>1</v>
      </c>
      <c r="AZ337">
        <v>0</v>
      </c>
      <c r="BA337">
        <v>337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Y337*Source!I174</f>
        <v>9.700000000000001</v>
      </c>
      <c r="CY337">
        <f>AD337</f>
        <v>8.38</v>
      </c>
      <c r="CZ337">
        <f>AH337</f>
        <v>8.38</v>
      </c>
      <c r="DA337">
        <f>AL337</f>
        <v>1</v>
      </c>
      <c r="DB337">
        <v>0</v>
      </c>
    </row>
    <row r="338" spans="1:106" ht="12.75">
      <c r="A338">
        <f>ROW(Source!A174)</f>
        <v>174</v>
      </c>
      <c r="B338">
        <v>37323632</v>
      </c>
      <c r="C338">
        <v>37324385</v>
      </c>
      <c r="D338">
        <v>26838392</v>
      </c>
      <c r="E338">
        <v>1</v>
      </c>
      <c r="F338">
        <v>1</v>
      </c>
      <c r="G338">
        <v>1</v>
      </c>
      <c r="H338">
        <v>2</v>
      </c>
      <c r="I338" t="s">
        <v>588</v>
      </c>
      <c r="J338" t="s">
        <v>589</v>
      </c>
      <c r="K338" t="s">
        <v>590</v>
      </c>
      <c r="L338">
        <v>1368</v>
      </c>
      <c r="N338">
        <v>1011</v>
      </c>
      <c r="O338" t="s">
        <v>325</v>
      </c>
      <c r="P338" t="s">
        <v>325</v>
      </c>
      <c r="Q338">
        <v>1</v>
      </c>
      <c r="W338">
        <v>0</v>
      </c>
      <c r="X338">
        <v>-887179779</v>
      </c>
      <c r="Y338">
        <v>16.17</v>
      </c>
      <c r="AA338">
        <v>0</v>
      </c>
      <c r="AB338">
        <v>5.09</v>
      </c>
      <c r="AC338">
        <v>0</v>
      </c>
      <c r="AD338">
        <v>0</v>
      </c>
      <c r="AE338">
        <v>0</v>
      </c>
      <c r="AF338">
        <v>5.09</v>
      </c>
      <c r="AG338">
        <v>0</v>
      </c>
      <c r="AH338">
        <v>0</v>
      </c>
      <c r="AI338">
        <v>1</v>
      </c>
      <c r="AJ338">
        <v>1</v>
      </c>
      <c r="AK338">
        <v>1</v>
      </c>
      <c r="AL338">
        <v>1</v>
      </c>
      <c r="AN338">
        <v>0</v>
      </c>
      <c r="AO338">
        <v>1</v>
      </c>
      <c r="AP338">
        <v>0</v>
      </c>
      <c r="AQ338">
        <v>0</v>
      </c>
      <c r="AR338">
        <v>0</v>
      </c>
      <c r="AT338">
        <v>16.17</v>
      </c>
      <c r="AV338">
        <v>0</v>
      </c>
      <c r="AW338">
        <v>2</v>
      </c>
      <c r="AX338">
        <v>37324389</v>
      </c>
      <c r="AY338">
        <v>1</v>
      </c>
      <c r="AZ338">
        <v>0</v>
      </c>
      <c r="BA338">
        <v>338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Y338*Source!I174</f>
        <v>3.2340000000000004</v>
      </c>
      <c r="CY338">
        <f>AB338</f>
        <v>5.09</v>
      </c>
      <c r="CZ338">
        <f>AF338</f>
        <v>5.09</v>
      </c>
      <c r="DA338">
        <f>AJ338</f>
        <v>1</v>
      </c>
      <c r="DB338">
        <v>0</v>
      </c>
    </row>
    <row r="339" spans="1:106" ht="12.75">
      <c r="A339">
        <f>ROW(Source!A175)</f>
        <v>175</v>
      </c>
      <c r="B339">
        <v>37323628</v>
      </c>
      <c r="C339">
        <v>37324385</v>
      </c>
      <c r="D339">
        <v>9415650</v>
      </c>
      <c r="E339">
        <v>1</v>
      </c>
      <c r="F339">
        <v>1</v>
      </c>
      <c r="G339">
        <v>1</v>
      </c>
      <c r="H339">
        <v>1</v>
      </c>
      <c r="I339" t="s">
        <v>586</v>
      </c>
      <c r="K339" t="s">
        <v>587</v>
      </c>
      <c r="L339">
        <v>1369</v>
      </c>
      <c r="N339">
        <v>1013</v>
      </c>
      <c r="O339" t="s">
        <v>319</v>
      </c>
      <c r="P339" t="s">
        <v>319</v>
      </c>
      <c r="Q339">
        <v>1</v>
      </c>
      <c r="W339">
        <v>0</v>
      </c>
      <c r="X339">
        <v>-1833635764</v>
      </c>
      <c r="Y339">
        <v>48.5</v>
      </c>
      <c r="AA339">
        <v>0</v>
      </c>
      <c r="AB339">
        <v>0</v>
      </c>
      <c r="AC339">
        <v>0</v>
      </c>
      <c r="AD339">
        <v>8.38</v>
      </c>
      <c r="AE339">
        <v>0</v>
      </c>
      <c r="AF339">
        <v>0</v>
      </c>
      <c r="AG339">
        <v>0</v>
      </c>
      <c r="AH339">
        <v>8.38</v>
      </c>
      <c r="AI339">
        <v>1</v>
      </c>
      <c r="AJ339">
        <v>1</v>
      </c>
      <c r="AK339">
        <v>1</v>
      </c>
      <c r="AL339">
        <v>1</v>
      </c>
      <c r="AN339">
        <v>0</v>
      </c>
      <c r="AO339">
        <v>1</v>
      </c>
      <c r="AP339">
        <v>0</v>
      </c>
      <c r="AQ339">
        <v>0</v>
      </c>
      <c r="AR339">
        <v>0</v>
      </c>
      <c r="AT339">
        <v>48.5</v>
      </c>
      <c r="AV339">
        <v>1</v>
      </c>
      <c r="AW339">
        <v>2</v>
      </c>
      <c r="AX339">
        <v>37324388</v>
      </c>
      <c r="AY339">
        <v>1</v>
      </c>
      <c r="AZ339">
        <v>0</v>
      </c>
      <c r="BA339">
        <v>339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Y339*Source!I175</f>
        <v>9.700000000000001</v>
      </c>
      <c r="CY339">
        <f>AD339</f>
        <v>8.38</v>
      </c>
      <c r="CZ339">
        <f>AH339</f>
        <v>8.38</v>
      </c>
      <c r="DA339">
        <f>AL339</f>
        <v>1</v>
      </c>
      <c r="DB339">
        <v>0</v>
      </c>
    </row>
    <row r="340" spans="1:106" ht="12.75">
      <c r="A340">
        <f>ROW(Source!A175)</f>
        <v>175</v>
      </c>
      <c r="B340">
        <v>37323628</v>
      </c>
      <c r="C340">
        <v>37324385</v>
      </c>
      <c r="D340">
        <v>26838392</v>
      </c>
      <c r="E340">
        <v>1</v>
      </c>
      <c r="F340">
        <v>1</v>
      </c>
      <c r="G340">
        <v>1</v>
      </c>
      <c r="H340">
        <v>2</v>
      </c>
      <c r="I340" t="s">
        <v>588</v>
      </c>
      <c r="J340" t="s">
        <v>589</v>
      </c>
      <c r="K340" t="s">
        <v>590</v>
      </c>
      <c r="L340">
        <v>1368</v>
      </c>
      <c r="N340">
        <v>1011</v>
      </c>
      <c r="O340" t="s">
        <v>325</v>
      </c>
      <c r="P340" t="s">
        <v>325</v>
      </c>
      <c r="Q340">
        <v>1</v>
      </c>
      <c r="W340">
        <v>0</v>
      </c>
      <c r="X340">
        <v>-887179779</v>
      </c>
      <c r="Y340">
        <v>16.17</v>
      </c>
      <c r="AA340">
        <v>0</v>
      </c>
      <c r="AB340">
        <v>24.74</v>
      </c>
      <c r="AC340">
        <v>0</v>
      </c>
      <c r="AD340">
        <v>0</v>
      </c>
      <c r="AE340">
        <v>0</v>
      </c>
      <c r="AF340">
        <v>5.09</v>
      </c>
      <c r="AG340">
        <v>0</v>
      </c>
      <c r="AH340">
        <v>0</v>
      </c>
      <c r="AI340">
        <v>1</v>
      </c>
      <c r="AJ340">
        <v>4.86</v>
      </c>
      <c r="AK340">
        <v>24.58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T340">
        <v>16.17</v>
      </c>
      <c r="AV340">
        <v>0</v>
      </c>
      <c r="AW340">
        <v>2</v>
      </c>
      <c r="AX340">
        <v>37324389</v>
      </c>
      <c r="AY340">
        <v>1</v>
      </c>
      <c r="AZ340">
        <v>0</v>
      </c>
      <c r="BA340">
        <v>340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Y340*Source!I175</f>
        <v>3.2340000000000004</v>
      </c>
      <c r="CY340">
        <f>AB340</f>
        <v>24.74</v>
      </c>
      <c r="CZ340">
        <f>AF340</f>
        <v>5.09</v>
      </c>
      <c r="DA340">
        <f>AJ340</f>
        <v>4.86</v>
      </c>
      <c r="DB340">
        <v>0</v>
      </c>
    </row>
    <row r="341" spans="1:106" ht="12.75">
      <c r="A341">
        <f>ROW(Source!A176)</f>
        <v>176</v>
      </c>
      <c r="B341">
        <v>37323632</v>
      </c>
      <c r="C341">
        <v>37324390</v>
      </c>
      <c r="D341">
        <v>9415152</v>
      </c>
      <c r="E341">
        <v>1</v>
      </c>
      <c r="F341">
        <v>1</v>
      </c>
      <c r="G341">
        <v>1</v>
      </c>
      <c r="H341">
        <v>1</v>
      </c>
      <c r="I341" t="s">
        <v>335</v>
      </c>
      <c r="K341" t="s">
        <v>336</v>
      </c>
      <c r="L341">
        <v>1369</v>
      </c>
      <c r="N341">
        <v>1013</v>
      </c>
      <c r="O341" t="s">
        <v>319</v>
      </c>
      <c r="P341" t="s">
        <v>319</v>
      </c>
      <c r="Q341">
        <v>1</v>
      </c>
      <c r="W341">
        <v>0</v>
      </c>
      <c r="X341">
        <v>1607597553</v>
      </c>
      <c r="Y341">
        <v>0.174</v>
      </c>
      <c r="AA341">
        <v>0</v>
      </c>
      <c r="AB341">
        <v>0</v>
      </c>
      <c r="AC341">
        <v>0</v>
      </c>
      <c r="AD341">
        <v>7.8</v>
      </c>
      <c r="AE341">
        <v>0</v>
      </c>
      <c r="AF341">
        <v>0</v>
      </c>
      <c r="AG341">
        <v>0</v>
      </c>
      <c r="AH341">
        <v>7.8</v>
      </c>
      <c r="AI341">
        <v>1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T341">
        <v>0.174</v>
      </c>
      <c r="AV341">
        <v>1</v>
      </c>
      <c r="AW341">
        <v>2</v>
      </c>
      <c r="AX341">
        <v>37324394</v>
      </c>
      <c r="AY341">
        <v>1</v>
      </c>
      <c r="AZ341">
        <v>0</v>
      </c>
      <c r="BA341">
        <v>341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Y341*Source!I176</f>
        <v>2.5926</v>
      </c>
      <c r="CY341">
        <f>AD341</f>
        <v>7.8</v>
      </c>
      <c r="CZ341">
        <f>AH341</f>
        <v>7.8</v>
      </c>
      <c r="DA341">
        <f>AL341</f>
        <v>1</v>
      </c>
      <c r="DB341">
        <v>0</v>
      </c>
    </row>
    <row r="342" spans="1:106" ht="12.75">
      <c r="A342">
        <f>ROW(Source!A176)</f>
        <v>176</v>
      </c>
      <c r="B342">
        <v>37323632</v>
      </c>
      <c r="C342">
        <v>37324390</v>
      </c>
      <c r="D342">
        <v>121548</v>
      </c>
      <c r="E342">
        <v>1</v>
      </c>
      <c r="F342">
        <v>1</v>
      </c>
      <c r="G342">
        <v>1</v>
      </c>
      <c r="H342">
        <v>1</v>
      </c>
      <c r="I342" t="s">
        <v>32</v>
      </c>
      <c r="K342" t="s">
        <v>320</v>
      </c>
      <c r="L342">
        <v>608254</v>
      </c>
      <c r="N342">
        <v>1013</v>
      </c>
      <c r="O342" t="s">
        <v>321</v>
      </c>
      <c r="P342" t="s">
        <v>321</v>
      </c>
      <c r="Q342">
        <v>1</v>
      </c>
      <c r="W342">
        <v>0</v>
      </c>
      <c r="X342">
        <v>-185737400</v>
      </c>
      <c r="Y342">
        <v>0.087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1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T342">
        <v>0.087</v>
      </c>
      <c r="AV342">
        <v>2</v>
      </c>
      <c r="AW342">
        <v>2</v>
      </c>
      <c r="AX342">
        <v>37324395</v>
      </c>
      <c r="AY342">
        <v>1</v>
      </c>
      <c r="AZ342">
        <v>0</v>
      </c>
      <c r="BA342">
        <v>342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Y342*Source!I176</f>
        <v>1.2963</v>
      </c>
      <c r="CY342">
        <f>AD342</f>
        <v>0</v>
      </c>
      <c r="CZ342">
        <f>AH342</f>
        <v>0</v>
      </c>
      <c r="DA342">
        <f>AL342</f>
        <v>1</v>
      </c>
      <c r="DB342">
        <v>0</v>
      </c>
    </row>
    <row r="343" spans="1:106" ht="12.75">
      <c r="A343">
        <f>ROW(Source!A176)</f>
        <v>176</v>
      </c>
      <c r="B343">
        <v>37323632</v>
      </c>
      <c r="C343">
        <v>37324390</v>
      </c>
      <c r="D343">
        <v>26836707</v>
      </c>
      <c r="E343">
        <v>1</v>
      </c>
      <c r="F343">
        <v>1</v>
      </c>
      <c r="G343">
        <v>1</v>
      </c>
      <c r="H343">
        <v>2</v>
      </c>
      <c r="I343" t="s">
        <v>591</v>
      </c>
      <c r="J343" t="s">
        <v>592</v>
      </c>
      <c r="K343" t="s">
        <v>593</v>
      </c>
      <c r="L343">
        <v>1368</v>
      </c>
      <c r="N343">
        <v>1011</v>
      </c>
      <c r="O343" t="s">
        <v>325</v>
      </c>
      <c r="P343" t="s">
        <v>325</v>
      </c>
      <c r="Q343">
        <v>1</v>
      </c>
      <c r="W343">
        <v>0</v>
      </c>
      <c r="X343">
        <v>1763680990</v>
      </c>
      <c r="Y343">
        <v>0.087</v>
      </c>
      <c r="AA343">
        <v>0</v>
      </c>
      <c r="AB343">
        <v>88.01</v>
      </c>
      <c r="AC343">
        <v>11.6</v>
      </c>
      <c r="AD343">
        <v>0</v>
      </c>
      <c r="AE343">
        <v>0</v>
      </c>
      <c r="AF343">
        <v>88.01</v>
      </c>
      <c r="AG343">
        <v>11.6</v>
      </c>
      <c r="AH343">
        <v>0</v>
      </c>
      <c r="AI343">
        <v>1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T343">
        <v>0.087</v>
      </c>
      <c r="AV343">
        <v>0</v>
      </c>
      <c r="AW343">
        <v>2</v>
      </c>
      <c r="AX343">
        <v>37324396</v>
      </c>
      <c r="AY343">
        <v>1</v>
      </c>
      <c r="AZ343">
        <v>0</v>
      </c>
      <c r="BA343">
        <v>343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Y343*Source!I176</f>
        <v>1.2963</v>
      </c>
      <c r="CY343">
        <f>AB343</f>
        <v>88.01</v>
      </c>
      <c r="CZ343">
        <f>AF343</f>
        <v>88.01</v>
      </c>
      <c r="DA343">
        <f>AJ343</f>
        <v>1</v>
      </c>
      <c r="DB343">
        <v>0</v>
      </c>
    </row>
    <row r="344" spans="1:106" ht="12.75">
      <c r="A344">
        <f>ROW(Source!A177)</f>
        <v>177</v>
      </c>
      <c r="B344">
        <v>37323628</v>
      </c>
      <c r="C344">
        <v>37324390</v>
      </c>
      <c r="D344">
        <v>9415152</v>
      </c>
      <c r="E344">
        <v>1</v>
      </c>
      <c r="F344">
        <v>1</v>
      </c>
      <c r="G344">
        <v>1</v>
      </c>
      <c r="H344">
        <v>1</v>
      </c>
      <c r="I344" t="s">
        <v>335</v>
      </c>
      <c r="K344" t="s">
        <v>336</v>
      </c>
      <c r="L344">
        <v>1369</v>
      </c>
      <c r="N344">
        <v>1013</v>
      </c>
      <c r="O344" t="s">
        <v>319</v>
      </c>
      <c r="P344" t="s">
        <v>319</v>
      </c>
      <c r="Q344">
        <v>1</v>
      </c>
      <c r="W344">
        <v>0</v>
      </c>
      <c r="X344">
        <v>1607597553</v>
      </c>
      <c r="Y344">
        <v>0.174</v>
      </c>
      <c r="AA344">
        <v>0</v>
      </c>
      <c r="AB344">
        <v>0</v>
      </c>
      <c r="AC344">
        <v>0</v>
      </c>
      <c r="AD344">
        <v>7.8</v>
      </c>
      <c r="AE344">
        <v>0</v>
      </c>
      <c r="AF344">
        <v>0</v>
      </c>
      <c r="AG344">
        <v>0</v>
      </c>
      <c r="AH344">
        <v>7.8</v>
      </c>
      <c r="AI344">
        <v>1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T344">
        <v>0.174</v>
      </c>
      <c r="AV344">
        <v>1</v>
      </c>
      <c r="AW344">
        <v>2</v>
      </c>
      <c r="AX344">
        <v>37324394</v>
      </c>
      <c r="AY344">
        <v>1</v>
      </c>
      <c r="AZ344">
        <v>0</v>
      </c>
      <c r="BA344">
        <v>344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Y344*Source!I177</f>
        <v>2.5926</v>
      </c>
      <c r="CY344">
        <f>AD344</f>
        <v>7.8</v>
      </c>
      <c r="CZ344">
        <f>AH344</f>
        <v>7.8</v>
      </c>
      <c r="DA344">
        <f>AL344</f>
        <v>1</v>
      </c>
      <c r="DB344">
        <v>0</v>
      </c>
    </row>
    <row r="345" spans="1:106" ht="12.75">
      <c r="A345">
        <f>ROW(Source!A177)</f>
        <v>177</v>
      </c>
      <c r="B345">
        <v>37323628</v>
      </c>
      <c r="C345">
        <v>37324390</v>
      </c>
      <c r="D345">
        <v>121548</v>
      </c>
      <c r="E345">
        <v>1</v>
      </c>
      <c r="F345">
        <v>1</v>
      </c>
      <c r="G345">
        <v>1</v>
      </c>
      <c r="H345">
        <v>1</v>
      </c>
      <c r="I345" t="s">
        <v>32</v>
      </c>
      <c r="K345" t="s">
        <v>320</v>
      </c>
      <c r="L345">
        <v>608254</v>
      </c>
      <c r="N345">
        <v>1013</v>
      </c>
      <c r="O345" t="s">
        <v>321</v>
      </c>
      <c r="P345" t="s">
        <v>321</v>
      </c>
      <c r="Q345">
        <v>1</v>
      </c>
      <c r="W345">
        <v>0</v>
      </c>
      <c r="X345">
        <v>-185737400</v>
      </c>
      <c r="Y345">
        <v>0.087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T345">
        <v>0.087</v>
      </c>
      <c r="AV345">
        <v>2</v>
      </c>
      <c r="AW345">
        <v>2</v>
      </c>
      <c r="AX345">
        <v>37324395</v>
      </c>
      <c r="AY345">
        <v>1</v>
      </c>
      <c r="AZ345">
        <v>0</v>
      </c>
      <c r="BA345">
        <v>345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Y345*Source!I177</f>
        <v>1.2963</v>
      </c>
      <c r="CY345">
        <f>AD345</f>
        <v>0</v>
      </c>
      <c r="CZ345">
        <f>AH345</f>
        <v>0</v>
      </c>
      <c r="DA345">
        <f>AL345</f>
        <v>1</v>
      </c>
      <c r="DB345">
        <v>0</v>
      </c>
    </row>
    <row r="346" spans="1:106" ht="12.75">
      <c r="A346">
        <f>ROW(Source!A177)</f>
        <v>177</v>
      </c>
      <c r="B346">
        <v>37323628</v>
      </c>
      <c r="C346">
        <v>37324390</v>
      </c>
      <c r="D346">
        <v>26836707</v>
      </c>
      <c r="E346">
        <v>1</v>
      </c>
      <c r="F346">
        <v>1</v>
      </c>
      <c r="G346">
        <v>1</v>
      </c>
      <c r="H346">
        <v>2</v>
      </c>
      <c r="I346" t="s">
        <v>591</v>
      </c>
      <c r="J346" t="s">
        <v>592</v>
      </c>
      <c r="K346" t="s">
        <v>593</v>
      </c>
      <c r="L346">
        <v>1368</v>
      </c>
      <c r="N346">
        <v>1011</v>
      </c>
      <c r="O346" t="s">
        <v>325</v>
      </c>
      <c r="P346" t="s">
        <v>325</v>
      </c>
      <c r="Q346">
        <v>1</v>
      </c>
      <c r="W346">
        <v>0</v>
      </c>
      <c r="X346">
        <v>1763680990</v>
      </c>
      <c r="Y346">
        <v>0.087</v>
      </c>
      <c r="AA346">
        <v>0</v>
      </c>
      <c r="AB346">
        <v>638.07</v>
      </c>
      <c r="AC346">
        <v>285.13</v>
      </c>
      <c r="AD346">
        <v>0</v>
      </c>
      <c r="AE346">
        <v>0</v>
      </c>
      <c r="AF346">
        <v>88.01</v>
      </c>
      <c r="AG346">
        <v>11.6</v>
      </c>
      <c r="AH346">
        <v>0</v>
      </c>
      <c r="AI346">
        <v>1</v>
      </c>
      <c r="AJ346">
        <v>7.25</v>
      </c>
      <c r="AK346">
        <v>24.58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T346">
        <v>0.087</v>
      </c>
      <c r="AV346">
        <v>0</v>
      </c>
      <c r="AW346">
        <v>2</v>
      </c>
      <c r="AX346">
        <v>37324396</v>
      </c>
      <c r="AY346">
        <v>1</v>
      </c>
      <c r="AZ346">
        <v>0</v>
      </c>
      <c r="BA346">
        <v>346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Y346*Source!I177</f>
        <v>1.2963</v>
      </c>
      <c r="CY346">
        <f>AB346</f>
        <v>638.07</v>
      </c>
      <c r="CZ346">
        <f>AF346</f>
        <v>88.01</v>
      </c>
      <c r="DA346">
        <f>AJ346</f>
        <v>7.25</v>
      </c>
      <c r="DB346">
        <v>0</v>
      </c>
    </row>
    <row r="347" spans="1:106" ht="12.75">
      <c r="A347">
        <f>ROW(Source!A178)</f>
        <v>178</v>
      </c>
      <c r="B347">
        <v>37323632</v>
      </c>
      <c r="C347">
        <v>37324397</v>
      </c>
      <c r="D347">
        <v>9415152</v>
      </c>
      <c r="E347">
        <v>1</v>
      </c>
      <c r="F347">
        <v>1</v>
      </c>
      <c r="G347">
        <v>1</v>
      </c>
      <c r="H347">
        <v>1</v>
      </c>
      <c r="I347" t="s">
        <v>335</v>
      </c>
      <c r="K347" t="s">
        <v>336</v>
      </c>
      <c r="L347">
        <v>1369</v>
      </c>
      <c r="N347">
        <v>1013</v>
      </c>
      <c r="O347" t="s">
        <v>319</v>
      </c>
      <c r="P347" t="s">
        <v>319</v>
      </c>
      <c r="Q347">
        <v>1</v>
      </c>
      <c r="W347">
        <v>0</v>
      </c>
      <c r="X347">
        <v>1607597553</v>
      </c>
      <c r="Y347">
        <v>0.174</v>
      </c>
      <c r="AA347">
        <v>0</v>
      </c>
      <c r="AB347">
        <v>0</v>
      </c>
      <c r="AC347">
        <v>0</v>
      </c>
      <c r="AD347">
        <v>7.8</v>
      </c>
      <c r="AE347">
        <v>0</v>
      </c>
      <c r="AF347">
        <v>0</v>
      </c>
      <c r="AG347">
        <v>0</v>
      </c>
      <c r="AH347">
        <v>7.8</v>
      </c>
      <c r="AI347">
        <v>1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T347">
        <v>0.174</v>
      </c>
      <c r="AV347">
        <v>1</v>
      </c>
      <c r="AW347">
        <v>2</v>
      </c>
      <c r="AX347">
        <v>37324401</v>
      </c>
      <c r="AY347">
        <v>1</v>
      </c>
      <c r="AZ347">
        <v>0</v>
      </c>
      <c r="BA347">
        <v>347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Y347*Source!I178</f>
        <v>2.5926</v>
      </c>
      <c r="CY347">
        <f>AD347</f>
        <v>7.8</v>
      </c>
      <c r="CZ347">
        <f>AH347</f>
        <v>7.8</v>
      </c>
      <c r="DA347">
        <f>AL347</f>
        <v>1</v>
      </c>
      <c r="DB347">
        <v>0</v>
      </c>
    </row>
    <row r="348" spans="1:106" ht="12.75">
      <c r="A348">
        <f>ROW(Source!A178)</f>
        <v>178</v>
      </c>
      <c r="B348">
        <v>37323632</v>
      </c>
      <c r="C348">
        <v>37324397</v>
      </c>
      <c r="D348">
        <v>121548</v>
      </c>
      <c r="E348">
        <v>1</v>
      </c>
      <c r="F348">
        <v>1</v>
      </c>
      <c r="G348">
        <v>1</v>
      </c>
      <c r="H348">
        <v>1</v>
      </c>
      <c r="I348" t="s">
        <v>32</v>
      </c>
      <c r="K348" t="s">
        <v>320</v>
      </c>
      <c r="L348">
        <v>608254</v>
      </c>
      <c r="N348">
        <v>1013</v>
      </c>
      <c r="O348" t="s">
        <v>321</v>
      </c>
      <c r="P348" t="s">
        <v>321</v>
      </c>
      <c r="Q348">
        <v>1</v>
      </c>
      <c r="W348">
        <v>0</v>
      </c>
      <c r="X348">
        <v>-185737400</v>
      </c>
      <c r="Y348">
        <v>0.087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0</v>
      </c>
      <c r="AQ348">
        <v>0</v>
      </c>
      <c r="AR348">
        <v>0</v>
      </c>
      <c r="AT348">
        <v>0.087</v>
      </c>
      <c r="AV348">
        <v>2</v>
      </c>
      <c r="AW348">
        <v>2</v>
      </c>
      <c r="AX348">
        <v>37324402</v>
      </c>
      <c r="AY348">
        <v>1</v>
      </c>
      <c r="AZ348">
        <v>0</v>
      </c>
      <c r="BA348">
        <v>348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Y348*Source!I178</f>
        <v>1.2963</v>
      </c>
      <c r="CY348">
        <f>AD348</f>
        <v>0</v>
      </c>
      <c r="CZ348">
        <f>AH348</f>
        <v>0</v>
      </c>
      <c r="DA348">
        <f>AL348</f>
        <v>1</v>
      </c>
      <c r="DB348">
        <v>0</v>
      </c>
    </row>
    <row r="349" spans="1:106" ht="12.75">
      <c r="A349">
        <f>ROW(Source!A178)</f>
        <v>178</v>
      </c>
      <c r="B349">
        <v>37323632</v>
      </c>
      <c r="C349">
        <v>37324397</v>
      </c>
      <c r="D349">
        <v>26836707</v>
      </c>
      <c r="E349">
        <v>1</v>
      </c>
      <c r="F349">
        <v>1</v>
      </c>
      <c r="G349">
        <v>1</v>
      </c>
      <c r="H349">
        <v>2</v>
      </c>
      <c r="I349" t="s">
        <v>591</v>
      </c>
      <c r="J349" t="s">
        <v>592</v>
      </c>
      <c r="K349" t="s">
        <v>593</v>
      </c>
      <c r="L349">
        <v>1368</v>
      </c>
      <c r="N349">
        <v>1011</v>
      </c>
      <c r="O349" t="s">
        <v>325</v>
      </c>
      <c r="P349" t="s">
        <v>325</v>
      </c>
      <c r="Q349">
        <v>1</v>
      </c>
      <c r="W349">
        <v>0</v>
      </c>
      <c r="X349">
        <v>1763680990</v>
      </c>
      <c r="Y349">
        <v>0.087</v>
      </c>
      <c r="AA349">
        <v>0</v>
      </c>
      <c r="AB349">
        <v>88.01</v>
      </c>
      <c r="AC349">
        <v>11.6</v>
      </c>
      <c r="AD349">
        <v>0</v>
      </c>
      <c r="AE349">
        <v>0</v>
      </c>
      <c r="AF349">
        <v>88.01</v>
      </c>
      <c r="AG349">
        <v>11.6</v>
      </c>
      <c r="AH349">
        <v>0</v>
      </c>
      <c r="AI349">
        <v>1</v>
      </c>
      <c r="AJ349">
        <v>1</v>
      </c>
      <c r="AK349">
        <v>1</v>
      </c>
      <c r="AL349">
        <v>1</v>
      </c>
      <c r="AN349">
        <v>0</v>
      </c>
      <c r="AO349">
        <v>1</v>
      </c>
      <c r="AP349">
        <v>0</v>
      </c>
      <c r="AQ349">
        <v>0</v>
      </c>
      <c r="AR349">
        <v>0</v>
      </c>
      <c r="AT349">
        <v>0.087</v>
      </c>
      <c r="AV349">
        <v>0</v>
      </c>
      <c r="AW349">
        <v>2</v>
      </c>
      <c r="AX349">
        <v>37324403</v>
      </c>
      <c r="AY349">
        <v>1</v>
      </c>
      <c r="AZ349">
        <v>0</v>
      </c>
      <c r="BA349">
        <v>349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Y349*Source!I178</f>
        <v>1.2963</v>
      </c>
      <c r="CY349">
        <f>AB349</f>
        <v>88.01</v>
      </c>
      <c r="CZ349">
        <f>AF349</f>
        <v>88.01</v>
      </c>
      <c r="DA349">
        <f>AJ349</f>
        <v>1</v>
      </c>
      <c r="DB349">
        <v>0</v>
      </c>
    </row>
    <row r="350" spans="1:106" ht="12.75">
      <c r="A350">
        <f>ROW(Source!A179)</f>
        <v>179</v>
      </c>
      <c r="B350">
        <v>37323628</v>
      </c>
      <c r="C350">
        <v>37324397</v>
      </c>
      <c r="D350">
        <v>9415152</v>
      </c>
      <c r="E350">
        <v>1</v>
      </c>
      <c r="F350">
        <v>1</v>
      </c>
      <c r="G350">
        <v>1</v>
      </c>
      <c r="H350">
        <v>1</v>
      </c>
      <c r="I350" t="s">
        <v>335</v>
      </c>
      <c r="K350" t="s">
        <v>336</v>
      </c>
      <c r="L350">
        <v>1369</v>
      </c>
      <c r="N350">
        <v>1013</v>
      </c>
      <c r="O350" t="s">
        <v>319</v>
      </c>
      <c r="P350" t="s">
        <v>319</v>
      </c>
      <c r="Q350">
        <v>1</v>
      </c>
      <c r="W350">
        <v>0</v>
      </c>
      <c r="X350">
        <v>1607597553</v>
      </c>
      <c r="Y350">
        <v>0.174</v>
      </c>
      <c r="AA350">
        <v>0</v>
      </c>
      <c r="AB350">
        <v>0</v>
      </c>
      <c r="AC350">
        <v>0</v>
      </c>
      <c r="AD350">
        <v>7.8</v>
      </c>
      <c r="AE350">
        <v>0</v>
      </c>
      <c r="AF350">
        <v>0</v>
      </c>
      <c r="AG350">
        <v>0</v>
      </c>
      <c r="AH350">
        <v>7.8</v>
      </c>
      <c r="AI350">
        <v>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T350">
        <v>0.174</v>
      </c>
      <c r="AV350">
        <v>1</v>
      </c>
      <c r="AW350">
        <v>2</v>
      </c>
      <c r="AX350">
        <v>37324401</v>
      </c>
      <c r="AY350">
        <v>1</v>
      </c>
      <c r="AZ350">
        <v>0</v>
      </c>
      <c r="BA350">
        <v>350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Y350*Source!I179</f>
        <v>2.5926</v>
      </c>
      <c r="CY350">
        <f>AD350</f>
        <v>7.8</v>
      </c>
      <c r="CZ350">
        <f>AH350</f>
        <v>7.8</v>
      </c>
      <c r="DA350">
        <f>AL350</f>
        <v>1</v>
      </c>
      <c r="DB350">
        <v>0</v>
      </c>
    </row>
    <row r="351" spans="1:106" ht="12.75">
      <c r="A351">
        <f>ROW(Source!A179)</f>
        <v>179</v>
      </c>
      <c r="B351">
        <v>37323628</v>
      </c>
      <c r="C351">
        <v>37324397</v>
      </c>
      <c r="D351">
        <v>121548</v>
      </c>
      <c r="E351">
        <v>1</v>
      </c>
      <c r="F351">
        <v>1</v>
      </c>
      <c r="G351">
        <v>1</v>
      </c>
      <c r="H351">
        <v>1</v>
      </c>
      <c r="I351" t="s">
        <v>32</v>
      </c>
      <c r="K351" t="s">
        <v>320</v>
      </c>
      <c r="L351">
        <v>608254</v>
      </c>
      <c r="N351">
        <v>1013</v>
      </c>
      <c r="O351" t="s">
        <v>321</v>
      </c>
      <c r="P351" t="s">
        <v>321</v>
      </c>
      <c r="Q351">
        <v>1</v>
      </c>
      <c r="W351">
        <v>0</v>
      </c>
      <c r="X351">
        <v>-185737400</v>
      </c>
      <c r="Y351">
        <v>0.087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T351">
        <v>0.087</v>
      </c>
      <c r="AV351">
        <v>2</v>
      </c>
      <c r="AW351">
        <v>2</v>
      </c>
      <c r="AX351">
        <v>37324402</v>
      </c>
      <c r="AY351">
        <v>1</v>
      </c>
      <c r="AZ351">
        <v>0</v>
      </c>
      <c r="BA351">
        <v>351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Y351*Source!I179</f>
        <v>1.2963</v>
      </c>
      <c r="CY351">
        <f>AD351</f>
        <v>0</v>
      </c>
      <c r="CZ351">
        <f>AH351</f>
        <v>0</v>
      </c>
      <c r="DA351">
        <f>AL351</f>
        <v>1</v>
      </c>
      <c r="DB351">
        <v>0</v>
      </c>
    </row>
    <row r="352" spans="1:106" ht="12.75">
      <c r="A352">
        <f>ROW(Source!A179)</f>
        <v>179</v>
      </c>
      <c r="B352">
        <v>37323628</v>
      </c>
      <c r="C352">
        <v>37324397</v>
      </c>
      <c r="D352">
        <v>26836707</v>
      </c>
      <c r="E352">
        <v>1</v>
      </c>
      <c r="F352">
        <v>1</v>
      </c>
      <c r="G352">
        <v>1</v>
      </c>
      <c r="H352">
        <v>2</v>
      </c>
      <c r="I352" t="s">
        <v>591</v>
      </c>
      <c r="J352" t="s">
        <v>592</v>
      </c>
      <c r="K352" t="s">
        <v>593</v>
      </c>
      <c r="L352">
        <v>1368</v>
      </c>
      <c r="N352">
        <v>1011</v>
      </c>
      <c r="O352" t="s">
        <v>325</v>
      </c>
      <c r="P352" t="s">
        <v>325</v>
      </c>
      <c r="Q352">
        <v>1</v>
      </c>
      <c r="W352">
        <v>0</v>
      </c>
      <c r="X352">
        <v>1763680990</v>
      </c>
      <c r="Y352">
        <v>0.087</v>
      </c>
      <c r="AA352">
        <v>0</v>
      </c>
      <c r="AB352">
        <v>638.07</v>
      </c>
      <c r="AC352">
        <v>285.13</v>
      </c>
      <c r="AD352">
        <v>0</v>
      </c>
      <c r="AE352">
        <v>0</v>
      </c>
      <c r="AF352">
        <v>88.01</v>
      </c>
      <c r="AG352">
        <v>11.6</v>
      </c>
      <c r="AH352">
        <v>0</v>
      </c>
      <c r="AI352">
        <v>1</v>
      </c>
      <c r="AJ352">
        <v>7.25</v>
      </c>
      <c r="AK352">
        <v>24.58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T352">
        <v>0.087</v>
      </c>
      <c r="AV352">
        <v>0</v>
      </c>
      <c r="AW352">
        <v>2</v>
      </c>
      <c r="AX352">
        <v>37324403</v>
      </c>
      <c r="AY352">
        <v>1</v>
      </c>
      <c r="AZ352">
        <v>0</v>
      </c>
      <c r="BA352">
        <v>352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Y352*Source!I179</f>
        <v>1.2963</v>
      </c>
      <c r="CY352">
        <f>AB352</f>
        <v>638.07</v>
      </c>
      <c r="CZ352">
        <f>AF352</f>
        <v>88.01</v>
      </c>
      <c r="DA352">
        <f>AJ352</f>
        <v>7.25</v>
      </c>
      <c r="DB352">
        <v>0</v>
      </c>
    </row>
    <row r="353" spans="1:106" ht="12.75">
      <c r="A353">
        <f>ROW(Source!A180)</f>
        <v>180</v>
      </c>
      <c r="B353">
        <v>37323632</v>
      </c>
      <c r="C353">
        <v>37324404</v>
      </c>
      <c r="D353">
        <v>26838694</v>
      </c>
      <c r="E353">
        <v>1</v>
      </c>
      <c r="F353">
        <v>1</v>
      </c>
      <c r="G353">
        <v>1</v>
      </c>
      <c r="H353">
        <v>2</v>
      </c>
      <c r="I353" t="s">
        <v>337</v>
      </c>
      <c r="J353" t="s">
        <v>338</v>
      </c>
      <c r="K353" t="s">
        <v>339</v>
      </c>
      <c r="L353">
        <v>1368</v>
      </c>
      <c r="N353">
        <v>1011</v>
      </c>
      <c r="O353" t="s">
        <v>325</v>
      </c>
      <c r="P353" t="s">
        <v>325</v>
      </c>
      <c r="Q353">
        <v>1</v>
      </c>
      <c r="W353">
        <v>0</v>
      </c>
      <c r="X353">
        <v>-365761310</v>
      </c>
      <c r="Y353">
        <v>0.7622</v>
      </c>
      <c r="AA353">
        <v>0</v>
      </c>
      <c r="AB353">
        <v>87.17</v>
      </c>
      <c r="AC353">
        <v>11.6</v>
      </c>
      <c r="AD353">
        <v>0</v>
      </c>
      <c r="AE353">
        <v>0</v>
      </c>
      <c r="AF353">
        <v>87.17</v>
      </c>
      <c r="AG353">
        <v>11.6</v>
      </c>
      <c r="AH353">
        <v>0</v>
      </c>
      <c r="AI353">
        <v>1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T353">
        <v>0.7622</v>
      </c>
      <c r="AV353">
        <v>0</v>
      </c>
      <c r="AW353">
        <v>2</v>
      </c>
      <c r="AX353">
        <v>37324406</v>
      </c>
      <c r="AY353">
        <v>1</v>
      </c>
      <c r="AZ353">
        <v>0</v>
      </c>
      <c r="BA353">
        <v>353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Y353*Source!I180</f>
        <v>11.35678</v>
      </c>
      <c r="CY353">
        <f>AB353</f>
        <v>87.17</v>
      </c>
      <c r="CZ353">
        <f>AF353</f>
        <v>87.17</v>
      </c>
      <c r="DA353">
        <f>AJ353</f>
        <v>1</v>
      </c>
      <c r="DB353">
        <v>0</v>
      </c>
    </row>
    <row r="354" spans="1:106" ht="12.75">
      <c r="A354">
        <f>ROW(Source!A181)</f>
        <v>181</v>
      </c>
      <c r="B354">
        <v>37323628</v>
      </c>
      <c r="C354">
        <v>37324404</v>
      </c>
      <c r="D354">
        <v>26838694</v>
      </c>
      <c r="E354">
        <v>1</v>
      </c>
      <c r="F354">
        <v>1</v>
      </c>
      <c r="G354">
        <v>1</v>
      </c>
      <c r="H354">
        <v>2</v>
      </c>
      <c r="I354" t="s">
        <v>337</v>
      </c>
      <c r="J354" t="s">
        <v>338</v>
      </c>
      <c r="K354" t="s">
        <v>339</v>
      </c>
      <c r="L354">
        <v>1368</v>
      </c>
      <c r="N354">
        <v>1011</v>
      </c>
      <c r="O354" t="s">
        <v>325</v>
      </c>
      <c r="P354" t="s">
        <v>325</v>
      </c>
      <c r="Q354">
        <v>1</v>
      </c>
      <c r="W354">
        <v>0</v>
      </c>
      <c r="X354">
        <v>-365761310</v>
      </c>
      <c r="Y354">
        <v>0.7622</v>
      </c>
      <c r="AA354">
        <v>0</v>
      </c>
      <c r="AB354">
        <v>655.52</v>
      </c>
      <c r="AC354">
        <v>285.13</v>
      </c>
      <c r="AD354">
        <v>0</v>
      </c>
      <c r="AE354">
        <v>0</v>
      </c>
      <c r="AF354">
        <v>87.17</v>
      </c>
      <c r="AG354">
        <v>11.6</v>
      </c>
      <c r="AH354">
        <v>0</v>
      </c>
      <c r="AI354">
        <v>1</v>
      </c>
      <c r="AJ354">
        <v>7.52</v>
      </c>
      <c r="AK354">
        <v>24.58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T354">
        <v>0.7622</v>
      </c>
      <c r="AV354">
        <v>0</v>
      </c>
      <c r="AW354">
        <v>2</v>
      </c>
      <c r="AX354">
        <v>37324406</v>
      </c>
      <c r="AY354">
        <v>1</v>
      </c>
      <c r="AZ354">
        <v>0</v>
      </c>
      <c r="BA354">
        <v>354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Y354*Source!I181</f>
        <v>11.35678</v>
      </c>
      <c r="CY354">
        <f>AB354</f>
        <v>655.52</v>
      </c>
      <c r="CZ354">
        <f>AF354</f>
        <v>87.17</v>
      </c>
      <c r="DA354">
        <f>AJ354</f>
        <v>7.52</v>
      </c>
      <c r="DB35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ROW(Source!A28)</f>
        <v>28</v>
      </c>
      <c r="B1">
        <v>37324036</v>
      </c>
      <c r="C1">
        <v>37324029</v>
      </c>
      <c r="D1">
        <v>9415440</v>
      </c>
      <c r="E1">
        <v>1</v>
      </c>
      <c r="F1">
        <v>1</v>
      </c>
      <c r="G1">
        <v>1</v>
      </c>
      <c r="H1">
        <v>1</v>
      </c>
      <c r="I1" t="s">
        <v>317</v>
      </c>
      <c r="K1" t="s">
        <v>318</v>
      </c>
      <c r="L1">
        <v>1369</v>
      </c>
      <c r="N1">
        <v>1013</v>
      </c>
      <c r="O1" t="s">
        <v>319</v>
      </c>
      <c r="P1" t="s">
        <v>319</v>
      </c>
      <c r="Q1">
        <v>1</v>
      </c>
      <c r="X1">
        <v>243.35</v>
      </c>
      <c r="Y1">
        <v>0</v>
      </c>
      <c r="Z1">
        <v>0</v>
      </c>
      <c r="AA1">
        <v>0</v>
      </c>
      <c r="AB1">
        <v>8.31</v>
      </c>
      <c r="AC1">
        <v>0</v>
      </c>
      <c r="AD1">
        <v>1</v>
      </c>
      <c r="AE1">
        <v>1</v>
      </c>
      <c r="AG1">
        <v>243.35</v>
      </c>
      <c r="AH1">
        <v>2</v>
      </c>
      <c r="AI1">
        <v>37324030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ROW(Source!A28)</f>
        <v>28</v>
      </c>
      <c r="B2">
        <v>37324037</v>
      </c>
      <c r="C2">
        <v>37324029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32</v>
      </c>
      <c r="K2" t="s">
        <v>320</v>
      </c>
      <c r="L2">
        <v>608254</v>
      </c>
      <c r="N2">
        <v>1013</v>
      </c>
      <c r="O2" t="s">
        <v>321</v>
      </c>
      <c r="P2" t="s">
        <v>321</v>
      </c>
      <c r="Q2">
        <v>1</v>
      </c>
      <c r="X2">
        <v>41.39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G2">
        <v>41.39</v>
      </c>
      <c r="AH2">
        <v>2</v>
      </c>
      <c r="AI2">
        <v>37324031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ROW(Source!A28)</f>
        <v>28</v>
      </c>
      <c r="B3">
        <v>37324038</v>
      </c>
      <c r="C3">
        <v>37324029</v>
      </c>
      <c r="D3">
        <v>26836962</v>
      </c>
      <c r="E3">
        <v>1</v>
      </c>
      <c r="F3">
        <v>1</v>
      </c>
      <c r="G3">
        <v>1</v>
      </c>
      <c r="H3">
        <v>2</v>
      </c>
      <c r="I3" t="s">
        <v>322</v>
      </c>
      <c r="J3" t="s">
        <v>323</v>
      </c>
      <c r="K3" t="s">
        <v>324</v>
      </c>
      <c r="L3">
        <v>1368</v>
      </c>
      <c r="N3">
        <v>1011</v>
      </c>
      <c r="O3" t="s">
        <v>325</v>
      </c>
      <c r="P3" t="s">
        <v>325</v>
      </c>
      <c r="Q3">
        <v>1</v>
      </c>
      <c r="X3">
        <v>39.25</v>
      </c>
      <c r="Y3">
        <v>0</v>
      </c>
      <c r="Z3">
        <v>90</v>
      </c>
      <c r="AA3">
        <v>10.06</v>
      </c>
      <c r="AB3">
        <v>0</v>
      </c>
      <c r="AC3">
        <v>0</v>
      </c>
      <c r="AD3">
        <v>1</v>
      </c>
      <c r="AE3">
        <v>0</v>
      </c>
      <c r="AG3">
        <v>39.25</v>
      </c>
      <c r="AH3">
        <v>2</v>
      </c>
      <c r="AI3">
        <v>37324032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ROW(Source!A28)</f>
        <v>28</v>
      </c>
      <c r="B4">
        <v>37324039</v>
      </c>
      <c r="C4">
        <v>37324029</v>
      </c>
      <c r="D4">
        <v>26837155</v>
      </c>
      <c r="E4">
        <v>1</v>
      </c>
      <c r="F4">
        <v>1</v>
      </c>
      <c r="G4">
        <v>1</v>
      </c>
      <c r="H4">
        <v>2</v>
      </c>
      <c r="I4" t="s">
        <v>326</v>
      </c>
      <c r="J4" t="s">
        <v>327</v>
      </c>
      <c r="K4" t="s">
        <v>328</v>
      </c>
      <c r="L4">
        <v>1368</v>
      </c>
      <c r="N4">
        <v>1011</v>
      </c>
      <c r="O4" t="s">
        <v>325</v>
      </c>
      <c r="P4" t="s">
        <v>325</v>
      </c>
      <c r="Q4">
        <v>1</v>
      </c>
      <c r="X4">
        <v>1.29</v>
      </c>
      <c r="Y4">
        <v>0</v>
      </c>
      <c r="Z4">
        <v>8</v>
      </c>
      <c r="AA4">
        <v>0</v>
      </c>
      <c r="AB4">
        <v>0</v>
      </c>
      <c r="AC4">
        <v>0</v>
      </c>
      <c r="AD4">
        <v>1</v>
      </c>
      <c r="AE4">
        <v>0</v>
      </c>
      <c r="AG4">
        <v>1.29</v>
      </c>
      <c r="AH4">
        <v>2</v>
      </c>
      <c r="AI4">
        <v>37324033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ROW(Source!A28)</f>
        <v>28</v>
      </c>
      <c r="B5">
        <v>37324040</v>
      </c>
      <c r="C5">
        <v>37324029</v>
      </c>
      <c r="D5">
        <v>26837285</v>
      </c>
      <c r="E5">
        <v>1</v>
      </c>
      <c r="F5">
        <v>1</v>
      </c>
      <c r="G5">
        <v>1</v>
      </c>
      <c r="H5">
        <v>2</v>
      </c>
      <c r="I5" t="s">
        <v>329</v>
      </c>
      <c r="J5" t="s">
        <v>330</v>
      </c>
      <c r="K5" t="s">
        <v>331</v>
      </c>
      <c r="L5">
        <v>1368</v>
      </c>
      <c r="N5">
        <v>1011</v>
      </c>
      <c r="O5" t="s">
        <v>325</v>
      </c>
      <c r="P5" t="s">
        <v>325</v>
      </c>
      <c r="Q5">
        <v>1</v>
      </c>
      <c r="X5">
        <v>2.14</v>
      </c>
      <c r="Y5">
        <v>0</v>
      </c>
      <c r="Z5">
        <v>123</v>
      </c>
      <c r="AA5">
        <v>13.5</v>
      </c>
      <c r="AB5">
        <v>0</v>
      </c>
      <c r="AC5">
        <v>0</v>
      </c>
      <c r="AD5">
        <v>1</v>
      </c>
      <c r="AE5">
        <v>0</v>
      </c>
      <c r="AG5">
        <v>2.14</v>
      </c>
      <c r="AH5">
        <v>2</v>
      </c>
      <c r="AI5">
        <v>37324034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ROW(Source!A28)</f>
        <v>28</v>
      </c>
      <c r="B6">
        <v>37324041</v>
      </c>
      <c r="C6">
        <v>37324029</v>
      </c>
      <c r="D6">
        <v>26838335</v>
      </c>
      <c r="E6">
        <v>1</v>
      </c>
      <c r="F6">
        <v>1</v>
      </c>
      <c r="G6">
        <v>1</v>
      </c>
      <c r="H6">
        <v>2</v>
      </c>
      <c r="I6" t="s">
        <v>332</v>
      </c>
      <c r="J6" t="s">
        <v>333</v>
      </c>
      <c r="K6" t="s">
        <v>334</v>
      </c>
      <c r="L6">
        <v>1368</v>
      </c>
      <c r="N6">
        <v>1011</v>
      </c>
      <c r="O6" t="s">
        <v>325</v>
      </c>
      <c r="P6" t="s">
        <v>325</v>
      </c>
      <c r="Q6">
        <v>1</v>
      </c>
      <c r="X6">
        <v>117.75</v>
      </c>
      <c r="Y6">
        <v>0</v>
      </c>
      <c r="Z6">
        <v>1.53</v>
      </c>
      <c r="AA6">
        <v>0</v>
      </c>
      <c r="AB6">
        <v>0</v>
      </c>
      <c r="AC6">
        <v>0</v>
      </c>
      <c r="AD6">
        <v>1</v>
      </c>
      <c r="AE6">
        <v>0</v>
      </c>
      <c r="AG6">
        <v>117.75</v>
      </c>
      <c r="AH6">
        <v>2</v>
      </c>
      <c r="AI6">
        <v>37324035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ROW(Source!A29)</f>
        <v>29</v>
      </c>
      <c r="B7">
        <v>37324036</v>
      </c>
      <c r="C7">
        <v>37324029</v>
      </c>
      <c r="D7">
        <v>9415440</v>
      </c>
      <c r="E7">
        <v>1</v>
      </c>
      <c r="F7">
        <v>1</v>
      </c>
      <c r="G7">
        <v>1</v>
      </c>
      <c r="H7">
        <v>1</v>
      </c>
      <c r="I7" t="s">
        <v>317</v>
      </c>
      <c r="K7" t="s">
        <v>318</v>
      </c>
      <c r="L7">
        <v>1369</v>
      </c>
      <c r="N7">
        <v>1013</v>
      </c>
      <c r="O7" t="s">
        <v>319</v>
      </c>
      <c r="P7" t="s">
        <v>319</v>
      </c>
      <c r="Q7">
        <v>1</v>
      </c>
      <c r="X7">
        <v>243.35</v>
      </c>
      <c r="Y7">
        <v>0</v>
      </c>
      <c r="Z7">
        <v>0</v>
      </c>
      <c r="AA7">
        <v>0</v>
      </c>
      <c r="AB7">
        <v>8.31</v>
      </c>
      <c r="AC7">
        <v>0</v>
      </c>
      <c r="AD7">
        <v>1</v>
      </c>
      <c r="AE7">
        <v>1</v>
      </c>
      <c r="AG7">
        <v>243.35</v>
      </c>
      <c r="AH7">
        <v>2</v>
      </c>
      <c r="AI7">
        <v>37324030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ROW(Source!A29)</f>
        <v>29</v>
      </c>
      <c r="B8">
        <v>37324037</v>
      </c>
      <c r="C8">
        <v>37324029</v>
      </c>
      <c r="D8">
        <v>121548</v>
      </c>
      <c r="E8">
        <v>1</v>
      </c>
      <c r="F8">
        <v>1</v>
      </c>
      <c r="G8">
        <v>1</v>
      </c>
      <c r="H8">
        <v>1</v>
      </c>
      <c r="I8" t="s">
        <v>32</v>
      </c>
      <c r="K8" t="s">
        <v>320</v>
      </c>
      <c r="L8">
        <v>608254</v>
      </c>
      <c r="N8">
        <v>1013</v>
      </c>
      <c r="O8" t="s">
        <v>321</v>
      </c>
      <c r="P8" t="s">
        <v>321</v>
      </c>
      <c r="Q8">
        <v>1</v>
      </c>
      <c r="X8">
        <v>41.39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G8">
        <v>41.39</v>
      </c>
      <c r="AH8">
        <v>2</v>
      </c>
      <c r="AI8">
        <v>37324031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ROW(Source!A29)</f>
        <v>29</v>
      </c>
      <c r="B9">
        <v>37324038</v>
      </c>
      <c r="C9">
        <v>37324029</v>
      </c>
      <c r="D9">
        <v>26836962</v>
      </c>
      <c r="E9">
        <v>1</v>
      </c>
      <c r="F9">
        <v>1</v>
      </c>
      <c r="G9">
        <v>1</v>
      </c>
      <c r="H9">
        <v>2</v>
      </c>
      <c r="I9" t="s">
        <v>322</v>
      </c>
      <c r="J9" t="s">
        <v>323</v>
      </c>
      <c r="K9" t="s">
        <v>324</v>
      </c>
      <c r="L9">
        <v>1368</v>
      </c>
      <c r="N9">
        <v>1011</v>
      </c>
      <c r="O9" t="s">
        <v>325</v>
      </c>
      <c r="P9" t="s">
        <v>325</v>
      </c>
      <c r="Q9">
        <v>1</v>
      </c>
      <c r="X9">
        <v>39.25</v>
      </c>
      <c r="Y9">
        <v>0</v>
      </c>
      <c r="Z9">
        <v>90</v>
      </c>
      <c r="AA9">
        <v>10.06</v>
      </c>
      <c r="AB9">
        <v>0</v>
      </c>
      <c r="AC9">
        <v>0</v>
      </c>
      <c r="AD9">
        <v>1</v>
      </c>
      <c r="AE9">
        <v>0</v>
      </c>
      <c r="AG9">
        <v>39.25</v>
      </c>
      <c r="AH9">
        <v>2</v>
      </c>
      <c r="AI9">
        <v>37324032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ROW(Source!A29)</f>
        <v>29</v>
      </c>
      <c r="B10">
        <v>37324039</v>
      </c>
      <c r="C10">
        <v>37324029</v>
      </c>
      <c r="D10">
        <v>26837155</v>
      </c>
      <c r="E10">
        <v>1</v>
      </c>
      <c r="F10">
        <v>1</v>
      </c>
      <c r="G10">
        <v>1</v>
      </c>
      <c r="H10">
        <v>2</v>
      </c>
      <c r="I10" t="s">
        <v>326</v>
      </c>
      <c r="J10" t="s">
        <v>327</v>
      </c>
      <c r="K10" t="s">
        <v>328</v>
      </c>
      <c r="L10">
        <v>1368</v>
      </c>
      <c r="N10">
        <v>1011</v>
      </c>
      <c r="O10" t="s">
        <v>325</v>
      </c>
      <c r="P10" t="s">
        <v>325</v>
      </c>
      <c r="Q10">
        <v>1</v>
      </c>
      <c r="X10">
        <v>1.29</v>
      </c>
      <c r="Y10">
        <v>0</v>
      </c>
      <c r="Z10">
        <v>8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1.29</v>
      </c>
      <c r="AH10">
        <v>2</v>
      </c>
      <c r="AI10">
        <v>37324033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ROW(Source!A29)</f>
        <v>29</v>
      </c>
      <c r="B11">
        <v>37324040</v>
      </c>
      <c r="C11">
        <v>37324029</v>
      </c>
      <c r="D11">
        <v>26837285</v>
      </c>
      <c r="E11">
        <v>1</v>
      </c>
      <c r="F11">
        <v>1</v>
      </c>
      <c r="G11">
        <v>1</v>
      </c>
      <c r="H11">
        <v>2</v>
      </c>
      <c r="I11" t="s">
        <v>329</v>
      </c>
      <c r="J11" t="s">
        <v>330</v>
      </c>
      <c r="K11" t="s">
        <v>331</v>
      </c>
      <c r="L11">
        <v>1368</v>
      </c>
      <c r="N11">
        <v>1011</v>
      </c>
      <c r="O11" t="s">
        <v>325</v>
      </c>
      <c r="P11" t="s">
        <v>325</v>
      </c>
      <c r="Q11">
        <v>1</v>
      </c>
      <c r="X11">
        <v>2.14</v>
      </c>
      <c r="Y11">
        <v>0</v>
      </c>
      <c r="Z11">
        <v>123</v>
      </c>
      <c r="AA11">
        <v>13.5</v>
      </c>
      <c r="AB11">
        <v>0</v>
      </c>
      <c r="AC11">
        <v>0</v>
      </c>
      <c r="AD11">
        <v>1</v>
      </c>
      <c r="AE11">
        <v>0</v>
      </c>
      <c r="AG11">
        <v>2.14</v>
      </c>
      <c r="AH11">
        <v>2</v>
      </c>
      <c r="AI11">
        <v>37324034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ROW(Source!A29)</f>
        <v>29</v>
      </c>
      <c r="B12">
        <v>37324041</v>
      </c>
      <c r="C12">
        <v>37324029</v>
      </c>
      <c r="D12">
        <v>26838335</v>
      </c>
      <c r="E12">
        <v>1</v>
      </c>
      <c r="F12">
        <v>1</v>
      </c>
      <c r="G12">
        <v>1</v>
      </c>
      <c r="H12">
        <v>2</v>
      </c>
      <c r="I12" t="s">
        <v>332</v>
      </c>
      <c r="J12" t="s">
        <v>333</v>
      </c>
      <c r="K12" t="s">
        <v>334</v>
      </c>
      <c r="L12">
        <v>1368</v>
      </c>
      <c r="N12">
        <v>1011</v>
      </c>
      <c r="O12" t="s">
        <v>325</v>
      </c>
      <c r="P12" t="s">
        <v>325</v>
      </c>
      <c r="Q12">
        <v>1</v>
      </c>
      <c r="X12">
        <v>117.75</v>
      </c>
      <c r="Y12">
        <v>0</v>
      </c>
      <c r="Z12">
        <v>1.53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117.75</v>
      </c>
      <c r="AH12">
        <v>2</v>
      </c>
      <c r="AI12">
        <v>37324035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ROW(Source!A30)</f>
        <v>30</v>
      </c>
      <c r="B13">
        <v>37324047</v>
      </c>
      <c r="C13">
        <v>37324042</v>
      </c>
      <c r="D13">
        <v>9415152</v>
      </c>
      <c r="E13">
        <v>1</v>
      </c>
      <c r="F13">
        <v>1</v>
      </c>
      <c r="G13">
        <v>1</v>
      </c>
      <c r="H13">
        <v>1</v>
      </c>
      <c r="I13" t="s">
        <v>335</v>
      </c>
      <c r="K13" t="s">
        <v>336</v>
      </c>
      <c r="L13">
        <v>1369</v>
      </c>
      <c r="N13">
        <v>1013</v>
      </c>
      <c r="O13" t="s">
        <v>319</v>
      </c>
      <c r="P13" t="s">
        <v>319</v>
      </c>
      <c r="Q13">
        <v>1</v>
      </c>
      <c r="X13">
        <v>619</v>
      </c>
      <c r="Y13">
        <v>0</v>
      </c>
      <c r="Z13">
        <v>0</v>
      </c>
      <c r="AA13">
        <v>0</v>
      </c>
      <c r="AB13">
        <v>7.8</v>
      </c>
      <c r="AC13">
        <v>0</v>
      </c>
      <c r="AD13">
        <v>1</v>
      </c>
      <c r="AE13">
        <v>1</v>
      </c>
      <c r="AG13">
        <v>619</v>
      </c>
      <c r="AH13">
        <v>2</v>
      </c>
      <c r="AI13">
        <v>37324043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ROW(Source!A30)</f>
        <v>30</v>
      </c>
      <c r="B14">
        <v>37324048</v>
      </c>
      <c r="C14">
        <v>37324042</v>
      </c>
      <c r="D14">
        <v>26838694</v>
      </c>
      <c r="E14">
        <v>1</v>
      </c>
      <c r="F14">
        <v>1</v>
      </c>
      <c r="G14">
        <v>1</v>
      </c>
      <c r="H14">
        <v>2</v>
      </c>
      <c r="I14" t="s">
        <v>337</v>
      </c>
      <c r="J14" t="s">
        <v>338</v>
      </c>
      <c r="K14" t="s">
        <v>339</v>
      </c>
      <c r="L14">
        <v>1368</v>
      </c>
      <c r="N14">
        <v>1011</v>
      </c>
      <c r="O14" t="s">
        <v>325</v>
      </c>
      <c r="P14" t="s">
        <v>325</v>
      </c>
      <c r="Q14">
        <v>1</v>
      </c>
      <c r="X14">
        <v>0.02</v>
      </c>
      <c r="Y14">
        <v>0</v>
      </c>
      <c r="Z14">
        <v>87.17</v>
      </c>
      <c r="AA14">
        <v>11.6</v>
      </c>
      <c r="AB14">
        <v>0</v>
      </c>
      <c r="AC14">
        <v>0</v>
      </c>
      <c r="AD14">
        <v>1</v>
      </c>
      <c r="AE14">
        <v>0</v>
      </c>
      <c r="AG14">
        <v>0.02</v>
      </c>
      <c r="AH14">
        <v>2</v>
      </c>
      <c r="AI14">
        <v>37324044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ROW(Source!A30)</f>
        <v>30</v>
      </c>
      <c r="B15">
        <v>37324049</v>
      </c>
      <c r="C15">
        <v>37324042</v>
      </c>
      <c r="D15">
        <v>26864274</v>
      </c>
      <c r="E15">
        <v>1</v>
      </c>
      <c r="F15">
        <v>1</v>
      </c>
      <c r="G15">
        <v>1</v>
      </c>
      <c r="H15">
        <v>3</v>
      </c>
      <c r="I15" t="s">
        <v>340</v>
      </c>
      <c r="J15" t="s">
        <v>341</v>
      </c>
      <c r="K15" t="s">
        <v>342</v>
      </c>
      <c r="L15">
        <v>1348</v>
      </c>
      <c r="N15">
        <v>1009</v>
      </c>
      <c r="O15" t="s">
        <v>81</v>
      </c>
      <c r="P15" t="s">
        <v>81</v>
      </c>
      <c r="Q15">
        <v>1000</v>
      </c>
      <c r="X15">
        <v>0.001</v>
      </c>
      <c r="Y15">
        <v>11978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0.001</v>
      </c>
      <c r="AH15">
        <v>2</v>
      </c>
      <c r="AI15">
        <v>37324045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ROW(Source!A30)</f>
        <v>30</v>
      </c>
      <c r="B16">
        <v>37324050</v>
      </c>
      <c r="C16">
        <v>37324042</v>
      </c>
      <c r="D16">
        <v>26865465</v>
      </c>
      <c r="E16">
        <v>1</v>
      </c>
      <c r="F16">
        <v>1</v>
      </c>
      <c r="G16">
        <v>1</v>
      </c>
      <c r="H16">
        <v>3</v>
      </c>
      <c r="I16" t="s">
        <v>343</v>
      </c>
      <c r="J16" t="s">
        <v>344</v>
      </c>
      <c r="K16" t="s">
        <v>345</v>
      </c>
      <c r="L16">
        <v>1339</v>
      </c>
      <c r="N16">
        <v>1007</v>
      </c>
      <c r="O16" t="s">
        <v>346</v>
      </c>
      <c r="P16" t="s">
        <v>346</v>
      </c>
      <c r="Q16">
        <v>1</v>
      </c>
      <c r="X16">
        <v>0.23</v>
      </c>
      <c r="Y16">
        <v>550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0.23</v>
      </c>
      <c r="AH16">
        <v>2</v>
      </c>
      <c r="AI16">
        <v>37324046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ROW(Source!A31)</f>
        <v>31</v>
      </c>
      <c r="B17">
        <v>37324047</v>
      </c>
      <c r="C17">
        <v>37324042</v>
      </c>
      <c r="D17">
        <v>9415152</v>
      </c>
      <c r="E17">
        <v>1</v>
      </c>
      <c r="F17">
        <v>1</v>
      </c>
      <c r="G17">
        <v>1</v>
      </c>
      <c r="H17">
        <v>1</v>
      </c>
      <c r="I17" t="s">
        <v>335</v>
      </c>
      <c r="K17" t="s">
        <v>336</v>
      </c>
      <c r="L17">
        <v>1369</v>
      </c>
      <c r="N17">
        <v>1013</v>
      </c>
      <c r="O17" t="s">
        <v>319</v>
      </c>
      <c r="P17" t="s">
        <v>319</v>
      </c>
      <c r="Q17">
        <v>1</v>
      </c>
      <c r="X17">
        <v>619</v>
      </c>
      <c r="Y17">
        <v>0</v>
      </c>
      <c r="Z17">
        <v>0</v>
      </c>
      <c r="AA17">
        <v>0</v>
      </c>
      <c r="AB17">
        <v>7.8</v>
      </c>
      <c r="AC17">
        <v>0</v>
      </c>
      <c r="AD17">
        <v>1</v>
      </c>
      <c r="AE17">
        <v>1</v>
      </c>
      <c r="AG17">
        <v>619</v>
      </c>
      <c r="AH17">
        <v>2</v>
      </c>
      <c r="AI17">
        <v>37324043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ROW(Source!A31)</f>
        <v>31</v>
      </c>
      <c r="B18">
        <v>37324048</v>
      </c>
      <c r="C18">
        <v>37324042</v>
      </c>
      <c r="D18">
        <v>26838694</v>
      </c>
      <c r="E18">
        <v>1</v>
      </c>
      <c r="F18">
        <v>1</v>
      </c>
      <c r="G18">
        <v>1</v>
      </c>
      <c r="H18">
        <v>2</v>
      </c>
      <c r="I18" t="s">
        <v>337</v>
      </c>
      <c r="J18" t="s">
        <v>338</v>
      </c>
      <c r="K18" t="s">
        <v>339</v>
      </c>
      <c r="L18">
        <v>1368</v>
      </c>
      <c r="N18">
        <v>1011</v>
      </c>
      <c r="O18" t="s">
        <v>325</v>
      </c>
      <c r="P18" t="s">
        <v>325</v>
      </c>
      <c r="Q18">
        <v>1</v>
      </c>
      <c r="X18">
        <v>0.02</v>
      </c>
      <c r="Y18">
        <v>0</v>
      </c>
      <c r="Z18">
        <v>87.17</v>
      </c>
      <c r="AA18">
        <v>11.6</v>
      </c>
      <c r="AB18">
        <v>0</v>
      </c>
      <c r="AC18">
        <v>0</v>
      </c>
      <c r="AD18">
        <v>1</v>
      </c>
      <c r="AE18">
        <v>0</v>
      </c>
      <c r="AG18">
        <v>0.02</v>
      </c>
      <c r="AH18">
        <v>2</v>
      </c>
      <c r="AI18">
        <v>37324044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ROW(Source!A31)</f>
        <v>31</v>
      </c>
      <c r="B19">
        <v>37324049</v>
      </c>
      <c r="C19">
        <v>37324042</v>
      </c>
      <c r="D19">
        <v>26864274</v>
      </c>
      <c r="E19">
        <v>1</v>
      </c>
      <c r="F19">
        <v>1</v>
      </c>
      <c r="G19">
        <v>1</v>
      </c>
      <c r="H19">
        <v>3</v>
      </c>
      <c r="I19" t="s">
        <v>340</v>
      </c>
      <c r="J19" t="s">
        <v>341</v>
      </c>
      <c r="K19" t="s">
        <v>342</v>
      </c>
      <c r="L19">
        <v>1348</v>
      </c>
      <c r="N19">
        <v>1009</v>
      </c>
      <c r="O19" t="s">
        <v>81</v>
      </c>
      <c r="P19" t="s">
        <v>81</v>
      </c>
      <c r="Q19">
        <v>1000</v>
      </c>
      <c r="X19">
        <v>0.001</v>
      </c>
      <c r="Y19">
        <v>11978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0.001</v>
      </c>
      <c r="AH19">
        <v>2</v>
      </c>
      <c r="AI19">
        <v>37324045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ROW(Source!A31)</f>
        <v>31</v>
      </c>
      <c r="B20">
        <v>37324050</v>
      </c>
      <c r="C20">
        <v>37324042</v>
      </c>
      <c r="D20">
        <v>26865465</v>
      </c>
      <c r="E20">
        <v>1</v>
      </c>
      <c r="F20">
        <v>1</v>
      </c>
      <c r="G20">
        <v>1</v>
      </c>
      <c r="H20">
        <v>3</v>
      </c>
      <c r="I20" t="s">
        <v>343</v>
      </c>
      <c r="J20" t="s">
        <v>344</v>
      </c>
      <c r="K20" t="s">
        <v>345</v>
      </c>
      <c r="L20">
        <v>1339</v>
      </c>
      <c r="N20">
        <v>1007</v>
      </c>
      <c r="O20" t="s">
        <v>346</v>
      </c>
      <c r="P20" t="s">
        <v>346</v>
      </c>
      <c r="Q20">
        <v>1</v>
      </c>
      <c r="X20">
        <v>0.23</v>
      </c>
      <c r="Y20">
        <v>550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G20">
        <v>0.23</v>
      </c>
      <c r="AH20">
        <v>2</v>
      </c>
      <c r="AI20">
        <v>37324046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ROW(Source!A32)</f>
        <v>32</v>
      </c>
      <c r="B21">
        <v>37324054</v>
      </c>
      <c r="C21">
        <v>37324051</v>
      </c>
      <c r="D21">
        <v>9415291</v>
      </c>
      <c r="E21">
        <v>1</v>
      </c>
      <c r="F21">
        <v>1</v>
      </c>
      <c r="G21">
        <v>1</v>
      </c>
      <c r="H21">
        <v>1</v>
      </c>
      <c r="I21" t="s">
        <v>347</v>
      </c>
      <c r="K21" t="s">
        <v>348</v>
      </c>
      <c r="L21">
        <v>1369</v>
      </c>
      <c r="N21">
        <v>1013</v>
      </c>
      <c r="O21" t="s">
        <v>319</v>
      </c>
      <c r="P21" t="s">
        <v>319</v>
      </c>
      <c r="Q21">
        <v>1</v>
      </c>
      <c r="X21">
        <v>83</v>
      </c>
      <c r="Y21">
        <v>0</v>
      </c>
      <c r="Z21">
        <v>0</v>
      </c>
      <c r="AA21">
        <v>0</v>
      </c>
      <c r="AB21">
        <v>7.31</v>
      </c>
      <c r="AC21">
        <v>0</v>
      </c>
      <c r="AD21">
        <v>1</v>
      </c>
      <c r="AE21">
        <v>1</v>
      </c>
      <c r="AG21">
        <v>83</v>
      </c>
      <c r="AH21">
        <v>2</v>
      </c>
      <c r="AI21">
        <v>37324052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37324055</v>
      </c>
      <c r="C22">
        <v>37324051</v>
      </c>
      <c r="D22">
        <v>26838701</v>
      </c>
      <c r="E22">
        <v>1</v>
      </c>
      <c r="F22">
        <v>1</v>
      </c>
      <c r="G22">
        <v>1</v>
      </c>
      <c r="H22">
        <v>2</v>
      </c>
      <c r="I22" t="s">
        <v>349</v>
      </c>
      <c r="J22" t="s">
        <v>350</v>
      </c>
      <c r="K22" t="s">
        <v>351</v>
      </c>
      <c r="L22">
        <v>1368</v>
      </c>
      <c r="N22">
        <v>1011</v>
      </c>
      <c r="O22" t="s">
        <v>325</v>
      </c>
      <c r="P22" t="s">
        <v>325</v>
      </c>
      <c r="Q22">
        <v>1</v>
      </c>
      <c r="X22">
        <v>42</v>
      </c>
      <c r="Y22">
        <v>0</v>
      </c>
      <c r="Z22">
        <v>111</v>
      </c>
      <c r="AA22">
        <v>11.6</v>
      </c>
      <c r="AB22">
        <v>0</v>
      </c>
      <c r="AC22">
        <v>0</v>
      </c>
      <c r="AD22">
        <v>1</v>
      </c>
      <c r="AE22">
        <v>0</v>
      </c>
      <c r="AG22">
        <v>42</v>
      </c>
      <c r="AH22">
        <v>2</v>
      </c>
      <c r="AI22">
        <v>37324053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ROW(Source!A33)</f>
        <v>33</v>
      </c>
      <c r="B23">
        <v>37324054</v>
      </c>
      <c r="C23">
        <v>37324051</v>
      </c>
      <c r="D23">
        <v>9415291</v>
      </c>
      <c r="E23">
        <v>1</v>
      </c>
      <c r="F23">
        <v>1</v>
      </c>
      <c r="G23">
        <v>1</v>
      </c>
      <c r="H23">
        <v>1</v>
      </c>
      <c r="I23" t="s">
        <v>347</v>
      </c>
      <c r="K23" t="s">
        <v>348</v>
      </c>
      <c r="L23">
        <v>1369</v>
      </c>
      <c r="N23">
        <v>1013</v>
      </c>
      <c r="O23" t="s">
        <v>319</v>
      </c>
      <c r="P23" t="s">
        <v>319</v>
      </c>
      <c r="Q23">
        <v>1</v>
      </c>
      <c r="X23">
        <v>83</v>
      </c>
      <c r="Y23">
        <v>0</v>
      </c>
      <c r="Z23">
        <v>0</v>
      </c>
      <c r="AA23">
        <v>0</v>
      </c>
      <c r="AB23">
        <v>7.31</v>
      </c>
      <c r="AC23">
        <v>0</v>
      </c>
      <c r="AD23">
        <v>1</v>
      </c>
      <c r="AE23">
        <v>1</v>
      </c>
      <c r="AG23">
        <v>83</v>
      </c>
      <c r="AH23">
        <v>2</v>
      </c>
      <c r="AI23">
        <v>37324052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ROW(Source!A33)</f>
        <v>33</v>
      </c>
      <c r="B24">
        <v>37324055</v>
      </c>
      <c r="C24">
        <v>37324051</v>
      </c>
      <c r="D24">
        <v>26838701</v>
      </c>
      <c r="E24">
        <v>1</v>
      </c>
      <c r="F24">
        <v>1</v>
      </c>
      <c r="G24">
        <v>1</v>
      </c>
      <c r="H24">
        <v>2</v>
      </c>
      <c r="I24" t="s">
        <v>349</v>
      </c>
      <c r="J24" t="s">
        <v>350</v>
      </c>
      <c r="K24" t="s">
        <v>351</v>
      </c>
      <c r="L24">
        <v>1368</v>
      </c>
      <c r="N24">
        <v>1011</v>
      </c>
      <c r="O24" t="s">
        <v>325</v>
      </c>
      <c r="P24" t="s">
        <v>325</v>
      </c>
      <c r="Q24">
        <v>1</v>
      </c>
      <c r="X24">
        <v>42</v>
      </c>
      <c r="Y24">
        <v>0</v>
      </c>
      <c r="Z24">
        <v>111</v>
      </c>
      <c r="AA24">
        <v>11.6</v>
      </c>
      <c r="AB24">
        <v>0</v>
      </c>
      <c r="AC24">
        <v>0</v>
      </c>
      <c r="AD24">
        <v>1</v>
      </c>
      <c r="AE24">
        <v>0</v>
      </c>
      <c r="AG24">
        <v>42</v>
      </c>
      <c r="AH24">
        <v>2</v>
      </c>
      <c r="AI24">
        <v>37324053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ROW(Source!A34)</f>
        <v>34</v>
      </c>
      <c r="B25">
        <v>37324064</v>
      </c>
      <c r="C25">
        <v>37324056</v>
      </c>
      <c r="D25">
        <v>9415639</v>
      </c>
      <c r="E25">
        <v>1</v>
      </c>
      <c r="F25">
        <v>1</v>
      </c>
      <c r="G25">
        <v>1</v>
      </c>
      <c r="H25">
        <v>1</v>
      </c>
      <c r="I25" t="s">
        <v>352</v>
      </c>
      <c r="K25" t="s">
        <v>353</v>
      </c>
      <c r="L25">
        <v>1369</v>
      </c>
      <c r="N25">
        <v>1013</v>
      </c>
      <c r="O25" t="s">
        <v>319</v>
      </c>
      <c r="P25" t="s">
        <v>319</v>
      </c>
      <c r="Q25">
        <v>1</v>
      </c>
      <c r="X25">
        <v>3.41</v>
      </c>
      <c r="Y25">
        <v>0</v>
      </c>
      <c r="Z25">
        <v>0</v>
      </c>
      <c r="AA25">
        <v>0</v>
      </c>
      <c r="AB25">
        <v>8.64</v>
      </c>
      <c r="AC25">
        <v>0</v>
      </c>
      <c r="AD25">
        <v>1</v>
      </c>
      <c r="AE25">
        <v>1</v>
      </c>
      <c r="AG25">
        <v>3.41</v>
      </c>
      <c r="AH25">
        <v>2</v>
      </c>
      <c r="AI25">
        <v>37324057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ROW(Source!A34)</f>
        <v>34</v>
      </c>
      <c r="B26">
        <v>37324065</v>
      </c>
      <c r="C26">
        <v>37324056</v>
      </c>
      <c r="D26">
        <v>121548</v>
      </c>
      <c r="E26">
        <v>1</v>
      </c>
      <c r="F26">
        <v>1</v>
      </c>
      <c r="G26">
        <v>1</v>
      </c>
      <c r="H26">
        <v>1</v>
      </c>
      <c r="I26" t="s">
        <v>32</v>
      </c>
      <c r="K26" t="s">
        <v>320</v>
      </c>
      <c r="L26">
        <v>608254</v>
      </c>
      <c r="N26">
        <v>1013</v>
      </c>
      <c r="O26" t="s">
        <v>321</v>
      </c>
      <c r="P26" t="s">
        <v>321</v>
      </c>
      <c r="Q26">
        <v>1</v>
      </c>
      <c r="X26">
        <v>0.3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G26">
        <v>0.3</v>
      </c>
      <c r="AH26">
        <v>2</v>
      </c>
      <c r="AI26">
        <v>37324058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ROW(Source!A34)</f>
        <v>34</v>
      </c>
      <c r="B27">
        <v>37324066</v>
      </c>
      <c r="C27">
        <v>37324056</v>
      </c>
      <c r="D27">
        <v>26836780</v>
      </c>
      <c r="E27">
        <v>1</v>
      </c>
      <c r="F27">
        <v>1</v>
      </c>
      <c r="G27">
        <v>1</v>
      </c>
      <c r="H27">
        <v>2</v>
      </c>
      <c r="I27" t="s">
        <v>354</v>
      </c>
      <c r="J27" t="s">
        <v>355</v>
      </c>
      <c r="K27" t="s">
        <v>356</v>
      </c>
      <c r="L27">
        <v>1368</v>
      </c>
      <c r="N27">
        <v>1011</v>
      </c>
      <c r="O27" t="s">
        <v>325</v>
      </c>
      <c r="P27" t="s">
        <v>325</v>
      </c>
      <c r="Q27">
        <v>1</v>
      </c>
      <c r="X27">
        <v>0.08</v>
      </c>
      <c r="Y27">
        <v>0</v>
      </c>
      <c r="Z27">
        <v>89.99</v>
      </c>
      <c r="AA27">
        <v>10.06</v>
      </c>
      <c r="AB27">
        <v>0</v>
      </c>
      <c r="AC27">
        <v>0</v>
      </c>
      <c r="AD27">
        <v>1</v>
      </c>
      <c r="AE27">
        <v>0</v>
      </c>
      <c r="AG27">
        <v>0.08</v>
      </c>
      <c r="AH27">
        <v>2</v>
      </c>
      <c r="AI27">
        <v>37324059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ROW(Source!A34)</f>
        <v>34</v>
      </c>
      <c r="B28">
        <v>37324067</v>
      </c>
      <c r="C28">
        <v>37324056</v>
      </c>
      <c r="D28">
        <v>26836962</v>
      </c>
      <c r="E28">
        <v>1</v>
      </c>
      <c r="F28">
        <v>1</v>
      </c>
      <c r="G28">
        <v>1</v>
      </c>
      <c r="H28">
        <v>2</v>
      </c>
      <c r="I28" t="s">
        <v>322</v>
      </c>
      <c r="J28" t="s">
        <v>323</v>
      </c>
      <c r="K28" t="s">
        <v>324</v>
      </c>
      <c r="L28">
        <v>1368</v>
      </c>
      <c r="N28">
        <v>1011</v>
      </c>
      <c r="O28" t="s">
        <v>325</v>
      </c>
      <c r="P28" t="s">
        <v>325</v>
      </c>
      <c r="Q28">
        <v>1</v>
      </c>
      <c r="X28">
        <v>0.22</v>
      </c>
      <c r="Y28">
        <v>0</v>
      </c>
      <c r="Z28">
        <v>90</v>
      </c>
      <c r="AA28">
        <v>10.06</v>
      </c>
      <c r="AB28">
        <v>0</v>
      </c>
      <c r="AC28">
        <v>0</v>
      </c>
      <c r="AD28">
        <v>1</v>
      </c>
      <c r="AE28">
        <v>0</v>
      </c>
      <c r="AG28">
        <v>0.22</v>
      </c>
      <c r="AH28">
        <v>2</v>
      </c>
      <c r="AI28">
        <v>37324060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ROW(Source!A34)</f>
        <v>34</v>
      </c>
      <c r="B29">
        <v>37324068</v>
      </c>
      <c r="C29">
        <v>37324056</v>
      </c>
      <c r="D29">
        <v>26838355</v>
      </c>
      <c r="E29">
        <v>1</v>
      </c>
      <c r="F29">
        <v>1</v>
      </c>
      <c r="G29">
        <v>1</v>
      </c>
      <c r="H29">
        <v>2</v>
      </c>
      <c r="I29" t="s">
        <v>357</v>
      </c>
      <c r="J29" t="s">
        <v>358</v>
      </c>
      <c r="K29" t="s">
        <v>359</v>
      </c>
      <c r="L29">
        <v>1368</v>
      </c>
      <c r="N29">
        <v>1011</v>
      </c>
      <c r="O29" t="s">
        <v>325</v>
      </c>
      <c r="P29" t="s">
        <v>325</v>
      </c>
      <c r="Q29">
        <v>1</v>
      </c>
      <c r="X29">
        <v>0.44</v>
      </c>
      <c r="Y29">
        <v>0</v>
      </c>
      <c r="Z29">
        <v>0.55</v>
      </c>
      <c r="AA29">
        <v>0</v>
      </c>
      <c r="AB29">
        <v>0</v>
      </c>
      <c r="AC29">
        <v>0</v>
      </c>
      <c r="AD29">
        <v>1</v>
      </c>
      <c r="AE29">
        <v>0</v>
      </c>
      <c r="AG29">
        <v>0.44</v>
      </c>
      <c r="AH29">
        <v>2</v>
      </c>
      <c r="AI29">
        <v>37324061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ROW(Source!A34)</f>
        <v>34</v>
      </c>
      <c r="B30">
        <v>37324069</v>
      </c>
      <c r="C30">
        <v>37324056</v>
      </c>
      <c r="D30">
        <v>26848810</v>
      </c>
      <c r="E30">
        <v>1</v>
      </c>
      <c r="F30">
        <v>1</v>
      </c>
      <c r="G30">
        <v>1</v>
      </c>
      <c r="H30">
        <v>3</v>
      </c>
      <c r="I30" t="s">
        <v>360</v>
      </c>
      <c r="J30" t="s">
        <v>361</v>
      </c>
      <c r="K30" t="s">
        <v>362</v>
      </c>
      <c r="L30">
        <v>1339</v>
      </c>
      <c r="N30">
        <v>1007</v>
      </c>
      <c r="O30" t="s">
        <v>346</v>
      </c>
      <c r="P30" t="s">
        <v>346</v>
      </c>
      <c r="Q30">
        <v>1</v>
      </c>
      <c r="X30">
        <v>1.2</v>
      </c>
      <c r="Y30">
        <v>55.26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1.2</v>
      </c>
      <c r="AH30">
        <v>2</v>
      </c>
      <c r="AI30">
        <v>37324062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ROW(Source!A34)</f>
        <v>34</v>
      </c>
      <c r="B31">
        <v>37324070</v>
      </c>
      <c r="C31">
        <v>37324056</v>
      </c>
      <c r="D31">
        <v>26849228</v>
      </c>
      <c r="E31">
        <v>1</v>
      </c>
      <c r="F31">
        <v>1</v>
      </c>
      <c r="G31">
        <v>1</v>
      </c>
      <c r="H31">
        <v>3</v>
      </c>
      <c r="I31" t="s">
        <v>363</v>
      </c>
      <c r="J31" t="s">
        <v>364</v>
      </c>
      <c r="K31" t="s">
        <v>365</v>
      </c>
      <c r="L31">
        <v>1339</v>
      </c>
      <c r="N31">
        <v>1007</v>
      </c>
      <c r="O31" t="s">
        <v>346</v>
      </c>
      <c r="P31" t="s">
        <v>346</v>
      </c>
      <c r="Q31">
        <v>1</v>
      </c>
      <c r="X31">
        <v>0.15</v>
      </c>
      <c r="Y31">
        <v>2.44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G31">
        <v>0.15</v>
      </c>
      <c r="AH31">
        <v>2</v>
      </c>
      <c r="AI31">
        <v>37324063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ROW(Source!A35)</f>
        <v>35</v>
      </c>
      <c r="B32">
        <v>37324064</v>
      </c>
      <c r="C32">
        <v>37324056</v>
      </c>
      <c r="D32">
        <v>9415639</v>
      </c>
      <c r="E32">
        <v>1</v>
      </c>
      <c r="F32">
        <v>1</v>
      </c>
      <c r="G32">
        <v>1</v>
      </c>
      <c r="H32">
        <v>1</v>
      </c>
      <c r="I32" t="s">
        <v>352</v>
      </c>
      <c r="K32" t="s">
        <v>353</v>
      </c>
      <c r="L32">
        <v>1369</v>
      </c>
      <c r="N32">
        <v>1013</v>
      </c>
      <c r="O32" t="s">
        <v>319</v>
      </c>
      <c r="P32" t="s">
        <v>319</v>
      </c>
      <c r="Q32">
        <v>1</v>
      </c>
      <c r="X32">
        <v>3.41</v>
      </c>
      <c r="Y32">
        <v>0</v>
      </c>
      <c r="Z32">
        <v>0</v>
      </c>
      <c r="AA32">
        <v>0</v>
      </c>
      <c r="AB32">
        <v>8.64</v>
      </c>
      <c r="AC32">
        <v>0</v>
      </c>
      <c r="AD32">
        <v>1</v>
      </c>
      <c r="AE32">
        <v>1</v>
      </c>
      <c r="AG32">
        <v>3.41</v>
      </c>
      <c r="AH32">
        <v>2</v>
      </c>
      <c r="AI32">
        <v>37324057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ROW(Source!A35)</f>
        <v>35</v>
      </c>
      <c r="B33">
        <v>37324065</v>
      </c>
      <c r="C33">
        <v>37324056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32</v>
      </c>
      <c r="K33" t="s">
        <v>320</v>
      </c>
      <c r="L33">
        <v>608254</v>
      </c>
      <c r="N33">
        <v>1013</v>
      </c>
      <c r="O33" t="s">
        <v>321</v>
      </c>
      <c r="P33" t="s">
        <v>321</v>
      </c>
      <c r="Q33">
        <v>1</v>
      </c>
      <c r="X33">
        <v>0.3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G33">
        <v>0.3</v>
      </c>
      <c r="AH33">
        <v>2</v>
      </c>
      <c r="AI33">
        <v>37324058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ROW(Source!A35)</f>
        <v>35</v>
      </c>
      <c r="B34">
        <v>37324066</v>
      </c>
      <c r="C34">
        <v>37324056</v>
      </c>
      <c r="D34">
        <v>26836780</v>
      </c>
      <c r="E34">
        <v>1</v>
      </c>
      <c r="F34">
        <v>1</v>
      </c>
      <c r="G34">
        <v>1</v>
      </c>
      <c r="H34">
        <v>2</v>
      </c>
      <c r="I34" t="s">
        <v>354</v>
      </c>
      <c r="J34" t="s">
        <v>355</v>
      </c>
      <c r="K34" t="s">
        <v>356</v>
      </c>
      <c r="L34">
        <v>1368</v>
      </c>
      <c r="N34">
        <v>1011</v>
      </c>
      <c r="O34" t="s">
        <v>325</v>
      </c>
      <c r="P34" t="s">
        <v>325</v>
      </c>
      <c r="Q34">
        <v>1</v>
      </c>
      <c r="X34">
        <v>0.08</v>
      </c>
      <c r="Y34">
        <v>0</v>
      </c>
      <c r="Z34">
        <v>89.99</v>
      </c>
      <c r="AA34">
        <v>10.06</v>
      </c>
      <c r="AB34">
        <v>0</v>
      </c>
      <c r="AC34">
        <v>0</v>
      </c>
      <c r="AD34">
        <v>1</v>
      </c>
      <c r="AE34">
        <v>0</v>
      </c>
      <c r="AG34">
        <v>0.08</v>
      </c>
      <c r="AH34">
        <v>2</v>
      </c>
      <c r="AI34">
        <v>37324059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ROW(Source!A35)</f>
        <v>35</v>
      </c>
      <c r="B35">
        <v>37324067</v>
      </c>
      <c r="C35">
        <v>37324056</v>
      </c>
      <c r="D35">
        <v>26836962</v>
      </c>
      <c r="E35">
        <v>1</v>
      </c>
      <c r="F35">
        <v>1</v>
      </c>
      <c r="G35">
        <v>1</v>
      </c>
      <c r="H35">
        <v>2</v>
      </c>
      <c r="I35" t="s">
        <v>322</v>
      </c>
      <c r="J35" t="s">
        <v>323</v>
      </c>
      <c r="K35" t="s">
        <v>324</v>
      </c>
      <c r="L35">
        <v>1368</v>
      </c>
      <c r="N35">
        <v>1011</v>
      </c>
      <c r="O35" t="s">
        <v>325</v>
      </c>
      <c r="P35" t="s">
        <v>325</v>
      </c>
      <c r="Q35">
        <v>1</v>
      </c>
      <c r="X35">
        <v>0.22</v>
      </c>
      <c r="Y35">
        <v>0</v>
      </c>
      <c r="Z35">
        <v>90</v>
      </c>
      <c r="AA35">
        <v>10.06</v>
      </c>
      <c r="AB35">
        <v>0</v>
      </c>
      <c r="AC35">
        <v>0</v>
      </c>
      <c r="AD35">
        <v>1</v>
      </c>
      <c r="AE35">
        <v>0</v>
      </c>
      <c r="AG35">
        <v>0.22</v>
      </c>
      <c r="AH35">
        <v>2</v>
      </c>
      <c r="AI35">
        <v>37324060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ROW(Source!A35)</f>
        <v>35</v>
      </c>
      <c r="B36">
        <v>37324068</v>
      </c>
      <c r="C36">
        <v>37324056</v>
      </c>
      <c r="D36">
        <v>26838355</v>
      </c>
      <c r="E36">
        <v>1</v>
      </c>
      <c r="F36">
        <v>1</v>
      </c>
      <c r="G36">
        <v>1</v>
      </c>
      <c r="H36">
        <v>2</v>
      </c>
      <c r="I36" t="s">
        <v>357</v>
      </c>
      <c r="J36" t="s">
        <v>358</v>
      </c>
      <c r="K36" t="s">
        <v>359</v>
      </c>
      <c r="L36">
        <v>1368</v>
      </c>
      <c r="N36">
        <v>1011</v>
      </c>
      <c r="O36" t="s">
        <v>325</v>
      </c>
      <c r="P36" t="s">
        <v>325</v>
      </c>
      <c r="Q36">
        <v>1</v>
      </c>
      <c r="X36">
        <v>0.44</v>
      </c>
      <c r="Y36">
        <v>0</v>
      </c>
      <c r="Z36">
        <v>0.55</v>
      </c>
      <c r="AA36">
        <v>0</v>
      </c>
      <c r="AB36">
        <v>0</v>
      </c>
      <c r="AC36">
        <v>0</v>
      </c>
      <c r="AD36">
        <v>1</v>
      </c>
      <c r="AE36">
        <v>0</v>
      </c>
      <c r="AG36">
        <v>0.44</v>
      </c>
      <c r="AH36">
        <v>2</v>
      </c>
      <c r="AI36">
        <v>37324061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ROW(Source!A35)</f>
        <v>35</v>
      </c>
      <c r="B37">
        <v>37324069</v>
      </c>
      <c r="C37">
        <v>37324056</v>
      </c>
      <c r="D37">
        <v>26848810</v>
      </c>
      <c r="E37">
        <v>1</v>
      </c>
      <c r="F37">
        <v>1</v>
      </c>
      <c r="G37">
        <v>1</v>
      </c>
      <c r="H37">
        <v>3</v>
      </c>
      <c r="I37" t="s">
        <v>360</v>
      </c>
      <c r="J37" t="s">
        <v>361</v>
      </c>
      <c r="K37" t="s">
        <v>362</v>
      </c>
      <c r="L37">
        <v>1339</v>
      </c>
      <c r="N37">
        <v>1007</v>
      </c>
      <c r="O37" t="s">
        <v>346</v>
      </c>
      <c r="P37" t="s">
        <v>346</v>
      </c>
      <c r="Q37">
        <v>1</v>
      </c>
      <c r="X37">
        <v>1.2</v>
      </c>
      <c r="Y37">
        <v>55.26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G37">
        <v>1.2</v>
      </c>
      <c r="AH37">
        <v>2</v>
      </c>
      <c r="AI37">
        <v>37324062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ROW(Source!A35)</f>
        <v>35</v>
      </c>
      <c r="B38">
        <v>37324070</v>
      </c>
      <c r="C38">
        <v>37324056</v>
      </c>
      <c r="D38">
        <v>26849228</v>
      </c>
      <c r="E38">
        <v>1</v>
      </c>
      <c r="F38">
        <v>1</v>
      </c>
      <c r="G38">
        <v>1</v>
      </c>
      <c r="H38">
        <v>3</v>
      </c>
      <c r="I38" t="s">
        <v>363</v>
      </c>
      <c r="J38" t="s">
        <v>364</v>
      </c>
      <c r="K38" t="s">
        <v>365</v>
      </c>
      <c r="L38">
        <v>1339</v>
      </c>
      <c r="N38">
        <v>1007</v>
      </c>
      <c r="O38" t="s">
        <v>346</v>
      </c>
      <c r="P38" t="s">
        <v>346</v>
      </c>
      <c r="Q38">
        <v>1</v>
      </c>
      <c r="X38">
        <v>0.15</v>
      </c>
      <c r="Y38">
        <v>2.44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G38">
        <v>0.15</v>
      </c>
      <c r="AH38">
        <v>2</v>
      </c>
      <c r="AI38">
        <v>37324063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ROW(Source!A36)</f>
        <v>36</v>
      </c>
      <c r="B39">
        <v>37324082</v>
      </c>
      <c r="C39">
        <v>37324071</v>
      </c>
      <c r="D39">
        <v>9415440</v>
      </c>
      <c r="E39">
        <v>1</v>
      </c>
      <c r="F39">
        <v>1</v>
      </c>
      <c r="G39">
        <v>1</v>
      </c>
      <c r="H39">
        <v>1</v>
      </c>
      <c r="I39" t="s">
        <v>317</v>
      </c>
      <c r="K39" t="s">
        <v>318</v>
      </c>
      <c r="L39">
        <v>1369</v>
      </c>
      <c r="N39">
        <v>1013</v>
      </c>
      <c r="O39" t="s">
        <v>319</v>
      </c>
      <c r="P39" t="s">
        <v>319</v>
      </c>
      <c r="Q39">
        <v>1</v>
      </c>
      <c r="X39">
        <v>8.8</v>
      </c>
      <c r="Y39">
        <v>0</v>
      </c>
      <c r="Z39">
        <v>0</v>
      </c>
      <c r="AA39">
        <v>0</v>
      </c>
      <c r="AB39">
        <v>8.31</v>
      </c>
      <c r="AC39">
        <v>0</v>
      </c>
      <c r="AD39">
        <v>1</v>
      </c>
      <c r="AE39">
        <v>1</v>
      </c>
      <c r="AG39">
        <v>8.8</v>
      </c>
      <c r="AH39">
        <v>2</v>
      </c>
      <c r="AI39">
        <v>37324072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ROW(Source!A36)</f>
        <v>36</v>
      </c>
      <c r="B40">
        <v>37324083</v>
      </c>
      <c r="C40">
        <v>37324071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32</v>
      </c>
      <c r="K40" t="s">
        <v>320</v>
      </c>
      <c r="L40">
        <v>608254</v>
      </c>
      <c r="N40">
        <v>1013</v>
      </c>
      <c r="O40" t="s">
        <v>321</v>
      </c>
      <c r="P40" t="s">
        <v>321</v>
      </c>
      <c r="Q40">
        <v>1</v>
      </c>
      <c r="X40">
        <v>1.28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2</v>
      </c>
      <c r="AG40">
        <v>1.28</v>
      </c>
      <c r="AH40">
        <v>2</v>
      </c>
      <c r="AI40">
        <v>37324073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ROW(Source!A36)</f>
        <v>36</v>
      </c>
      <c r="B41">
        <v>37324084</v>
      </c>
      <c r="C41">
        <v>37324071</v>
      </c>
      <c r="D41">
        <v>26836780</v>
      </c>
      <c r="E41">
        <v>1</v>
      </c>
      <c r="F41">
        <v>1</v>
      </c>
      <c r="G41">
        <v>1</v>
      </c>
      <c r="H41">
        <v>2</v>
      </c>
      <c r="I41" t="s">
        <v>354</v>
      </c>
      <c r="J41" t="s">
        <v>355</v>
      </c>
      <c r="K41" t="s">
        <v>356</v>
      </c>
      <c r="L41">
        <v>1368</v>
      </c>
      <c r="N41">
        <v>1011</v>
      </c>
      <c r="O41" t="s">
        <v>325</v>
      </c>
      <c r="P41" t="s">
        <v>325</v>
      </c>
      <c r="Q41">
        <v>1</v>
      </c>
      <c r="X41">
        <v>0.1</v>
      </c>
      <c r="Y41">
        <v>0</v>
      </c>
      <c r="Z41">
        <v>89.99</v>
      </c>
      <c r="AA41">
        <v>10.06</v>
      </c>
      <c r="AB41">
        <v>0</v>
      </c>
      <c r="AC41">
        <v>0</v>
      </c>
      <c r="AD41">
        <v>1</v>
      </c>
      <c r="AE41">
        <v>0</v>
      </c>
      <c r="AG41">
        <v>0.1</v>
      </c>
      <c r="AH41">
        <v>2</v>
      </c>
      <c r="AI41">
        <v>37324074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ROW(Source!A36)</f>
        <v>36</v>
      </c>
      <c r="B42">
        <v>37324085</v>
      </c>
      <c r="C42">
        <v>37324071</v>
      </c>
      <c r="D42">
        <v>26836962</v>
      </c>
      <c r="E42">
        <v>1</v>
      </c>
      <c r="F42">
        <v>1</v>
      </c>
      <c r="G42">
        <v>1</v>
      </c>
      <c r="H42">
        <v>2</v>
      </c>
      <c r="I42" t="s">
        <v>322</v>
      </c>
      <c r="J42" t="s">
        <v>323</v>
      </c>
      <c r="K42" t="s">
        <v>324</v>
      </c>
      <c r="L42">
        <v>1368</v>
      </c>
      <c r="N42">
        <v>1011</v>
      </c>
      <c r="O42" t="s">
        <v>325</v>
      </c>
      <c r="P42" t="s">
        <v>325</v>
      </c>
      <c r="Q42">
        <v>1</v>
      </c>
      <c r="X42">
        <v>0.6</v>
      </c>
      <c r="Y42">
        <v>0</v>
      </c>
      <c r="Z42">
        <v>90</v>
      </c>
      <c r="AA42">
        <v>10.06</v>
      </c>
      <c r="AB42">
        <v>0</v>
      </c>
      <c r="AC42">
        <v>0</v>
      </c>
      <c r="AD42">
        <v>1</v>
      </c>
      <c r="AE42">
        <v>0</v>
      </c>
      <c r="AG42">
        <v>0.6</v>
      </c>
      <c r="AH42">
        <v>2</v>
      </c>
      <c r="AI42">
        <v>37324075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ROW(Source!A36)</f>
        <v>36</v>
      </c>
      <c r="B43">
        <v>37324086</v>
      </c>
      <c r="C43">
        <v>37324071</v>
      </c>
      <c r="D43">
        <v>26837236</v>
      </c>
      <c r="E43">
        <v>1</v>
      </c>
      <c r="F43">
        <v>1</v>
      </c>
      <c r="G43">
        <v>1</v>
      </c>
      <c r="H43">
        <v>2</v>
      </c>
      <c r="I43" t="s">
        <v>366</v>
      </c>
      <c r="J43" t="s">
        <v>367</v>
      </c>
      <c r="K43" t="s">
        <v>368</v>
      </c>
      <c r="L43">
        <v>1368</v>
      </c>
      <c r="N43">
        <v>1011</v>
      </c>
      <c r="O43" t="s">
        <v>325</v>
      </c>
      <c r="P43" t="s">
        <v>325</v>
      </c>
      <c r="Q43">
        <v>1</v>
      </c>
      <c r="X43">
        <v>0.58</v>
      </c>
      <c r="Y43">
        <v>0</v>
      </c>
      <c r="Z43">
        <v>26.5</v>
      </c>
      <c r="AA43">
        <v>10.06</v>
      </c>
      <c r="AB43">
        <v>0</v>
      </c>
      <c r="AC43">
        <v>0</v>
      </c>
      <c r="AD43">
        <v>1</v>
      </c>
      <c r="AE43">
        <v>0</v>
      </c>
      <c r="AG43">
        <v>0.58</v>
      </c>
      <c r="AH43">
        <v>2</v>
      </c>
      <c r="AI43">
        <v>37324076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ROW(Source!A36)</f>
        <v>36</v>
      </c>
      <c r="B44">
        <v>37324087</v>
      </c>
      <c r="C44">
        <v>37324071</v>
      </c>
      <c r="D44">
        <v>26838355</v>
      </c>
      <c r="E44">
        <v>1</v>
      </c>
      <c r="F44">
        <v>1</v>
      </c>
      <c r="G44">
        <v>1</v>
      </c>
      <c r="H44">
        <v>2</v>
      </c>
      <c r="I44" t="s">
        <v>357</v>
      </c>
      <c r="J44" t="s">
        <v>358</v>
      </c>
      <c r="K44" t="s">
        <v>359</v>
      </c>
      <c r="L44">
        <v>1368</v>
      </c>
      <c r="N44">
        <v>1011</v>
      </c>
      <c r="O44" t="s">
        <v>325</v>
      </c>
      <c r="P44" t="s">
        <v>325</v>
      </c>
      <c r="Q44">
        <v>1</v>
      </c>
      <c r="X44">
        <v>1.21</v>
      </c>
      <c r="Y44">
        <v>0</v>
      </c>
      <c r="Z44">
        <v>0.55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1.21</v>
      </c>
      <c r="AH44">
        <v>2</v>
      </c>
      <c r="AI44">
        <v>37324077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ROW(Source!A36)</f>
        <v>36</v>
      </c>
      <c r="B45">
        <v>37324088</v>
      </c>
      <c r="C45">
        <v>37324071</v>
      </c>
      <c r="D45">
        <v>26848620</v>
      </c>
      <c r="E45">
        <v>1</v>
      </c>
      <c r="F45">
        <v>1</v>
      </c>
      <c r="G45">
        <v>1</v>
      </c>
      <c r="H45">
        <v>3</v>
      </c>
      <c r="I45" t="s">
        <v>369</v>
      </c>
      <c r="J45" t="s">
        <v>370</v>
      </c>
      <c r="K45" t="s">
        <v>371</v>
      </c>
      <c r="L45">
        <v>1339</v>
      </c>
      <c r="N45">
        <v>1007</v>
      </c>
      <c r="O45" t="s">
        <v>346</v>
      </c>
      <c r="P45" t="s">
        <v>346</v>
      </c>
      <c r="Q45">
        <v>1</v>
      </c>
      <c r="X45">
        <v>0.2</v>
      </c>
      <c r="Y45">
        <v>87.8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0.2</v>
      </c>
      <c r="AH45">
        <v>2</v>
      </c>
      <c r="AI45">
        <v>37324078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ROW(Source!A36)</f>
        <v>36</v>
      </c>
      <c r="B46">
        <v>37324089</v>
      </c>
      <c r="C46">
        <v>37324071</v>
      </c>
      <c r="D46">
        <v>26848718</v>
      </c>
      <c r="E46">
        <v>1</v>
      </c>
      <c r="F46">
        <v>1</v>
      </c>
      <c r="G46">
        <v>1</v>
      </c>
      <c r="H46">
        <v>3</v>
      </c>
      <c r="I46" t="s">
        <v>372</v>
      </c>
      <c r="J46" t="s">
        <v>373</v>
      </c>
      <c r="K46" t="s">
        <v>374</v>
      </c>
      <c r="L46">
        <v>1339</v>
      </c>
      <c r="N46">
        <v>1007</v>
      </c>
      <c r="O46" t="s">
        <v>346</v>
      </c>
      <c r="P46" t="s">
        <v>346</v>
      </c>
      <c r="Q46">
        <v>1</v>
      </c>
      <c r="X46">
        <v>0.91</v>
      </c>
      <c r="Y46">
        <v>108.4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0.91</v>
      </c>
      <c r="AH46">
        <v>2</v>
      </c>
      <c r="AI46">
        <v>37324079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ROW(Source!A36)</f>
        <v>36</v>
      </c>
      <c r="B47">
        <v>37324090</v>
      </c>
      <c r="C47">
        <v>37324071</v>
      </c>
      <c r="D47">
        <v>26848810</v>
      </c>
      <c r="E47">
        <v>1</v>
      </c>
      <c r="F47">
        <v>1</v>
      </c>
      <c r="G47">
        <v>1</v>
      </c>
      <c r="H47">
        <v>3</v>
      </c>
      <c r="I47" t="s">
        <v>360</v>
      </c>
      <c r="J47" t="s">
        <v>361</v>
      </c>
      <c r="K47" t="s">
        <v>362</v>
      </c>
      <c r="L47">
        <v>1339</v>
      </c>
      <c r="N47">
        <v>1007</v>
      </c>
      <c r="O47" t="s">
        <v>346</v>
      </c>
      <c r="P47" t="s">
        <v>346</v>
      </c>
      <c r="Q47">
        <v>1</v>
      </c>
      <c r="X47">
        <v>0.46</v>
      </c>
      <c r="Y47">
        <v>55.26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0.46</v>
      </c>
      <c r="AH47">
        <v>2</v>
      </c>
      <c r="AI47">
        <v>37324080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ROW(Source!A36)</f>
        <v>36</v>
      </c>
      <c r="B48">
        <v>37324091</v>
      </c>
      <c r="C48">
        <v>37324071</v>
      </c>
      <c r="D48">
        <v>26849228</v>
      </c>
      <c r="E48">
        <v>1</v>
      </c>
      <c r="F48">
        <v>1</v>
      </c>
      <c r="G48">
        <v>1</v>
      </c>
      <c r="H48">
        <v>3</v>
      </c>
      <c r="I48" t="s">
        <v>363</v>
      </c>
      <c r="J48" t="s">
        <v>364</v>
      </c>
      <c r="K48" t="s">
        <v>365</v>
      </c>
      <c r="L48">
        <v>1339</v>
      </c>
      <c r="N48">
        <v>1007</v>
      </c>
      <c r="O48" t="s">
        <v>346</v>
      </c>
      <c r="P48" t="s">
        <v>346</v>
      </c>
      <c r="Q48">
        <v>1</v>
      </c>
      <c r="X48">
        <v>0.72</v>
      </c>
      <c r="Y48">
        <v>2.44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0.72</v>
      </c>
      <c r="AH48">
        <v>2</v>
      </c>
      <c r="AI48">
        <v>37324081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ROW(Source!A37)</f>
        <v>37</v>
      </c>
      <c r="B49">
        <v>37324082</v>
      </c>
      <c r="C49">
        <v>37324071</v>
      </c>
      <c r="D49">
        <v>9415440</v>
      </c>
      <c r="E49">
        <v>1</v>
      </c>
      <c r="F49">
        <v>1</v>
      </c>
      <c r="G49">
        <v>1</v>
      </c>
      <c r="H49">
        <v>1</v>
      </c>
      <c r="I49" t="s">
        <v>317</v>
      </c>
      <c r="K49" t="s">
        <v>318</v>
      </c>
      <c r="L49">
        <v>1369</v>
      </c>
      <c r="N49">
        <v>1013</v>
      </c>
      <c r="O49" t="s">
        <v>319</v>
      </c>
      <c r="P49" t="s">
        <v>319</v>
      </c>
      <c r="Q49">
        <v>1</v>
      </c>
      <c r="X49">
        <v>8.8</v>
      </c>
      <c r="Y49">
        <v>0</v>
      </c>
      <c r="Z49">
        <v>0</v>
      </c>
      <c r="AA49">
        <v>0</v>
      </c>
      <c r="AB49">
        <v>8.31</v>
      </c>
      <c r="AC49">
        <v>0</v>
      </c>
      <c r="AD49">
        <v>1</v>
      </c>
      <c r="AE49">
        <v>1</v>
      </c>
      <c r="AG49">
        <v>8.8</v>
      </c>
      <c r="AH49">
        <v>2</v>
      </c>
      <c r="AI49">
        <v>37324072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ROW(Source!A37)</f>
        <v>37</v>
      </c>
      <c r="B50">
        <v>37324083</v>
      </c>
      <c r="C50">
        <v>37324071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32</v>
      </c>
      <c r="K50" t="s">
        <v>320</v>
      </c>
      <c r="L50">
        <v>608254</v>
      </c>
      <c r="N50">
        <v>1013</v>
      </c>
      <c r="O50" t="s">
        <v>321</v>
      </c>
      <c r="P50" t="s">
        <v>321</v>
      </c>
      <c r="Q50">
        <v>1</v>
      </c>
      <c r="X50">
        <v>1.28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G50">
        <v>1.28</v>
      </c>
      <c r="AH50">
        <v>2</v>
      </c>
      <c r="AI50">
        <v>37324073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ROW(Source!A37)</f>
        <v>37</v>
      </c>
      <c r="B51">
        <v>37324084</v>
      </c>
      <c r="C51">
        <v>37324071</v>
      </c>
      <c r="D51">
        <v>26836780</v>
      </c>
      <c r="E51">
        <v>1</v>
      </c>
      <c r="F51">
        <v>1</v>
      </c>
      <c r="G51">
        <v>1</v>
      </c>
      <c r="H51">
        <v>2</v>
      </c>
      <c r="I51" t="s">
        <v>354</v>
      </c>
      <c r="J51" t="s">
        <v>355</v>
      </c>
      <c r="K51" t="s">
        <v>356</v>
      </c>
      <c r="L51">
        <v>1368</v>
      </c>
      <c r="N51">
        <v>1011</v>
      </c>
      <c r="O51" t="s">
        <v>325</v>
      </c>
      <c r="P51" t="s">
        <v>325</v>
      </c>
      <c r="Q51">
        <v>1</v>
      </c>
      <c r="X51">
        <v>0.1</v>
      </c>
      <c r="Y51">
        <v>0</v>
      </c>
      <c r="Z51">
        <v>89.99</v>
      </c>
      <c r="AA51">
        <v>10.06</v>
      </c>
      <c r="AB51">
        <v>0</v>
      </c>
      <c r="AC51">
        <v>0</v>
      </c>
      <c r="AD51">
        <v>1</v>
      </c>
      <c r="AE51">
        <v>0</v>
      </c>
      <c r="AG51">
        <v>0.1</v>
      </c>
      <c r="AH51">
        <v>2</v>
      </c>
      <c r="AI51">
        <v>37324074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ROW(Source!A37)</f>
        <v>37</v>
      </c>
      <c r="B52">
        <v>37324085</v>
      </c>
      <c r="C52">
        <v>37324071</v>
      </c>
      <c r="D52">
        <v>26836962</v>
      </c>
      <c r="E52">
        <v>1</v>
      </c>
      <c r="F52">
        <v>1</v>
      </c>
      <c r="G52">
        <v>1</v>
      </c>
      <c r="H52">
        <v>2</v>
      </c>
      <c r="I52" t="s">
        <v>322</v>
      </c>
      <c r="J52" t="s">
        <v>323</v>
      </c>
      <c r="K52" t="s">
        <v>324</v>
      </c>
      <c r="L52">
        <v>1368</v>
      </c>
      <c r="N52">
        <v>1011</v>
      </c>
      <c r="O52" t="s">
        <v>325</v>
      </c>
      <c r="P52" t="s">
        <v>325</v>
      </c>
      <c r="Q52">
        <v>1</v>
      </c>
      <c r="X52">
        <v>0.6</v>
      </c>
      <c r="Y52">
        <v>0</v>
      </c>
      <c r="Z52">
        <v>90</v>
      </c>
      <c r="AA52">
        <v>10.06</v>
      </c>
      <c r="AB52">
        <v>0</v>
      </c>
      <c r="AC52">
        <v>0</v>
      </c>
      <c r="AD52">
        <v>1</v>
      </c>
      <c r="AE52">
        <v>0</v>
      </c>
      <c r="AG52">
        <v>0.6</v>
      </c>
      <c r="AH52">
        <v>2</v>
      </c>
      <c r="AI52">
        <v>37324075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ROW(Source!A37)</f>
        <v>37</v>
      </c>
      <c r="B53">
        <v>37324086</v>
      </c>
      <c r="C53">
        <v>37324071</v>
      </c>
      <c r="D53">
        <v>26837236</v>
      </c>
      <c r="E53">
        <v>1</v>
      </c>
      <c r="F53">
        <v>1</v>
      </c>
      <c r="G53">
        <v>1</v>
      </c>
      <c r="H53">
        <v>2</v>
      </c>
      <c r="I53" t="s">
        <v>366</v>
      </c>
      <c r="J53" t="s">
        <v>367</v>
      </c>
      <c r="K53" t="s">
        <v>368</v>
      </c>
      <c r="L53">
        <v>1368</v>
      </c>
      <c r="N53">
        <v>1011</v>
      </c>
      <c r="O53" t="s">
        <v>325</v>
      </c>
      <c r="P53" t="s">
        <v>325</v>
      </c>
      <c r="Q53">
        <v>1</v>
      </c>
      <c r="X53">
        <v>0.58</v>
      </c>
      <c r="Y53">
        <v>0</v>
      </c>
      <c r="Z53">
        <v>26.5</v>
      </c>
      <c r="AA53">
        <v>10.06</v>
      </c>
      <c r="AB53">
        <v>0</v>
      </c>
      <c r="AC53">
        <v>0</v>
      </c>
      <c r="AD53">
        <v>1</v>
      </c>
      <c r="AE53">
        <v>0</v>
      </c>
      <c r="AG53">
        <v>0.58</v>
      </c>
      <c r="AH53">
        <v>2</v>
      </c>
      <c r="AI53">
        <v>37324076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ROW(Source!A37)</f>
        <v>37</v>
      </c>
      <c r="B54">
        <v>37324087</v>
      </c>
      <c r="C54">
        <v>37324071</v>
      </c>
      <c r="D54">
        <v>26838355</v>
      </c>
      <c r="E54">
        <v>1</v>
      </c>
      <c r="F54">
        <v>1</v>
      </c>
      <c r="G54">
        <v>1</v>
      </c>
      <c r="H54">
        <v>2</v>
      </c>
      <c r="I54" t="s">
        <v>357</v>
      </c>
      <c r="J54" t="s">
        <v>358</v>
      </c>
      <c r="K54" t="s">
        <v>359</v>
      </c>
      <c r="L54">
        <v>1368</v>
      </c>
      <c r="N54">
        <v>1011</v>
      </c>
      <c r="O54" t="s">
        <v>325</v>
      </c>
      <c r="P54" t="s">
        <v>325</v>
      </c>
      <c r="Q54">
        <v>1</v>
      </c>
      <c r="X54">
        <v>1.21</v>
      </c>
      <c r="Y54">
        <v>0</v>
      </c>
      <c r="Z54">
        <v>0.55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1.21</v>
      </c>
      <c r="AH54">
        <v>2</v>
      </c>
      <c r="AI54">
        <v>37324077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ROW(Source!A37)</f>
        <v>37</v>
      </c>
      <c r="B55">
        <v>37324088</v>
      </c>
      <c r="C55">
        <v>37324071</v>
      </c>
      <c r="D55">
        <v>26848620</v>
      </c>
      <c r="E55">
        <v>1</v>
      </c>
      <c r="F55">
        <v>1</v>
      </c>
      <c r="G55">
        <v>1</v>
      </c>
      <c r="H55">
        <v>3</v>
      </c>
      <c r="I55" t="s">
        <v>369</v>
      </c>
      <c r="J55" t="s">
        <v>370</v>
      </c>
      <c r="K55" t="s">
        <v>371</v>
      </c>
      <c r="L55">
        <v>1339</v>
      </c>
      <c r="N55">
        <v>1007</v>
      </c>
      <c r="O55" t="s">
        <v>346</v>
      </c>
      <c r="P55" t="s">
        <v>346</v>
      </c>
      <c r="Q55">
        <v>1</v>
      </c>
      <c r="X55">
        <v>0.2</v>
      </c>
      <c r="Y55">
        <v>87.8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0.2</v>
      </c>
      <c r="AH55">
        <v>2</v>
      </c>
      <c r="AI55">
        <v>37324078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ROW(Source!A37)</f>
        <v>37</v>
      </c>
      <c r="B56">
        <v>37324089</v>
      </c>
      <c r="C56">
        <v>37324071</v>
      </c>
      <c r="D56">
        <v>26848718</v>
      </c>
      <c r="E56">
        <v>1</v>
      </c>
      <c r="F56">
        <v>1</v>
      </c>
      <c r="G56">
        <v>1</v>
      </c>
      <c r="H56">
        <v>3</v>
      </c>
      <c r="I56" t="s">
        <v>372</v>
      </c>
      <c r="J56" t="s">
        <v>373</v>
      </c>
      <c r="K56" t="s">
        <v>374</v>
      </c>
      <c r="L56">
        <v>1339</v>
      </c>
      <c r="N56">
        <v>1007</v>
      </c>
      <c r="O56" t="s">
        <v>346</v>
      </c>
      <c r="P56" t="s">
        <v>346</v>
      </c>
      <c r="Q56">
        <v>1</v>
      </c>
      <c r="X56">
        <v>0.91</v>
      </c>
      <c r="Y56">
        <v>108.4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0.91</v>
      </c>
      <c r="AH56">
        <v>2</v>
      </c>
      <c r="AI56">
        <v>37324079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ROW(Source!A37)</f>
        <v>37</v>
      </c>
      <c r="B57">
        <v>37324090</v>
      </c>
      <c r="C57">
        <v>37324071</v>
      </c>
      <c r="D57">
        <v>26848810</v>
      </c>
      <c r="E57">
        <v>1</v>
      </c>
      <c r="F57">
        <v>1</v>
      </c>
      <c r="G57">
        <v>1</v>
      </c>
      <c r="H57">
        <v>3</v>
      </c>
      <c r="I57" t="s">
        <v>360</v>
      </c>
      <c r="J57" t="s">
        <v>361</v>
      </c>
      <c r="K57" t="s">
        <v>362</v>
      </c>
      <c r="L57">
        <v>1339</v>
      </c>
      <c r="N57">
        <v>1007</v>
      </c>
      <c r="O57" t="s">
        <v>346</v>
      </c>
      <c r="P57" t="s">
        <v>346</v>
      </c>
      <c r="Q57">
        <v>1</v>
      </c>
      <c r="X57">
        <v>0.46</v>
      </c>
      <c r="Y57">
        <v>55.26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G57">
        <v>0.46</v>
      </c>
      <c r="AH57">
        <v>2</v>
      </c>
      <c r="AI57">
        <v>37324080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ROW(Source!A37)</f>
        <v>37</v>
      </c>
      <c r="B58">
        <v>37324091</v>
      </c>
      <c r="C58">
        <v>37324071</v>
      </c>
      <c r="D58">
        <v>26849228</v>
      </c>
      <c r="E58">
        <v>1</v>
      </c>
      <c r="F58">
        <v>1</v>
      </c>
      <c r="G58">
        <v>1</v>
      </c>
      <c r="H58">
        <v>3</v>
      </c>
      <c r="I58" t="s">
        <v>363</v>
      </c>
      <c r="J58" t="s">
        <v>364</v>
      </c>
      <c r="K58" t="s">
        <v>365</v>
      </c>
      <c r="L58">
        <v>1339</v>
      </c>
      <c r="N58">
        <v>1007</v>
      </c>
      <c r="O58" t="s">
        <v>346</v>
      </c>
      <c r="P58" t="s">
        <v>346</v>
      </c>
      <c r="Q58">
        <v>1</v>
      </c>
      <c r="X58">
        <v>0.72</v>
      </c>
      <c r="Y58">
        <v>2.44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G58">
        <v>0.72</v>
      </c>
      <c r="AH58">
        <v>2</v>
      </c>
      <c r="AI58">
        <v>37324081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ROW(Source!A38)</f>
        <v>38</v>
      </c>
      <c r="B59">
        <v>37324106</v>
      </c>
      <c r="C59">
        <v>37324092</v>
      </c>
      <c r="D59">
        <v>9415352</v>
      </c>
      <c r="E59">
        <v>1</v>
      </c>
      <c r="F59">
        <v>1</v>
      </c>
      <c r="G59">
        <v>1</v>
      </c>
      <c r="H59">
        <v>1</v>
      </c>
      <c r="I59" t="s">
        <v>375</v>
      </c>
      <c r="K59" t="s">
        <v>376</v>
      </c>
      <c r="L59">
        <v>1369</v>
      </c>
      <c r="N59">
        <v>1013</v>
      </c>
      <c r="O59" t="s">
        <v>319</v>
      </c>
      <c r="P59" t="s">
        <v>319</v>
      </c>
      <c r="Q59">
        <v>1</v>
      </c>
      <c r="X59">
        <v>79.81</v>
      </c>
      <c r="Y59">
        <v>0</v>
      </c>
      <c r="Z59">
        <v>0</v>
      </c>
      <c r="AA59">
        <v>0</v>
      </c>
      <c r="AB59">
        <v>9.62</v>
      </c>
      <c r="AC59">
        <v>0</v>
      </c>
      <c r="AD59">
        <v>1</v>
      </c>
      <c r="AE59">
        <v>1</v>
      </c>
      <c r="AG59">
        <v>79.81</v>
      </c>
      <c r="AH59">
        <v>2</v>
      </c>
      <c r="AI59">
        <v>37324095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ROW(Source!A38)</f>
        <v>38</v>
      </c>
      <c r="B60">
        <v>37324107</v>
      </c>
      <c r="C60">
        <v>37324092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32</v>
      </c>
      <c r="K60" t="s">
        <v>320</v>
      </c>
      <c r="L60">
        <v>608254</v>
      </c>
      <c r="N60">
        <v>1013</v>
      </c>
      <c r="O60" t="s">
        <v>321</v>
      </c>
      <c r="P60" t="s">
        <v>321</v>
      </c>
      <c r="Q60">
        <v>1</v>
      </c>
      <c r="X60">
        <v>13.84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2</v>
      </c>
      <c r="AG60">
        <v>13.84</v>
      </c>
      <c r="AH60">
        <v>2</v>
      </c>
      <c r="AI60">
        <v>37324096</v>
      </c>
      <c r="AJ60">
        <v>60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ROW(Source!A38)</f>
        <v>38</v>
      </c>
      <c r="B61">
        <v>37324108</v>
      </c>
      <c r="C61">
        <v>37324092</v>
      </c>
      <c r="D61">
        <v>26836841</v>
      </c>
      <c r="E61">
        <v>1</v>
      </c>
      <c r="F61">
        <v>1</v>
      </c>
      <c r="G61">
        <v>1</v>
      </c>
      <c r="H61">
        <v>2</v>
      </c>
      <c r="I61" t="s">
        <v>377</v>
      </c>
      <c r="J61" t="s">
        <v>378</v>
      </c>
      <c r="K61" t="s">
        <v>379</v>
      </c>
      <c r="L61">
        <v>1368</v>
      </c>
      <c r="N61">
        <v>1011</v>
      </c>
      <c r="O61" t="s">
        <v>325</v>
      </c>
      <c r="P61" t="s">
        <v>325</v>
      </c>
      <c r="Q61">
        <v>1</v>
      </c>
      <c r="X61">
        <v>0.92</v>
      </c>
      <c r="Y61">
        <v>0</v>
      </c>
      <c r="Z61">
        <v>31.26</v>
      </c>
      <c r="AA61">
        <v>13.5</v>
      </c>
      <c r="AB61">
        <v>0</v>
      </c>
      <c r="AC61">
        <v>0</v>
      </c>
      <c r="AD61">
        <v>1</v>
      </c>
      <c r="AE61">
        <v>0</v>
      </c>
      <c r="AG61">
        <v>0.92</v>
      </c>
      <c r="AH61">
        <v>2</v>
      </c>
      <c r="AI61">
        <v>37324097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ROW(Source!A38)</f>
        <v>38</v>
      </c>
      <c r="B62">
        <v>37324109</v>
      </c>
      <c r="C62">
        <v>37324092</v>
      </c>
      <c r="D62">
        <v>26836962</v>
      </c>
      <c r="E62">
        <v>1</v>
      </c>
      <c r="F62">
        <v>1</v>
      </c>
      <c r="G62">
        <v>1</v>
      </c>
      <c r="H62">
        <v>2</v>
      </c>
      <c r="I62" t="s">
        <v>322</v>
      </c>
      <c r="J62" t="s">
        <v>323</v>
      </c>
      <c r="K62" t="s">
        <v>324</v>
      </c>
      <c r="L62">
        <v>1368</v>
      </c>
      <c r="N62">
        <v>1011</v>
      </c>
      <c r="O62" t="s">
        <v>325</v>
      </c>
      <c r="P62" t="s">
        <v>325</v>
      </c>
      <c r="Q62">
        <v>1</v>
      </c>
      <c r="X62">
        <v>9.93</v>
      </c>
      <c r="Y62">
        <v>0</v>
      </c>
      <c r="Z62">
        <v>90</v>
      </c>
      <c r="AA62">
        <v>10.06</v>
      </c>
      <c r="AB62">
        <v>0</v>
      </c>
      <c r="AC62">
        <v>0</v>
      </c>
      <c r="AD62">
        <v>1</v>
      </c>
      <c r="AE62">
        <v>0</v>
      </c>
      <c r="AG62">
        <v>9.93</v>
      </c>
      <c r="AH62">
        <v>2</v>
      </c>
      <c r="AI62">
        <v>37324098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ROW(Source!A38)</f>
        <v>38</v>
      </c>
      <c r="B63">
        <v>37324110</v>
      </c>
      <c r="C63">
        <v>37324092</v>
      </c>
      <c r="D63">
        <v>26837256</v>
      </c>
      <c r="E63">
        <v>1</v>
      </c>
      <c r="F63">
        <v>1</v>
      </c>
      <c r="G63">
        <v>1</v>
      </c>
      <c r="H63">
        <v>2</v>
      </c>
      <c r="I63" t="s">
        <v>380</v>
      </c>
      <c r="J63" t="s">
        <v>381</v>
      </c>
      <c r="K63" t="s">
        <v>382</v>
      </c>
      <c r="L63">
        <v>1368</v>
      </c>
      <c r="N63">
        <v>1011</v>
      </c>
      <c r="O63" t="s">
        <v>325</v>
      </c>
      <c r="P63" t="s">
        <v>325</v>
      </c>
      <c r="Q63">
        <v>1</v>
      </c>
      <c r="X63">
        <v>2.99</v>
      </c>
      <c r="Y63">
        <v>0</v>
      </c>
      <c r="Z63">
        <v>16.31</v>
      </c>
      <c r="AA63">
        <v>10.06</v>
      </c>
      <c r="AB63">
        <v>0</v>
      </c>
      <c r="AC63">
        <v>0</v>
      </c>
      <c r="AD63">
        <v>1</v>
      </c>
      <c r="AE63">
        <v>0</v>
      </c>
      <c r="AG63">
        <v>2.99</v>
      </c>
      <c r="AH63">
        <v>2</v>
      </c>
      <c r="AI63">
        <v>37324099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ROW(Source!A38)</f>
        <v>38</v>
      </c>
      <c r="B64">
        <v>37324111</v>
      </c>
      <c r="C64">
        <v>37324092</v>
      </c>
      <c r="D64">
        <v>26838045</v>
      </c>
      <c r="E64">
        <v>1</v>
      </c>
      <c r="F64">
        <v>1</v>
      </c>
      <c r="G64">
        <v>1</v>
      </c>
      <c r="H64">
        <v>2</v>
      </c>
      <c r="I64" t="s">
        <v>383</v>
      </c>
      <c r="J64" t="s">
        <v>384</v>
      </c>
      <c r="K64" t="s">
        <v>385</v>
      </c>
      <c r="L64">
        <v>1368</v>
      </c>
      <c r="N64">
        <v>1011</v>
      </c>
      <c r="O64" t="s">
        <v>325</v>
      </c>
      <c r="P64" t="s">
        <v>325</v>
      </c>
      <c r="Q64">
        <v>1</v>
      </c>
      <c r="X64">
        <v>9.93</v>
      </c>
      <c r="Y64">
        <v>0</v>
      </c>
      <c r="Z64">
        <v>7.54</v>
      </c>
      <c r="AA64">
        <v>0</v>
      </c>
      <c r="AB64">
        <v>0</v>
      </c>
      <c r="AC64">
        <v>0</v>
      </c>
      <c r="AD64">
        <v>1</v>
      </c>
      <c r="AE64">
        <v>0</v>
      </c>
      <c r="AG64">
        <v>9.93</v>
      </c>
      <c r="AH64">
        <v>2</v>
      </c>
      <c r="AI64">
        <v>37324100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ROW(Source!A38)</f>
        <v>38</v>
      </c>
      <c r="B65">
        <v>37324112</v>
      </c>
      <c r="C65">
        <v>37324092</v>
      </c>
      <c r="D65">
        <v>26838694</v>
      </c>
      <c r="E65">
        <v>1</v>
      </c>
      <c r="F65">
        <v>1</v>
      </c>
      <c r="G65">
        <v>1</v>
      </c>
      <c r="H65">
        <v>2</v>
      </c>
      <c r="I65" t="s">
        <v>337</v>
      </c>
      <c r="J65" t="s">
        <v>338</v>
      </c>
      <c r="K65" t="s">
        <v>339</v>
      </c>
      <c r="L65">
        <v>1368</v>
      </c>
      <c r="N65">
        <v>1011</v>
      </c>
      <c r="O65" t="s">
        <v>325</v>
      </c>
      <c r="P65" t="s">
        <v>325</v>
      </c>
      <c r="Q65">
        <v>1</v>
      </c>
      <c r="X65">
        <v>2.65</v>
      </c>
      <c r="Y65">
        <v>0</v>
      </c>
      <c r="Z65">
        <v>87.17</v>
      </c>
      <c r="AA65">
        <v>11.6</v>
      </c>
      <c r="AB65">
        <v>0</v>
      </c>
      <c r="AC65">
        <v>0</v>
      </c>
      <c r="AD65">
        <v>1</v>
      </c>
      <c r="AE65">
        <v>0</v>
      </c>
      <c r="AG65">
        <v>2.65</v>
      </c>
      <c r="AH65">
        <v>2</v>
      </c>
      <c r="AI65">
        <v>37324101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ROW(Source!A38)</f>
        <v>38</v>
      </c>
      <c r="B66">
        <v>37324113</v>
      </c>
      <c r="C66">
        <v>37324092</v>
      </c>
      <c r="D66">
        <v>26857979</v>
      </c>
      <c r="E66">
        <v>1</v>
      </c>
      <c r="F66">
        <v>1</v>
      </c>
      <c r="G66">
        <v>1</v>
      </c>
      <c r="H66">
        <v>3</v>
      </c>
      <c r="I66" t="s">
        <v>386</v>
      </c>
      <c r="J66" t="s">
        <v>387</v>
      </c>
      <c r="K66" t="s">
        <v>388</v>
      </c>
      <c r="L66">
        <v>1348</v>
      </c>
      <c r="N66">
        <v>1009</v>
      </c>
      <c r="O66" t="s">
        <v>81</v>
      </c>
      <c r="P66" t="s">
        <v>81</v>
      </c>
      <c r="Q66">
        <v>1000</v>
      </c>
      <c r="X66">
        <v>0.1</v>
      </c>
      <c r="Y66">
        <v>12486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G66">
        <v>0.1</v>
      </c>
      <c r="AH66">
        <v>2</v>
      </c>
      <c r="AI66">
        <v>37324102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ROW(Source!A38)</f>
        <v>38</v>
      </c>
      <c r="B67">
        <v>37324114</v>
      </c>
      <c r="C67">
        <v>37324092</v>
      </c>
      <c r="D67">
        <v>26858946</v>
      </c>
      <c r="E67">
        <v>1</v>
      </c>
      <c r="F67">
        <v>1</v>
      </c>
      <c r="G67">
        <v>1</v>
      </c>
      <c r="H67">
        <v>3</v>
      </c>
      <c r="I67" t="s">
        <v>389</v>
      </c>
      <c r="J67" t="s">
        <v>390</v>
      </c>
      <c r="K67" t="s">
        <v>391</v>
      </c>
      <c r="L67">
        <v>1348</v>
      </c>
      <c r="N67">
        <v>1009</v>
      </c>
      <c r="O67" t="s">
        <v>81</v>
      </c>
      <c r="P67" t="s">
        <v>81</v>
      </c>
      <c r="Q67">
        <v>1000</v>
      </c>
      <c r="X67">
        <v>1.67</v>
      </c>
      <c r="Y67">
        <v>600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1.67</v>
      </c>
      <c r="AH67">
        <v>2</v>
      </c>
      <c r="AI67">
        <v>37324103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ROW(Source!A38)</f>
        <v>38</v>
      </c>
      <c r="B68">
        <v>37324115</v>
      </c>
      <c r="C68">
        <v>37324092</v>
      </c>
      <c r="D68">
        <v>26860261</v>
      </c>
      <c r="E68">
        <v>1</v>
      </c>
      <c r="F68">
        <v>1</v>
      </c>
      <c r="G68">
        <v>1</v>
      </c>
      <c r="H68">
        <v>3</v>
      </c>
      <c r="I68" t="s">
        <v>392</v>
      </c>
      <c r="J68" t="s">
        <v>393</v>
      </c>
      <c r="K68" t="s">
        <v>394</v>
      </c>
      <c r="L68">
        <v>1348</v>
      </c>
      <c r="N68">
        <v>1009</v>
      </c>
      <c r="O68" t="s">
        <v>81</v>
      </c>
      <c r="P68" t="s">
        <v>81</v>
      </c>
      <c r="Q68">
        <v>1000</v>
      </c>
      <c r="X68">
        <v>0.007</v>
      </c>
      <c r="Y68">
        <v>13673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G68">
        <v>0.007</v>
      </c>
      <c r="AH68">
        <v>2</v>
      </c>
      <c r="AI68">
        <v>37324104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ROW(Source!A38)</f>
        <v>38</v>
      </c>
      <c r="B69">
        <v>37324116</v>
      </c>
      <c r="C69">
        <v>37324092</v>
      </c>
      <c r="D69">
        <v>26872076</v>
      </c>
      <c r="E69">
        <v>1</v>
      </c>
      <c r="F69">
        <v>1</v>
      </c>
      <c r="G69">
        <v>1</v>
      </c>
      <c r="H69">
        <v>3</v>
      </c>
      <c r="I69" t="s">
        <v>395</v>
      </c>
      <c r="J69" t="s">
        <v>396</v>
      </c>
      <c r="K69" t="s">
        <v>397</v>
      </c>
      <c r="L69">
        <v>1348</v>
      </c>
      <c r="N69">
        <v>1009</v>
      </c>
      <c r="O69" t="s">
        <v>81</v>
      </c>
      <c r="P69" t="s">
        <v>81</v>
      </c>
      <c r="Q69">
        <v>1000</v>
      </c>
      <c r="X69">
        <v>0.009</v>
      </c>
      <c r="Y69">
        <v>25650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0.009</v>
      </c>
      <c r="AH69">
        <v>2</v>
      </c>
      <c r="AI69">
        <v>37324105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ROW(Source!A38)</f>
        <v>38</v>
      </c>
      <c r="B70">
        <v>37324117</v>
      </c>
      <c r="C70">
        <v>37324092</v>
      </c>
      <c r="D70">
        <v>26848810</v>
      </c>
      <c r="E70">
        <v>1</v>
      </c>
      <c r="F70">
        <v>1</v>
      </c>
      <c r="G70">
        <v>1</v>
      </c>
      <c r="H70">
        <v>3</v>
      </c>
      <c r="I70" t="s">
        <v>360</v>
      </c>
      <c r="J70" t="s">
        <v>361</v>
      </c>
      <c r="K70" t="s">
        <v>362</v>
      </c>
      <c r="L70">
        <v>1339</v>
      </c>
      <c r="N70">
        <v>1007</v>
      </c>
      <c r="O70" t="s">
        <v>346</v>
      </c>
      <c r="P70" t="s">
        <v>346</v>
      </c>
      <c r="Q70">
        <v>1</v>
      </c>
      <c r="X70">
        <v>2.32</v>
      </c>
      <c r="Y70">
        <v>55.26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2.32</v>
      </c>
      <c r="AH70">
        <v>2</v>
      </c>
      <c r="AI70">
        <v>37324093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ROW(Source!A38)</f>
        <v>38</v>
      </c>
      <c r="B71">
        <v>37324118</v>
      </c>
      <c r="C71">
        <v>37324092</v>
      </c>
      <c r="D71">
        <v>26849228</v>
      </c>
      <c r="E71">
        <v>1</v>
      </c>
      <c r="F71">
        <v>1</v>
      </c>
      <c r="G71">
        <v>1</v>
      </c>
      <c r="H71">
        <v>3</v>
      </c>
      <c r="I71" t="s">
        <v>363</v>
      </c>
      <c r="J71" t="s">
        <v>364</v>
      </c>
      <c r="K71" t="s">
        <v>365</v>
      </c>
      <c r="L71">
        <v>1339</v>
      </c>
      <c r="N71">
        <v>1007</v>
      </c>
      <c r="O71" t="s">
        <v>346</v>
      </c>
      <c r="P71" t="s">
        <v>346</v>
      </c>
      <c r="Q71">
        <v>1</v>
      </c>
      <c r="X71">
        <v>0.748</v>
      </c>
      <c r="Y71">
        <v>2.44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0.748</v>
      </c>
      <c r="AH71">
        <v>2</v>
      </c>
      <c r="AI71">
        <v>37324094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ROW(Source!A39)</f>
        <v>39</v>
      </c>
      <c r="B72">
        <v>37324106</v>
      </c>
      <c r="C72">
        <v>37324092</v>
      </c>
      <c r="D72">
        <v>9415352</v>
      </c>
      <c r="E72">
        <v>1</v>
      </c>
      <c r="F72">
        <v>1</v>
      </c>
      <c r="G72">
        <v>1</v>
      </c>
      <c r="H72">
        <v>1</v>
      </c>
      <c r="I72" t="s">
        <v>375</v>
      </c>
      <c r="K72" t="s">
        <v>376</v>
      </c>
      <c r="L72">
        <v>1369</v>
      </c>
      <c r="N72">
        <v>1013</v>
      </c>
      <c r="O72" t="s">
        <v>319</v>
      </c>
      <c r="P72" t="s">
        <v>319</v>
      </c>
      <c r="Q72">
        <v>1</v>
      </c>
      <c r="X72">
        <v>79.81</v>
      </c>
      <c r="Y72">
        <v>0</v>
      </c>
      <c r="Z72">
        <v>0</v>
      </c>
      <c r="AA72">
        <v>0</v>
      </c>
      <c r="AB72">
        <v>9.62</v>
      </c>
      <c r="AC72">
        <v>0</v>
      </c>
      <c r="AD72">
        <v>1</v>
      </c>
      <c r="AE72">
        <v>1</v>
      </c>
      <c r="AG72">
        <v>79.81</v>
      </c>
      <c r="AH72">
        <v>2</v>
      </c>
      <c r="AI72">
        <v>37324095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ROW(Source!A39)</f>
        <v>39</v>
      </c>
      <c r="B73">
        <v>37324107</v>
      </c>
      <c r="C73">
        <v>37324092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32</v>
      </c>
      <c r="K73" t="s">
        <v>320</v>
      </c>
      <c r="L73">
        <v>608254</v>
      </c>
      <c r="N73">
        <v>1013</v>
      </c>
      <c r="O73" t="s">
        <v>321</v>
      </c>
      <c r="P73" t="s">
        <v>321</v>
      </c>
      <c r="Q73">
        <v>1</v>
      </c>
      <c r="X73">
        <v>13.84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G73">
        <v>13.84</v>
      </c>
      <c r="AH73">
        <v>2</v>
      </c>
      <c r="AI73">
        <v>37324096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ROW(Source!A39)</f>
        <v>39</v>
      </c>
      <c r="B74">
        <v>37324108</v>
      </c>
      <c r="C74">
        <v>37324092</v>
      </c>
      <c r="D74">
        <v>26836841</v>
      </c>
      <c r="E74">
        <v>1</v>
      </c>
      <c r="F74">
        <v>1</v>
      </c>
      <c r="G74">
        <v>1</v>
      </c>
      <c r="H74">
        <v>2</v>
      </c>
      <c r="I74" t="s">
        <v>377</v>
      </c>
      <c r="J74" t="s">
        <v>378</v>
      </c>
      <c r="K74" t="s">
        <v>379</v>
      </c>
      <c r="L74">
        <v>1368</v>
      </c>
      <c r="N74">
        <v>1011</v>
      </c>
      <c r="O74" t="s">
        <v>325</v>
      </c>
      <c r="P74" t="s">
        <v>325</v>
      </c>
      <c r="Q74">
        <v>1</v>
      </c>
      <c r="X74">
        <v>0.92</v>
      </c>
      <c r="Y74">
        <v>0</v>
      </c>
      <c r="Z74">
        <v>31.26</v>
      </c>
      <c r="AA74">
        <v>13.5</v>
      </c>
      <c r="AB74">
        <v>0</v>
      </c>
      <c r="AC74">
        <v>0</v>
      </c>
      <c r="AD74">
        <v>1</v>
      </c>
      <c r="AE74">
        <v>0</v>
      </c>
      <c r="AG74">
        <v>0.92</v>
      </c>
      <c r="AH74">
        <v>2</v>
      </c>
      <c r="AI74">
        <v>37324097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ROW(Source!A39)</f>
        <v>39</v>
      </c>
      <c r="B75">
        <v>37324109</v>
      </c>
      <c r="C75">
        <v>37324092</v>
      </c>
      <c r="D75">
        <v>26836962</v>
      </c>
      <c r="E75">
        <v>1</v>
      </c>
      <c r="F75">
        <v>1</v>
      </c>
      <c r="G75">
        <v>1</v>
      </c>
      <c r="H75">
        <v>2</v>
      </c>
      <c r="I75" t="s">
        <v>322</v>
      </c>
      <c r="J75" t="s">
        <v>323</v>
      </c>
      <c r="K75" t="s">
        <v>324</v>
      </c>
      <c r="L75">
        <v>1368</v>
      </c>
      <c r="N75">
        <v>1011</v>
      </c>
      <c r="O75" t="s">
        <v>325</v>
      </c>
      <c r="P75" t="s">
        <v>325</v>
      </c>
      <c r="Q75">
        <v>1</v>
      </c>
      <c r="X75">
        <v>9.93</v>
      </c>
      <c r="Y75">
        <v>0</v>
      </c>
      <c r="Z75">
        <v>90</v>
      </c>
      <c r="AA75">
        <v>10.06</v>
      </c>
      <c r="AB75">
        <v>0</v>
      </c>
      <c r="AC75">
        <v>0</v>
      </c>
      <c r="AD75">
        <v>1</v>
      </c>
      <c r="AE75">
        <v>0</v>
      </c>
      <c r="AG75">
        <v>9.93</v>
      </c>
      <c r="AH75">
        <v>2</v>
      </c>
      <c r="AI75">
        <v>37324098</v>
      </c>
      <c r="AJ75">
        <v>75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ROW(Source!A39)</f>
        <v>39</v>
      </c>
      <c r="B76">
        <v>37324110</v>
      </c>
      <c r="C76">
        <v>37324092</v>
      </c>
      <c r="D76">
        <v>26837256</v>
      </c>
      <c r="E76">
        <v>1</v>
      </c>
      <c r="F76">
        <v>1</v>
      </c>
      <c r="G76">
        <v>1</v>
      </c>
      <c r="H76">
        <v>2</v>
      </c>
      <c r="I76" t="s">
        <v>380</v>
      </c>
      <c r="J76" t="s">
        <v>381</v>
      </c>
      <c r="K76" t="s">
        <v>382</v>
      </c>
      <c r="L76">
        <v>1368</v>
      </c>
      <c r="N76">
        <v>1011</v>
      </c>
      <c r="O76" t="s">
        <v>325</v>
      </c>
      <c r="P76" t="s">
        <v>325</v>
      </c>
      <c r="Q76">
        <v>1</v>
      </c>
      <c r="X76">
        <v>2.99</v>
      </c>
      <c r="Y76">
        <v>0</v>
      </c>
      <c r="Z76">
        <v>16.31</v>
      </c>
      <c r="AA76">
        <v>10.06</v>
      </c>
      <c r="AB76">
        <v>0</v>
      </c>
      <c r="AC76">
        <v>0</v>
      </c>
      <c r="AD76">
        <v>1</v>
      </c>
      <c r="AE76">
        <v>0</v>
      </c>
      <c r="AG76">
        <v>2.99</v>
      </c>
      <c r="AH76">
        <v>2</v>
      </c>
      <c r="AI76">
        <v>37324099</v>
      </c>
      <c r="AJ76">
        <v>76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ROW(Source!A39)</f>
        <v>39</v>
      </c>
      <c r="B77">
        <v>37324111</v>
      </c>
      <c r="C77">
        <v>37324092</v>
      </c>
      <c r="D77">
        <v>26838045</v>
      </c>
      <c r="E77">
        <v>1</v>
      </c>
      <c r="F77">
        <v>1</v>
      </c>
      <c r="G77">
        <v>1</v>
      </c>
      <c r="H77">
        <v>2</v>
      </c>
      <c r="I77" t="s">
        <v>383</v>
      </c>
      <c r="J77" t="s">
        <v>384</v>
      </c>
      <c r="K77" t="s">
        <v>385</v>
      </c>
      <c r="L77">
        <v>1368</v>
      </c>
      <c r="N77">
        <v>1011</v>
      </c>
      <c r="O77" t="s">
        <v>325</v>
      </c>
      <c r="P77" t="s">
        <v>325</v>
      </c>
      <c r="Q77">
        <v>1</v>
      </c>
      <c r="X77">
        <v>9.93</v>
      </c>
      <c r="Y77">
        <v>0</v>
      </c>
      <c r="Z77">
        <v>7.54</v>
      </c>
      <c r="AA77">
        <v>0</v>
      </c>
      <c r="AB77">
        <v>0</v>
      </c>
      <c r="AC77">
        <v>0</v>
      </c>
      <c r="AD77">
        <v>1</v>
      </c>
      <c r="AE77">
        <v>0</v>
      </c>
      <c r="AG77">
        <v>9.93</v>
      </c>
      <c r="AH77">
        <v>2</v>
      </c>
      <c r="AI77">
        <v>37324100</v>
      </c>
      <c r="AJ77">
        <v>77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ROW(Source!A39)</f>
        <v>39</v>
      </c>
      <c r="B78">
        <v>37324112</v>
      </c>
      <c r="C78">
        <v>37324092</v>
      </c>
      <c r="D78">
        <v>26838694</v>
      </c>
      <c r="E78">
        <v>1</v>
      </c>
      <c r="F78">
        <v>1</v>
      </c>
      <c r="G78">
        <v>1</v>
      </c>
      <c r="H78">
        <v>2</v>
      </c>
      <c r="I78" t="s">
        <v>337</v>
      </c>
      <c r="J78" t="s">
        <v>338</v>
      </c>
      <c r="K78" t="s">
        <v>339</v>
      </c>
      <c r="L78">
        <v>1368</v>
      </c>
      <c r="N78">
        <v>1011</v>
      </c>
      <c r="O78" t="s">
        <v>325</v>
      </c>
      <c r="P78" t="s">
        <v>325</v>
      </c>
      <c r="Q78">
        <v>1</v>
      </c>
      <c r="X78">
        <v>2.65</v>
      </c>
      <c r="Y78">
        <v>0</v>
      </c>
      <c r="Z78">
        <v>87.17</v>
      </c>
      <c r="AA78">
        <v>11.6</v>
      </c>
      <c r="AB78">
        <v>0</v>
      </c>
      <c r="AC78">
        <v>0</v>
      </c>
      <c r="AD78">
        <v>1</v>
      </c>
      <c r="AE78">
        <v>0</v>
      </c>
      <c r="AG78">
        <v>2.65</v>
      </c>
      <c r="AH78">
        <v>2</v>
      </c>
      <c r="AI78">
        <v>37324101</v>
      </c>
      <c r="AJ78">
        <v>78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ROW(Source!A39)</f>
        <v>39</v>
      </c>
      <c r="B79">
        <v>37324113</v>
      </c>
      <c r="C79">
        <v>37324092</v>
      </c>
      <c r="D79">
        <v>26857979</v>
      </c>
      <c r="E79">
        <v>1</v>
      </c>
      <c r="F79">
        <v>1</v>
      </c>
      <c r="G79">
        <v>1</v>
      </c>
      <c r="H79">
        <v>3</v>
      </c>
      <c r="I79" t="s">
        <v>386</v>
      </c>
      <c r="J79" t="s">
        <v>387</v>
      </c>
      <c r="K79" t="s">
        <v>388</v>
      </c>
      <c r="L79">
        <v>1348</v>
      </c>
      <c r="N79">
        <v>1009</v>
      </c>
      <c r="O79" t="s">
        <v>81</v>
      </c>
      <c r="P79" t="s">
        <v>81</v>
      </c>
      <c r="Q79">
        <v>1000</v>
      </c>
      <c r="X79">
        <v>0.1</v>
      </c>
      <c r="Y79">
        <v>12486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G79">
        <v>0.1</v>
      </c>
      <c r="AH79">
        <v>2</v>
      </c>
      <c r="AI79">
        <v>37324102</v>
      </c>
      <c r="AJ79">
        <v>79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ROW(Source!A39)</f>
        <v>39</v>
      </c>
      <c r="B80">
        <v>37324114</v>
      </c>
      <c r="C80">
        <v>37324092</v>
      </c>
      <c r="D80">
        <v>26858946</v>
      </c>
      <c r="E80">
        <v>1</v>
      </c>
      <c r="F80">
        <v>1</v>
      </c>
      <c r="G80">
        <v>1</v>
      </c>
      <c r="H80">
        <v>3</v>
      </c>
      <c r="I80" t="s">
        <v>389</v>
      </c>
      <c r="J80" t="s">
        <v>390</v>
      </c>
      <c r="K80" t="s">
        <v>391</v>
      </c>
      <c r="L80">
        <v>1348</v>
      </c>
      <c r="N80">
        <v>1009</v>
      </c>
      <c r="O80" t="s">
        <v>81</v>
      </c>
      <c r="P80" t="s">
        <v>81</v>
      </c>
      <c r="Q80">
        <v>1000</v>
      </c>
      <c r="X80">
        <v>1.67</v>
      </c>
      <c r="Y80">
        <v>600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G80">
        <v>1.67</v>
      </c>
      <c r="AH80">
        <v>2</v>
      </c>
      <c r="AI80">
        <v>37324103</v>
      </c>
      <c r="AJ80">
        <v>80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ROW(Source!A39)</f>
        <v>39</v>
      </c>
      <c r="B81">
        <v>37324115</v>
      </c>
      <c r="C81">
        <v>37324092</v>
      </c>
      <c r="D81">
        <v>26860261</v>
      </c>
      <c r="E81">
        <v>1</v>
      </c>
      <c r="F81">
        <v>1</v>
      </c>
      <c r="G81">
        <v>1</v>
      </c>
      <c r="H81">
        <v>3</v>
      </c>
      <c r="I81" t="s">
        <v>392</v>
      </c>
      <c r="J81" t="s">
        <v>393</v>
      </c>
      <c r="K81" t="s">
        <v>394</v>
      </c>
      <c r="L81">
        <v>1348</v>
      </c>
      <c r="N81">
        <v>1009</v>
      </c>
      <c r="O81" t="s">
        <v>81</v>
      </c>
      <c r="P81" t="s">
        <v>81</v>
      </c>
      <c r="Q81">
        <v>1000</v>
      </c>
      <c r="X81">
        <v>0.007</v>
      </c>
      <c r="Y81">
        <v>13673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G81">
        <v>0.007</v>
      </c>
      <c r="AH81">
        <v>2</v>
      </c>
      <c r="AI81">
        <v>37324104</v>
      </c>
      <c r="AJ81">
        <v>81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ROW(Source!A39)</f>
        <v>39</v>
      </c>
      <c r="B82">
        <v>37324116</v>
      </c>
      <c r="C82">
        <v>37324092</v>
      </c>
      <c r="D82">
        <v>26872076</v>
      </c>
      <c r="E82">
        <v>1</v>
      </c>
      <c r="F82">
        <v>1</v>
      </c>
      <c r="G82">
        <v>1</v>
      </c>
      <c r="H82">
        <v>3</v>
      </c>
      <c r="I82" t="s">
        <v>395</v>
      </c>
      <c r="J82" t="s">
        <v>396</v>
      </c>
      <c r="K82" t="s">
        <v>397</v>
      </c>
      <c r="L82">
        <v>1348</v>
      </c>
      <c r="N82">
        <v>1009</v>
      </c>
      <c r="O82" t="s">
        <v>81</v>
      </c>
      <c r="P82" t="s">
        <v>81</v>
      </c>
      <c r="Q82">
        <v>1000</v>
      </c>
      <c r="X82">
        <v>0.009</v>
      </c>
      <c r="Y82">
        <v>25650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G82">
        <v>0.009</v>
      </c>
      <c r="AH82">
        <v>2</v>
      </c>
      <c r="AI82">
        <v>37324105</v>
      </c>
      <c r="AJ82">
        <v>82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ROW(Source!A39)</f>
        <v>39</v>
      </c>
      <c r="B83">
        <v>37324117</v>
      </c>
      <c r="C83">
        <v>37324092</v>
      </c>
      <c r="D83">
        <v>26848810</v>
      </c>
      <c r="E83">
        <v>1</v>
      </c>
      <c r="F83">
        <v>1</v>
      </c>
      <c r="G83">
        <v>1</v>
      </c>
      <c r="H83">
        <v>3</v>
      </c>
      <c r="I83" t="s">
        <v>360</v>
      </c>
      <c r="J83" t="s">
        <v>361</v>
      </c>
      <c r="K83" t="s">
        <v>362</v>
      </c>
      <c r="L83">
        <v>1339</v>
      </c>
      <c r="N83">
        <v>1007</v>
      </c>
      <c r="O83" t="s">
        <v>346</v>
      </c>
      <c r="P83" t="s">
        <v>346</v>
      </c>
      <c r="Q83">
        <v>1</v>
      </c>
      <c r="X83">
        <v>2.32</v>
      </c>
      <c r="Y83">
        <v>55.26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G83">
        <v>2.32</v>
      </c>
      <c r="AH83">
        <v>2</v>
      </c>
      <c r="AI83">
        <v>37324093</v>
      </c>
      <c r="AJ83">
        <v>83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ROW(Source!A39)</f>
        <v>39</v>
      </c>
      <c r="B84">
        <v>37324118</v>
      </c>
      <c r="C84">
        <v>37324092</v>
      </c>
      <c r="D84">
        <v>26849228</v>
      </c>
      <c r="E84">
        <v>1</v>
      </c>
      <c r="F84">
        <v>1</v>
      </c>
      <c r="G84">
        <v>1</v>
      </c>
      <c r="H84">
        <v>3</v>
      </c>
      <c r="I84" t="s">
        <v>363</v>
      </c>
      <c r="J84" t="s">
        <v>364</v>
      </c>
      <c r="K84" t="s">
        <v>365</v>
      </c>
      <c r="L84">
        <v>1339</v>
      </c>
      <c r="N84">
        <v>1007</v>
      </c>
      <c r="O84" t="s">
        <v>346</v>
      </c>
      <c r="P84" t="s">
        <v>346</v>
      </c>
      <c r="Q84">
        <v>1</v>
      </c>
      <c r="X84">
        <v>0.748</v>
      </c>
      <c r="Y84">
        <v>2.44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0.748</v>
      </c>
      <c r="AH84">
        <v>2</v>
      </c>
      <c r="AI84">
        <v>37324094</v>
      </c>
      <c r="AJ84">
        <v>84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ROW(Source!A40)</f>
        <v>40</v>
      </c>
      <c r="B85">
        <v>37324137</v>
      </c>
      <c r="C85">
        <v>37324119</v>
      </c>
      <c r="D85">
        <v>9417798</v>
      </c>
      <c r="E85">
        <v>1</v>
      </c>
      <c r="F85">
        <v>1</v>
      </c>
      <c r="G85">
        <v>1</v>
      </c>
      <c r="H85">
        <v>1</v>
      </c>
      <c r="I85" t="s">
        <v>398</v>
      </c>
      <c r="K85" t="s">
        <v>399</v>
      </c>
      <c r="L85">
        <v>1369</v>
      </c>
      <c r="N85">
        <v>1013</v>
      </c>
      <c r="O85" t="s">
        <v>319</v>
      </c>
      <c r="P85" t="s">
        <v>319</v>
      </c>
      <c r="Q85">
        <v>1</v>
      </c>
      <c r="X85">
        <v>58.13</v>
      </c>
      <c r="Y85">
        <v>0</v>
      </c>
      <c r="Z85">
        <v>0</v>
      </c>
      <c r="AA85">
        <v>0</v>
      </c>
      <c r="AB85">
        <v>8.24</v>
      </c>
      <c r="AC85">
        <v>0</v>
      </c>
      <c r="AD85">
        <v>1</v>
      </c>
      <c r="AE85">
        <v>1</v>
      </c>
      <c r="AG85">
        <v>58.13</v>
      </c>
      <c r="AH85">
        <v>2</v>
      </c>
      <c r="AI85">
        <v>37324120</v>
      </c>
      <c r="AJ85">
        <v>85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ROW(Source!A40)</f>
        <v>40</v>
      </c>
      <c r="B86">
        <v>37324138</v>
      </c>
      <c r="C86">
        <v>37324119</v>
      </c>
      <c r="D86">
        <v>121548</v>
      </c>
      <c r="E86">
        <v>1</v>
      </c>
      <c r="F86">
        <v>1</v>
      </c>
      <c r="G86">
        <v>1</v>
      </c>
      <c r="H86">
        <v>1</v>
      </c>
      <c r="I86" t="s">
        <v>32</v>
      </c>
      <c r="K86" t="s">
        <v>320</v>
      </c>
      <c r="L86">
        <v>608254</v>
      </c>
      <c r="N86">
        <v>1013</v>
      </c>
      <c r="O86" t="s">
        <v>321</v>
      </c>
      <c r="P86" t="s">
        <v>321</v>
      </c>
      <c r="Q86">
        <v>1</v>
      </c>
      <c r="X86">
        <v>19.19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G86">
        <v>19.19</v>
      </c>
      <c r="AH86">
        <v>2</v>
      </c>
      <c r="AI86">
        <v>37324121</v>
      </c>
      <c r="AJ86">
        <v>86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ROW(Source!A40)</f>
        <v>40</v>
      </c>
      <c r="B87">
        <v>37324139</v>
      </c>
      <c r="C87">
        <v>37324119</v>
      </c>
      <c r="D87">
        <v>26836708</v>
      </c>
      <c r="E87">
        <v>1</v>
      </c>
      <c r="F87">
        <v>1</v>
      </c>
      <c r="G87">
        <v>1</v>
      </c>
      <c r="H87">
        <v>2</v>
      </c>
      <c r="I87" t="s">
        <v>400</v>
      </c>
      <c r="J87" t="s">
        <v>401</v>
      </c>
      <c r="K87" t="s">
        <v>402</v>
      </c>
      <c r="L87">
        <v>1368</v>
      </c>
      <c r="N87">
        <v>1011</v>
      </c>
      <c r="O87" t="s">
        <v>325</v>
      </c>
      <c r="P87" t="s">
        <v>325</v>
      </c>
      <c r="Q87">
        <v>1</v>
      </c>
      <c r="X87">
        <v>0.03</v>
      </c>
      <c r="Y87">
        <v>0</v>
      </c>
      <c r="Z87">
        <v>111.99</v>
      </c>
      <c r="AA87">
        <v>13.5</v>
      </c>
      <c r="AB87">
        <v>0</v>
      </c>
      <c r="AC87">
        <v>0</v>
      </c>
      <c r="AD87">
        <v>1</v>
      </c>
      <c r="AE87">
        <v>0</v>
      </c>
      <c r="AG87">
        <v>0.03</v>
      </c>
      <c r="AH87">
        <v>2</v>
      </c>
      <c r="AI87">
        <v>37324122</v>
      </c>
      <c r="AJ87">
        <v>87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ROW(Source!A40)</f>
        <v>40</v>
      </c>
      <c r="B88">
        <v>37324140</v>
      </c>
      <c r="C88">
        <v>37324119</v>
      </c>
      <c r="D88">
        <v>26836780</v>
      </c>
      <c r="E88">
        <v>1</v>
      </c>
      <c r="F88">
        <v>1</v>
      </c>
      <c r="G88">
        <v>1</v>
      </c>
      <c r="H88">
        <v>2</v>
      </c>
      <c r="I88" t="s">
        <v>354</v>
      </c>
      <c r="J88" t="s">
        <v>355</v>
      </c>
      <c r="K88" t="s">
        <v>356</v>
      </c>
      <c r="L88">
        <v>1368</v>
      </c>
      <c r="N88">
        <v>1011</v>
      </c>
      <c r="O88" t="s">
        <v>325</v>
      </c>
      <c r="P88" t="s">
        <v>325</v>
      </c>
      <c r="Q88">
        <v>1</v>
      </c>
      <c r="X88">
        <v>2.62</v>
      </c>
      <c r="Y88">
        <v>0</v>
      </c>
      <c r="Z88">
        <v>89.99</v>
      </c>
      <c r="AA88">
        <v>10.06</v>
      </c>
      <c r="AB88">
        <v>0</v>
      </c>
      <c r="AC88">
        <v>0</v>
      </c>
      <c r="AD88">
        <v>1</v>
      </c>
      <c r="AE88">
        <v>0</v>
      </c>
      <c r="AG88">
        <v>2.62</v>
      </c>
      <c r="AH88">
        <v>2</v>
      </c>
      <c r="AI88">
        <v>37324123</v>
      </c>
      <c r="AJ88">
        <v>88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ROW(Source!A40)</f>
        <v>40</v>
      </c>
      <c r="B89">
        <v>37324141</v>
      </c>
      <c r="C89">
        <v>37324119</v>
      </c>
      <c r="D89">
        <v>26837280</v>
      </c>
      <c r="E89">
        <v>1</v>
      </c>
      <c r="F89">
        <v>1</v>
      </c>
      <c r="G89">
        <v>1</v>
      </c>
      <c r="H89">
        <v>2</v>
      </c>
      <c r="I89" t="s">
        <v>403</v>
      </c>
      <c r="J89" t="s">
        <v>404</v>
      </c>
      <c r="K89" t="s">
        <v>405</v>
      </c>
      <c r="L89">
        <v>1368</v>
      </c>
      <c r="N89">
        <v>1011</v>
      </c>
      <c r="O89" t="s">
        <v>325</v>
      </c>
      <c r="P89" t="s">
        <v>325</v>
      </c>
      <c r="Q89">
        <v>1</v>
      </c>
      <c r="X89">
        <v>1.86</v>
      </c>
      <c r="Y89">
        <v>0</v>
      </c>
      <c r="Z89">
        <v>115.24</v>
      </c>
      <c r="AA89">
        <v>21.66</v>
      </c>
      <c r="AB89">
        <v>0</v>
      </c>
      <c r="AC89">
        <v>0</v>
      </c>
      <c r="AD89">
        <v>1</v>
      </c>
      <c r="AE89">
        <v>0</v>
      </c>
      <c r="AG89">
        <v>1.86</v>
      </c>
      <c r="AH89">
        <v>2</v>
      </c>
      <c r="AI89">
        <v>37324124</v>
      </c>
      <c r="AJ89">
        <v>89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ROW(Source!A40)</f>
        <v>40</v>
      </c>
      <c r="B90">
        <v>37324142</v>
      </c>
      <c r="C90">
        <v>37324119</v>
      </c>
      <c r="D90">
        <v>26837285</v>
      </c>
      <c r="E90">
        <v>1</v>
      </c>
      <c r="F90">
        <v>1</v>
      </c>
      <c r="G90">
        <v>1</v>
      </c>
      <c r="H90">
        <v>2</v>
      </c>
      <c r="I90" t="s">
        <v>329</v>
      </c>
      <c r="J90" t="s">
        <v>330</v>
      </c>
      <c r="K90" t="s">
        <v>331</v>
      </c>
      <c r="L90">
        <v>1368</v>
      </c>
      <c r="N90">
        <v>1011</v>
      </c>
      <c r="O90" t="s">
        <v>325</v>
      </c>
      <c r="P90" t="s">
        <v>325</v>
      </c>
      <c r="Q90">
        <v>1</v>
      </c>
      <c r="X90">
        <v>1.82</v>
      </c>
      <c r="Y90">
        <v>0</v>
      </c>
      <c r="Z90">
        <v>123</v>
      </c>
      <c r="AA90">
        <v>13.5</v>
      </c>
      <c r="AB90">
        <v>0</v>
      </c>
      <c r="AC90">
        <v>0</v>
      </c>
      <c r="AD90">
        <v>1</v>
      </c>
      <c r="AE90">
        <v>0</v>
      </c>
      <c r="AG90">
        <v>1.82</v>
      </c>
      <c r="AH90">
        <v>2</v>
      </c>
      <c r="AI90">
        <v>37324125</v>
      </c>
      <c r="AJ90">
        <v>90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ROW(Source!A40)</f>
        <v>40</v>
      </c>
      <c r="B91">
        <v>37324143</v>
      </c>
      <c r="C91">
        <v>37324119</v>
      </c>
      <c r="D91">
        <v>26837307</v>
      </c>
      <c r="E91">
        <v>1</v>
      </c>
      <c r="F91">
        <v>1</v>
      </c>
      <c r="G91">
        <v>1</v>
      </c>
      <c r="H91">
        <v>2</v>
      </c>
      <c r="I91" t="s">
        <v>406</v>
      </c>
      <c r="J91" t="s">
        <v>407</v>
      </c>
      <c r="K91" t="s">
        <v>408</v>
      </c>
      <c r="L91">
        <v>1368</v>
      </c>
      <c r="N91">
        <v>1011</v>
      </c>
      <c r="O91" t="s">
        <v>325</v>
      </c>
      <c r="P91" t="s">
        <v>325</v>
      </c>
      <c r="Q91">
        <v>1</v>
      </c>
      <c r="X91">
        <v>1.71</v>
      </c>
      <c r="Y91">
        <v>0</v>
      </c>
      <c r="Z91">
        <v>75</v>
      </c>
      <c r="AA91">
        <v>11.6</v>
      </c>
      <c r="AB91">
        <v>0</v>
      </c>
      <c r="AC91">
        <v>0</v>
      </c>
      <c r="AD91">
        <v>1</v>
      </c>
      <c r="AE91">
        <v>0</v>
      </c>
      <c r="AG91">
        <v>1.71</v>
      </c>
      <c r="AH91">
        <v>2</v>
      </c>
      <c r="AI91">
        <v>37324126</v>
      </c>
      <c r="AJ91">
        <v>91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ROW(Source!A40)</f>
        <v>40</v>
      </c>
      <c r="B92">
        <v>37324144</v>
      </c>
      <c r="C92">
        <v>37324119</v>
      </c>
      <c r="D92">
        <v>26837308</v>
      </c>
      <c r="E92">
        <v>1</v>
      </c>
      <c r="F92">
        <v>1</v>
      </c>
      <c r="G92">
        <v>1</v>
      </c>
      <c r="H92">
        <v>2</v>
      </c>
      <c r="I92" t="s">
        <v>409</v>
      </c>
      <c r="J92" t="s">
        <v>410</v>
      </c>
      <c r="K92" t="s">
        <v>411</v>
      </c>
      <c r="L92">
        <v>1368</v>
      </c>
      <c r="N92">
        <v>1011</v>
      </c>
      <c r="O92" t="s">
        <v>325</v>
      </c>
      <c r="P92" t="s">
        <v>325</v>
      </c>
      <c r="Q92">
        <v>1</v>
      </c>
      <c r="X92">
        <v>8.16</v>
      </c>
      <c r="Y92">
        <v>0</v>
      </c>
      <c r="Z92">
        <v>121</v>
      </c>
      <c r="AA92">
        <v>14.4</v>
      </c>
      <c r="AB92">
        <v>0</v>
      </c>
      <c r="AC92">
        <v>0</v>
      </c>
      <c r="AD92">
        <v>1</v>
      </c>
      <c r="AE92">
        <v>0</v>
      </c>
      <c r="AG92">
        <v>8.16</v>
      </c>
      <c r="AH92">
        <v>2</v>
      </c>
      <c r="AI92">
        <v>37324127</v>
      </c>
      <c r="AJ92">
        <v>92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ROW(Source!A40)</f>
        <v>40</v>
      </c>
      <c r="B93">
        <v>37324145</v>
      </c>
      <c r="C93">
        <v>37324119</v>
      </c>
      <c r="D93">
        <v>26837389</v>
      </c>
      <c r="E93">
        <v>1</v>
      </c>
      <c r="F93">
        <v>1</v>
      </c>
      <c r="G93">
        <v>1</v>
      </c>
      <c r="H93">
        <v>2</v>
      </c>
      <c r="I93" t="s">
        <v>412</v>
      </c>
      <c r="J93" t="s">
        <v>413</v>
      </c>
      <c r="K93" t="s">
        <v>414</v>
      </c>
      <c r="L93">
        <v>1368</v>
      </c>
      <c r="N93">
        <v>1011</v>
      </c>
      <c r="O93" t="s">
        <v>325</v>
      </c>
      <c r="P93" t="s">
        <v>325</v>
      </c>
      <c r="Q93">
        <v>1</v>
      </c>
      <c r="X93">
        <v>0.58</v>
      </c>
      <c r="Y93">
        <v>0</v>
      </c>
      <c r="Z93">
        <v>116.64</v>
      </c>
      <c r="AA93">
        <v>13.5</v>
      </c>
      <c r="AB93">
        <v>0</v>
      </c>
      <c r="AC93">
        <v>0</v>
      </c>
      <c r="AD93">
        <v>1</v>
      </c>
      <c r="AE93">
        <v>0</v>
      </c>
      <c r="AG93">
        <v>0.58</v>
      </c>
      <c r="AH93">
        <v>2</v>
      </c>
      <c r="AI93">
        <v>37324128</v>
      </c>
      <c r="AJ93">
        <v>93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ROW(Source!A40)</f>
        <v>40</v>
      </c>
      <c r="B94">
        <v>37324146</v>
      </c>
      <c r="C94">
        <v>37324119</v>
      </c>
      <c r="D94">
        <v>26837433</v>
      </c>
      <c r="E94">
        <v>1</v>
      </c>
      <c r="F94">
        <v>1</v>
      </c>
      <c r="G94">
        <v>1</v>
      </c>
      <c r="H94">
        <v>2</v>
      </c>
      <c r="I94" t="s">
        <v>415</v>
      </c>
      <c r="J94" t="s">
        <v>416</v>
      </c>
      <c r="K94" t="s">
        <v>417</v>
      </c>
      <c r="L94">
        <v>1368</v>
      </c>
      <c r="N94">
        <v>1011</v>
      </c>
      <c r="O94" t="s">
        <v>325</v>
      </c>
      <c r="P94" t="s">
        <v>325</v>
      </c>
      <c r="Q94">
        <v>1</v>
      </c>
      <c r="X94">
        <v>0.55</v>
      </c>
      <c r="Y94">
        <v>0</v>
      </c>
      <c r="Z94">
        <v>62.3</v>
      </c>
      <c r="AA94">
        <v>11.6</v>
      </c>
      <c r="AB94">
        <v>0</v>
      </c>
      <c r="AC94">
        <v>0</v>
      </c>
      <c r="AD94">
        <v>1</v>
      </c>
      <c r="AE94">
        <v>0</v>
      </c>
      <c r="AG94">
        <v>0.55</v>
      </c>
      <c r="AH94">
        <v>2</v>
      </c>
      <c r="AI94">
        <v>37324129</v>
      </c>
      <c r="AJ94">
        <v>94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ROW(Source!A40)</f>
        <v>40</v>
      </c>
      <c r="B95">
        <v>37324147</v>
      </c>
      <c r="C95">
        <v>37324119</v>
      </c>
      <c r="D95">
        <v>26838694</v>
      </c>
      <c r="E95">
        <v>1</v>
      </c>
      <c r="F95">
        <v>1</v>
      </c>
      <c r="G95">
        <v>1</v>
      </c>
      <c r="H95">
        <v>2</v>
      </c>
      <c r="I95" t="s">
        <v>337</v>
      </c>
      <c r="J95" t="s">
        <v>338</v>
      </c>
      <c r="K95" t="s">
        <v>339</v>
      </c>
      <c r="L95">
        <v>1368</v>
      </c>
      <c r="N95">
        <v>1011</v>
      </c>
      <c r="O95" t="s">
        <v>325</v>
      </c>
      <c r="P95" t="s">
        <v>325</v>
      </c>
      <c r="Q95">
        <v>1</v>
      </c>
      <c r="X95">
        <v>0.05</v>
      </c>
      <c r="Y95">
        <v>0</v>
      </c>
      <c r="Z95">
        <v>87.17</v>
      </c>
      <c r="AA95">
        <v>11.6</v>
      </c>
      <c r="AB95">
        <v>0</v>
      </c>
      <c r="AC95">
        <v>0</v>
      </c>
      <c r="AD95">
        <v>1</v>
      </c>
      <c r="AE95">
        <v>0</v>
      </c>
      <c r="AG95">
        <v>0.05</v>
      </c>
      <c r="AH95">
        <v>2</v>
      </c>
      <c r="AI95">
        <v>37324130</v>
      </c>
      <c r="AJ95">
        <v>95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ROW(Source!A40)</f>
        <v>40</v>
      </c>
      <c r="B96">
        <v>37324148</v>
      </c>
      <c r="C96">
        <v>37324119</v>
      </c>
      <c r="D96">
        <v>26862752</v>
      </c>
      <c r="E96">
        <v>1</v>
      </c>
      <c r="F96">
        <v>1</v>
      </c>
      <c r="G96">
        <v>1</v>
      </c>
      <c r="H96">
        <v>3</v>
      </c>
      <c r="I96" t="s">
        <v>418</v>
      </c>
      <c r="J96" t="s">
        <v>419</v>
      </c>
      <c r="K96" t="s">
        <v>420</v>
      </c>
      <c r="L96">
        <v>1348</v>
      </c>
      <c r="N96">
        <v>1009</v>
      </c>
      <c r="O96" t="s">
        <v>81</v>
      </c>
      <c r="P96" t="s">
        <v>81</v>
      </c>
      <c r="Q96">
        <v>1000</v>
      </c>
      <c r="X96">
        <v>0.00613</v>
      </c>
      <c r="Y96">
        <v>5989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0.00613</v>
      </c>
      <c r="AH96">
        <v>2</v>
      </c>
      <c r="AI96">
        <v>37324131</v>
      </c>
      <c r="AJ96">
        <v>96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ROW(Source!A40)</f>
        <v>40</v>
      </c>
      <c r="B97">
        <v>37324149</v>
      </c>
      <c r="C97">
        <v>37324119</v>
      </c>
      <c r="D97">
        <v>26857924</v>
      </c>
      <c r="E97">
        <v>1</v>
      </c>
      <c r="F97">
        <v>1</v>
      </c>
      <c r="G97">
        <v>1</v>
      </c>
      <c r="H97">
        <v>3</v>
      </c>
      <c r="I97" t="s">
        <v>421</v>
      </c>
      <c r="J97" t="s">
        <v>422</v>
      </c>
      <c r="K97" t="s">
        <v>423</v>
      </c>
      <c r="L97">
        <v>1348</v>
      </c>
      <c r="N97">
        <v>1009</v>
      </c>
      <c r="O97" t="s">
        <v>81</v>
      </c>
      <c r="P97" t="s">
        <v>81</v>
      </c>
      <c r="Q97">
        <v>1000</v>
      </c>
      <c r="X97">
        <v>5.15</v>
      </c>
      <c r="Y97">
        <v>1690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5.15</v>
      </c>
      <c r="AH97">
        <v>2</v>
      </c>
      <c r="AI97">
        <v>37324132</v>
      </c>
      <c r="AJ97">
        <v>97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ROW(Source!A40)</f>
        <v>40</v>
      </c>
      <c r="B98">
        <v>37324150</v>
      </c>
      <c r="C98">
        <v>37324119</v>
      </c>
      <c r="D98">
        <v>26858874</v>
      </c>
      <c r="E98">
        <v>1</v>
      </c>
      <c r="F98">
        <v>1</v>
      </c>
      <c r="G98">
        <v>1</v>
      </c>
      <c r="H98">
        <v>3</v>
      </c>
      <c r="I98" t="s">
        <v>424</v>
      </c>
      <c r="J98" t="s">
        <v>425</v>
      </c>
      <c r="K98" t="s">
        <v>426</v>
      </c>
      <c r="L98">
        <v>1327</v>
      </c>
      <c r="N98">
        <v>1005</v>
      </c>
      <c r="O98" t="s">
        <v>427</v>
      </c>
      <c r="P98" t="s">
        <v>427</v>
      </c>
      <c r="Q98">
        <v>1</v>
      </c>
      <c r="X98">
        <v>3</v>
      </c>
      <c r="Y98">
        <v>5.71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G98">
        <v>3</v>
      </c>
      <c r="AH98">
        <v>2</v>
      </c>
      <c r="AI98">
        <v>37324133</v>
      </c>
      <c r="AJ98">
        <v>98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ROW(Source!A40)</f>
        <v>40</v>
      </c>
      <c r="B99">
        <v>37324151</v>
      </c>
      <c r="C99">
        <v>37324119</v>
      </c>
      <c r="D99">
        <v>26865379</v>
      </c>
      <c r="E99">
        <v>1</v>
      </c>
      <c r="F99">
        <v>1</v>
      </c>
      <c r="G99">
        <v>1</v>
      </c>
      <c r="H99">
        <v>3</v>
      </c>
      <c r="I99" t="s">
        <v>428</v>
      </c>
      <c r="J99" t="s">
        <v>429</v>
      </c>
      <c r="K99" t="s">
        <v>430</v>
      </c>
      <c r="L99">
        <v>1339</v>
      </c>
      <c r="N99">
        <v>1007</v>
      </c>
      <c r="O99" t="s">
        <v>346</v>
      </c>
      <c r="P99" t="s">
        <v>346</v>
      </c>
      <c r="Q99">
        <v>1</v>
      </c>
      <c r="X99">
        <v>0.15</v>
      </c>
      <c r="Y99">
        <v>1287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G99">
        <v>0.15</v>
      </c>
      <c r="AH99">
        <v>2</v>
      </c>
      <c r="AI99">
        <v>37324134</v>
      </c>
      <c r="AJ99">
        <v>99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ROW(Source!A40)</f>
        <v>40</v>
      </c>
      <c r="B100">
        <v>37324152</v>
      </c>
      <c r="C100">
        <v>37324119</v>
      </c>
      <c r="D100">
        <v>26848708</v>
      </c>
      <c r="E100">
        <v>1</v>
      </c>
      <c r="F100">
        <v>1</v>
      </c>
      <c r="G100">
        <v>1</v>
      </c>
      <c r="H100">
        <v>3</v>
      </c>
      <c r="I100" t="s">
        <v>431</v>
      </c>
      <c r="J100" t="s">
        <v>432</v>
      </c>
      <c r="K100" t="s">
        <v>433</v>
      </c>
      <c r="L100">
        <v>1339</v>
      </c>
      <c r="N100">
        <v>1007</v>
      </c>
      <c r="O100" t="s">
        <v>346</v>
      </c>
      <c r="P100" t="s">
        <v>346</v>
      </c>
      <c r="Q100">
        <v>1</v>
      </c>
      <c r="X100">
        <v>11.2</v>
      </c>
      <c r="Y100">
        <v>130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G100">
        <v>11.2</v>
      </c>
      <c r="AH100">
        <v>2</v>
      </c>
      <c r="AI100">
        <v>37324135</v>
      </c>
      <c r="AJ100">
        <v>100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ROW(Source!A40)</f>
        <v>40</v>
      </c>
      <c r="B101">
        <v>37324153</v>
      </c>
      <c r="C101">
        <v>37324119</v>
      </c>
      <c r="D101">
        <v>26848709</v>
      </c>
      <c r="E101">
        <v>1</v>
      </c>
      <c r="F101">
        <v>1</v>
      </c>
      <c r="G101">
        <v>1</v>
      </c>
      <c r="H101">
        <v>3</v>
      </c>
      <c r="I101" t="s">
        <v>434</v>
      </c>
      <c r="J101" t="s">
        <v>435</v>
      </c>
      <c r="K101" t="s">
        <v>436</v>
      </c>
      <c r="L101">
        <v>1339</v>
      </c>
      <c r="N101">
        <v>1007</v>
      </c>
      <c r="O101" t="s">
        <v>346</v>
      </c>
      <c r="P101" t="s">
        <v>346</v>
      </c>
      <c r="Q101">
        <v>1</v>
      </c>
      <c r="X101">
        <v>56.1</v>
      </c>
      <c r="Y101">
        <v>118.6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G101">
        <v>56.1</v>
      </c>
      <c r="AH101">
        <v>2</v>
      </c>
      <c r="AI101">
        <v>37324136</v>
      </c>
      <c r="AJ101">
        <v>101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ROW(Source!A41)</f>
        <v>41</v>
      </c>
      <c r="B102">
        <v>37324137</v>
      </c>
      <c r="C102">
        <v>37324119</v>
      </c>
      <c r="D102">
        <v>9417798</v>
      </c>
      <c r="E102">
        <v>1</v>
      </c>
      <c r="F102">
        <v>1</v>
      </c>
      <c r="G102">
        <v>1</v>
      </c>
      <c r="H102">
        <v>1</v>
      </c>
      <c r="I102" t="s">
        <v>398</v>
      </c>
      <c r="K102" t="s">
        <v>399</v>
      </c>
      <c r="L102">
        <v>1369</v>
      </c>
      <c r="N102">
        <v>1013</v>
      </c>
      <c r="O102" t="s">
        <v>319</v>
      </c>
      <c r="P102" t="s">
        <v>319</v>
      </c>
      <c r="Q102">
        <v>1</v>
      </c>
      <c r="X102">
        <v>58.13</v>
      </c>
      <c r="Y102">
        <v>0</v>
      </c>
      <c r="Z102">
        <v>0</v>
      </c>
      <c r="AA102">
        <v>0</v>
      </c>
      <c r="AB102">
        <v>8.24</v>
      </c>
      <c r="AC102">
        <v>0</v>
      </c>
      <c r="AD102">
        <v>1</v>
      </c>
      <c r="AE102">
        <v>1</v>
      </c>
      <c r="AG102">
        <v>58.13</v>
      </c>
      <c r="AH102">
        <v>2</v>
      </c>
      <c r="AI102">
        <v>37324120</v>
      </c>
      <c r="AJ102">
        <v>102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ROW(Source!A41)</f>
        <v>41</v>
      </c>
      <c r="B103">
        <v>37324138</v>
      </c>
      <c r="C103">
        <v>37324119</v>
      </c>
      <c r="D103">
        <v>121548</v>
      </c>
      <c r="E103">
        <v>1</v>
      </c>
      <c r="F103">
        <v>1</v>
      </c>
      <c r="G103">
        <v>1</v>
      </c>
      <c r="H103">
        <v>1</v>
      </c>
      <c r="I103" t="s">
        <v>32</v>
      </c>
      <c r="K103" t="s">
        <v>320</v>
      </c>
      <c r="L103">
        <v>608254</v>
      </c>
      <c r="N103">
        <v>1013</v>
      </c>
      <c r="O103" t="s">
        <v>321</v>
      </c>
      <c r="P103" t="s">
        <v>321</v>
      </c>
      <c r="Q103">
        <v>1</v>
      </c>
      <c r="X103">
        <v>19.19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2</v>
      </c>
      <c r="AG103">
        <v>19.19</v>
      </c>
      <c r="AH103">
        <v>2</v>
      </c>
      <c r="AI103">
        <v>37324121</v>
      </c>
      <c r="AJ103">
        <v>103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ROW(Source!A41)</f>
        <v>41</v>
      </c>
      <c r="B104">
        <v>37324139</v>
      </c>
      <c r="C104">
        <v>37324119</v>
      </c>
      <c r="D104">
        <v>26836708</v>
      </c>
      <c r="E104">
        <v>1</v>
      </c>
      <c r="F104">
        <v>1</v>
      </c>
      <c r="G104">
        <v>1</v>
      </c>
      <c r="H104">
        <v>2</v>
      </c>
      <c r="I104" t="s">
        <v>400</v>
      </c>
      <c r="J104" t="s">
        <v>401</v>
      </c>
      <c r="K104" t="s">
        <v>402</v>
      </c>
      <c r="L104">
        <v>1368</v>
      </c>
      <c r="N104">
        <v>1011</v>
      </c>
      <c r="O104" t="s">
        <v>325</v>
      </c>
      <c r="P104" t="s">
        <v>325</v>
      </c>
      <c r="Q104">
        <v>1</v>
      </c>
      <c r="X104">
        <v>0.03</v>
      </c>
      <c r="Y104">
        <v>0</v>
      </c>
      <c r="Z104">
        <v>111.99</v>
      </c>
      <c r="AA104">
        <v>13.5</v>
      </c>
      <c r="AB104">
        <v>0</v>
      </c>
      <c r="AC104">
        <v>0</v>
      </c>
      <c r="AD104">
        <v>1</v>
      </c>
      <c r="AE104">
        <v>0</v>
      </c>
      <c r="AG104">
        <v>0.03</v>
      </c>
      <c r="AH104">
        <v>2</v>
      </c>
      <c r="AI104">
        <v>37324122</v>
      </c>
      <c r="AJ104">
        <v>104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ROW(Source!A41)</f>
        <v>41</v>
      </c>
      <c r="B105">
        <v>37324140</v>
      </c>
      <c r="C105">
        <v>37324119</v>
      </c>
      <c r="D105">
        <v>26836780</v>
      </c>
      <c r="E105">
        <v>1</v>
      </c>
      <c r="F105">
        <v>1</v>
      </c>
      <c r="G105">
        <v>1</v>
      </c>
      <c r="H105">
        <v>2</v>
      </c>
      <c r="I105" t="s">
        <v>354</v>
      </c>
      <c r="J105" t="s">
        <v>355</v>
      </c>
      <c r="K105" t="s">
        <v>356</v>
      </c>
      <c r="L105">
        <v>1368</v>
      </c>
      <c r="N105">
        <v>1011</v>
      </c>
      <c r="O105" t="s">
        <v>325</v>
      </c>
      <c r="P105" t="s">
        <v>325</v>
      </c>
      <c r="Q105">
        <v>1</v>
      </c>
      <c r="X105">
        <v>2.62</v>
      </c>
      <c r="Y105">
        <v>0</v>
      </c>
      <c r="Z105">
        <v>89.99</v>
      </c>
      <c r="AA105">
        <v>10.06</v>
      </c>
      <c r="AB105">
        <v>0</v>
      </c>
      <c r="AC105">
        <v>0</v>
      </c>
      <c r="AD105">
        <v>1</v>
      </c>
      <c r="AE105">
        <v>0</v>
      </c>
      <c r="AG105">
        <v>2.62</v>
      </c>
      <c r="AH105">
        <v>2</v>
      </c>
      <c r="AI105">
        <v>37324123</v>
      </c>
      <c r="AJ105">
        <v>105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ROW(Source!A41)</f>
        <v>41</v>
      </c>
      <c r="B106">
        <v>37324141</v>
      </c>
      <c r="C106">
        <v>37324119</v>
      </c>
      <c r="D106">
        <v>26837280</v>
      </c>
      <c r="E106">
        <v>1</v>
      </c>
      <c r="F106">
        <v>1</v>
      </c>
      <c r="G106">
        <v>1</v>
      </c>
      <c r="H106">
        <v>2</v>
      </c>
      <c r="I106" t="s">
        <v>403</v>
      </c>
      <c r="J106" t="s">
        <v>404</v>
      </c>
      <c r="K106" t="s">
        <v>405</v>
      </c>
      <c r="L106">
        <v>1368</v>
      </c>
      <c r="N106">
        <v>1011</v>
      </c>
      <c r="O106" t="s">
        <v>325</v>
      </c>
      <c r="P106" t="s">
        <v>325</v>
      </c>
      <c r="Q106">
        <v>1</v>
      </c>
      <c r="X106">
        <v>1.86</v>
      </c>
      <c r="Y106">
        <v>0</v>
      </c>
      <c r="Z106">
        <v>115.24</v>
      </c>
      <c r="AA106">
        <v>21.66</v>
      </c>
      <c r="AB106">
        <v>0</v>
      </c>
      <c r="AC106">
        <v>0</v>
      </c>
      <c r="AD106">
        <v>1</v>
      </c>
      <c r="AE106">
        <v>0</v>
      </c>
      <c r="AG106">
        <v>1.86</v>
      </c>
      <c r="AH106">
        <v>2</v>
      </c>
      <c r="AI106">
        <v>37324124</v>
      </c>
      <c r="AJ106">
        <v>106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ROW(Source!A41)</f>
        <v>41</v>
      </c>
      <c r="B107">
        <v>37324142</v>
      </c>
      <c r="C107">
        <v>37324119</v>
      </c>
      <c r="D107">
        <v>26837285</v>
      </c>
      <c r="E107">
        <v>1</v>
      </c>
      <c r="F107">
        <v>1</v>
      </c>
      <c r="G107">
        <v>1</v>
      </c>
      <c r="H107">
        <v>2</v>
      </c>
      <c r="I107" t="s">
        <v>329</v>
      </c>
      <c r="J107" t="s">
        <v>330</v>
      </c>
      <c r="K107" t="s">
        <v>331</v>
      </c>
      <c r="L107">
        <v>1368</v>
      </c>
      <c r="N107">
        <v>1011</v>
      </c>
      <c r="O107" t="s">
        <v>325</v>
      </c>
      <c r="P107" t="s">
        <v>325</v>
      </c>
      <c r="Q107">
        <v>1</v>
      </c>
      <c r="X107">
        <v>1.82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G107">
        <v>1.82</v>
      </c>
      <c r="AH107">
        <v>2</v>
      </c>
      <c r="AI107">
        <v>37324125</v>
      </c>
      <c r="AJ107">
        <v>107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ROW(Source!A41)</f>
        <v>41</v>
      </c>
      <c r="B108">
        <v>37324143</v>
      </c>
      <c r="C108">
        <v>37324119</v>
      </c>
      <c r="D108">
        <v>26837307</v>
      </c>
      <c r="E108">
        <v>1</v>
      </c>
      <c r="F108">
        <v>1</v>
      </c>
      <c r="G108">
        <v>1</v>
      </c>
      <c r="H108">
        <v>2</v>
      </c>
      <c r="I108" t="s">
        <v>406</v>
      </c>
      <c r="J108" t="s">
        <v>407</v>
      </c>
      <c r="K108" t="s">
        <v>408</v>
      </c>
      <c r="L108">
        <v>1368</v>
      </c>
      <c r="N108">
        <v>1011</v>
      </c>
      <c r="O108" t="s">
        <v>325</v>
      </c>
      <c r="P108" t="s">
        <v>325</v>
      </c>
      <c r="Q108">
        <v>1</v>
      </c>
      <c r="X108">
        <v>1.71</v>
      </c>
      <c r="Y108">
        <v>0</v>
      </c>
      <c r="Z108">
        <v>75</v>
      </c>
      <c r="AA108">
        <v>11.6</v>
      </c>
      <c r="AB108">
        <v>0</v>
      </c>
      <c r="AC108">
        <v>0</v>
      </c>
      <c r="AD108">
        <v>1</v>
      </c>
      <c r="AE108">
        <v>0</v>
      </c>
      <c r="AG108">
        <v>1.71</v>
      </c>
      <c r="AH108">
        <v>2</v>
      </c>
      <c r="AI108">
        <v>37324126</v>
      </c>
      <c r="AJ108">
        <v>108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ROW(Source!A41)</f>
        <v>41</v>
      </c>
      <c r="B109">
        <v>37324144</v>
      </c>
      <c r="C109">
        <v>37324119</v>
      </c>
      <c r="D109">
        <v>26837308</v>
      </c>
      <c r="E109">
        <v>1</v>
      </c>
      <c r="F109">
        <v>1</v>
      </c>
      <c r="G109">
        <v>1</v>
      </c>
      <c r="H109">
        <v>2</v>
      </c>
      <c r="I109" t="s">
        <v>409</v>
      </c>
      <c r="J109" t="s">
        <v>410</v>
      </c>
      <c r="K109" t="s">
        <v>411</v>
      </c>
      <c r="L109">
        <v>1368</v>
      </c>
      <c r="N109">
        <v>1011</v>
      </c>
      <c r="O109" t="s">
        <v>325</v>
      </c>
      <c r="P109" t="s">
        <v>325</v>
      </c>
      <c r="Q109">
        <v>1</v>
      </c>
      <c r="X109">
        <v>8.16</v>
      </c>
      <c r="Y109">
        <v>0</v>
      </c>
      <c r="Z109">
        <v>121</v>
      </c>
      <c r="AA109">
        <v>14.4</v>
      </c>
      <c r="AB109">
        <v>0</v>
      </c>
      <c r="AC109">
        <v>0</v>
      </c>
      <c r="AD109">
        <v>1</v>
      </c>
      <c r="AE109">
        <v>0</v>
      </c>
      <c r="AG109">
        <v>8.16</v>
      </c>
      <c r="AH109">
        <v>2</v>
      </c>
      <c r="AI109">
        <v>37324127</v>
      </c>
      <c r="AJ109">
        <v>109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ROW(Source!A41)</f>
        <v>41</v>
      </c>
      <c r="B110">
        <v>37324145</v>
      </c>
      <c r="C110">
        <v>37324119</v>
      </c>
      <c r="D110">
        <v>26837389</v>
      </c>
      <c r="E110">
        <v>1</v>
      </c>
      <c r="F110">
        <v>1</v>
      </c>
      <c r="G110">
        <v>1</v>
      </c>
      <c r="H110">
        <v>2</v>
      </c>
      <c r="I110" t="s">
        <v>412</v>
      </c>
      <c r="J110" t="s">
        <v>413</v>
      </c>
      <c r="K110" t="s">
        <v>414</v>
      </c>
      <c r="L110">
        <v>1368</v>
      </c>
      <c r="N110">
        <v>1011</v>
      </c>
      <c r="O110" t="s">
        <v>325</v>
      </c>
      <c r="P110" t="s">
        <v>325</v>
      </c>
      <c r="Q110">
        <v>1</v>
      </c>
      <c r="X110">
        <v>0.58</v>
      </c>
      <c r="Y110">
        <v>0</v>
      </c>
      <c r="Z110">
        <v>116.64</v>
      </c>
      <c r="AA110">
        <v>13.5</v>
      </c>
      <c r="AB110">
        <v>0</v>
      </c>
      <c r="AC110">
        <v>0</v>
      </c>
      <c r="AD110">
        <v>1</v>
      </c>
      <c r="AE110">
        <v>0</v>
      </c>
      <c r="AG110">
        <v>0.58</v>
      </c>
      <c r="AH110">
        <v>2</v>
      </c>
      <c r="AI110">
        <v>37324128</v>
      </c>
      <c r="AJ110">
        <v>110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ROW(Source!A41)</f>
        <v>41</v>
      </c>
      <c r="B111">
        <v>37324146</v>
      </c>
      <c r="C111">
        <v>37324119</v>
      </c>
      <c r="D111">
        <v>26837433</v>
      </c>
      <c r="E111">
        <v>1</v>
      </c>
      <c r="F111">
        <v>1</v>
      </c>
      <c r="G111">
        <v>1</v>
      </c>
      <c r="H111">
        <v>2</v>
      </c>
      <c r="I111" t="s">
        <v>415</v>
      </c>
      <c r="J111" t="s">
        <v>416</v>
      </c>
      <c r="K111" t="s">
        <v>417</v>
      </c>
      <c r="L111">
        <v>1368</v>
      </c>
      <c r="N111">
        <v>1011</v>
      </c>
      <c r="O111" t="s">
        <v>325</v>
      </c>
      <c r="P111" t="s">
        <v>325</v>
      </c>
      <c r="Q111">
        <v>1</v>
      </c>
      <c r="X111">
        <v>0.55</v>
      </c>
      <c r="Y111">
        <v>0</v>
      </c>
      <c r="Z111">
        <v>62.3</v>
      </c>
      <c r="AA111">
        <v>11.6</v>
      </c>
      <c r="AB111">
        <v>0</v>
      </c>
      <c r="AC111">
        <v>0</v>
      </c>
      <c r="AD111">
        <v>1</v>
      </c>
      <c r="AE111">
        <v>0</v>
      </c>
      <c r="AG111">
        <v>0.55</v>
      </c>
      <c r="AH111">
        <v>2</v>
      </c>
      <c r="AI111">
        <v>37324129</v>
      </c>
      <c r="AJ111">
        <v>111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ROW(Source!A41)</f>
        <v>41</v>
      </c>
      <c r="B112">
        <v>37324147</v>
      </c>
      <c r="C112">
        <v>37324119</v>
      </c>
      <c r="D112">
        <v>26838694</v>
      </c>
      <c r="E112">
        <v>1</v>
      </c>
      <c r="F112">
        <v>1</v>
      </c>
      <c r="G112">
        <v>1</v>
      </c>
      <c r="H112">
        <v>2</v>
      </c>
      <c r="I112" t="s">
        <v>337</v>
      </c>
      <c r="J112" t="s">
        <v>338</v>
      </c>
      <c r="K112" t="s">
        <v>339</v>
      </c>
      <c r="L112">
        <v>1368</v>
      </c>
      <c r="N112">
        <v>1011</v>
      </c>
      <c r="O112" t="s">
        <v>325</v>
      </c>
      <c r="P112" t="s">
        <v>325</v>
      </c>
      <c r="Q112">
        <v>1</v>
      </c>
      <c r="X112">
        <v>0.05</v>
      </c>
      <c r="Y112">
        <v>0</v>
      </c>
      <c r="Z112">
        <v>87.17</v>
      </c>
      <c r="AA112">
        <v>11.6</v>
      </c>
      <c r="AB112">
        <v>0</v>
      </c>
      <c r="AC112">
        <v>0</v>
      </c>
      <c r="AD112">
        <v>1</v>
      </c>
      <c r="AE112">
        <v>0</v>
      </c>
      <c r="AG112">
        <v>0.05</v>
      </c>
      <c r="AH112">
        <v>2</v>
      </c>
      <c r="AI112">
        <v>37324130</v>
      </c>
      <c r="AJ112">
        <v>112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ROW(Source!A41)</f>
        <v>41</v>
      </c>
      <c r="B113">
        <v>37324148</v>
      </c>
      <c r="C113">
        <v>37324119</v>
      </c>
      <c r="D113">
        <v>26862752</v>
      </c>
      <c r="E113">
        <v>1</v>
      </c>
      <c r="F113">
        <v>1</v>
      </c>
      <c r="G113">
        <v>1</v>
      </c>
      <c r="H113">
        <v>3</v>
      </c>
      <c r="I113" t="s">
        <v>418</v>
      </c>
      <c r="J113" t="s">
        <v>419</v>
      </c>
      <c r="K113" t="s">
        <v>420</v>
      </c>
      <c r="L113">
        <v>1348</v>
      </c>
      <c r="N113">
        <v>1009</v>
      </c>
      <c r="O113" t="s">
        <v>81</v>
      </c>
      <c r="P113" t="s">
        <v>81</v>
      </c>
      <c r="Q113">
        <v>1000</v>
      </c>
      <c r="X113">
        <v>0.00613</v>
      </c>
      <c r="Y113">
        <v>5989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G113">
        <v>0.00613</v>
      </c>
      <c r="AH113">
        <v>2</v>
      </c>
      <c r="AI113">
        <v>37324131</v>
      </c>
      <c r="AJ113">
        <v>113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ROW(Source!A41)</f>
        <v>41</v>
      </c>
      <c r="B114">
        <v>37324149</v>
      </c>
      <c r="C114">
        <v>37324119</v>
      </c>
      <c r="D114">
        <v>26857924</v>
      </c>
      <c r="E114">
        <v>1</v>
      </c>
      <c r="F114">
        <v>1</v>
      </c>
      <c r="G114">
        <v>1</v>
      </c>
      <c r="H114">
        <v>3</v>
      </c>
      <c r="I114" t="s">
        <v>421</v>
      </c>
      <c r="J114" t="s">
        <v>422</v>
      </c>
      <c r="K114" t="s">
        <v>423</v>
      </c>
      <c r="L114">
        <v>1348</v>
      </c>
      <c r="N114">
        <v>1009</v>
      </c>
      <c r="O114" t="s">
        <v>81</v>
      </c>
      <c r="P114" t="s">
        <v>81</v>
      </c>
      <c r="Q114">
        <v>1000</v>
      </c>
      <c r="X114">
        <v>5.15</v>
      </c>
      <c r="Y114">
        <v>1690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G114">
        <v>5.15</v>
      </c>
      <c r="AH114">
        <v>2</v>
      </c>
      <c r="AI114">
        <v>37324132</v>
      </c>
      <c r="AJ114">
        <v>114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ROW(Source!A41)</f>
        <v>41</v>
      </c>
      <c r="B115">
        <v>37324150</v>
      </c>
      <c r="C115">
        <v>37324119</v>
      </c>
      <c r="D115">
        <v>26858874</v>
      </c>
      <c r="E115">
        <v>1</v>
      </c>
      <c r="F115">
        <v>1</v>
      </c>
      <c r="G115">
        <v>1</v>
      </c>
      <c r="H115">
        <v>3</v>
      </c>
      <c r="I115" t="s">
        <v>424</v>
      </c>
      <c r="J115" t="s">
        <v>425</v>
      </c>
      <c r="K115" t="s">
        <v>426</v>
      </c>
      <c r="L115">
        <v>1327</v>
      </c>
      <c r="N115">
        <v>1005</v>
      </c>
      <c r="O115" t="s">
        <v>427</v>
      </c>
      <c r="P115" t="s">
        <v>427</v>
      </c>
      <c r="Q115">
        <v>1</v>
      </c>
      <c r="X115">
        <v>3</v>
      </c>
      <c r="Y115">
        <v>5.71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3</v>
      </c>
      <c r="AH115">
        <v>2</v>
      </c>
      <c r="AI115">
        <v>37324133</v>
      </c>
      <c r="AJ115">
        <v>115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ROW(Source!A41)</f>
        <v>41</v>
      </c>
      <c r="B116">
        <v>37324151</v>
      </c>
      <c r="C116">
        <v>37324119</v>
      </c>
      <c r="D116">
        <v>26865379</v>
      </c>
      <c r="E116">
        <v>1</v>
      </c>
      <c r="F116">
        <v>1</v>
      </c>
      <c r="G116">
        <v>1</v>
      </c>
      <c r="H116">
        <v>3</v>
      </c>
      <c r="I116" t="s">
        <v>428</v>
      </c>
      <c r="J116" t="s">
        <v>429</v>
      </c>
      <c r="K116" t="s">
        <v>430</v>
      </c>
      <c r="L116">
        <v>1339</v>
      </c>
      <c r="N116">
        <v>1007</v>
      </c>
      <c r="O116" t="s">
        <v>346</v>
      </c>
      <c r="P116" t="s">
        <v>346</v>
      </c>
      <c r="Q116">
        <v>1</v>
      </c>
      <c r="X116">
        <v>0.15</v>
      </c>
      <c r="Y116">
        <v>1287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0.15</v>
      </c>
      <c r="AH116">
        <v>2</v>
      </c>
      <c r="AI116">
        <v>37324134</v>
      </c>
      <c r="AJ116">
        <v>116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ROW(Source!A41)</f>
        <v>41</v>
      </c>
      <c r="B117">
        <v>37324152</v>
      </c>
      <c r="C117">
        <v>37324119</v>
      </c>
      <c r="D117">
        <v>26848708</v>
      </c>
      <c r="E117">
        <v>1</v>
      </c>
      <c r="F117">
        <v>1</v>
      </c>
      <c r="G117">
        <v>1</v>
      </c>
      <c r="H117">
        <v>3</v>
      </c>
      <c r="I117" t="s">
        <v>431</v>
      </c>
      <c r="J117" t="s">
        <v>432</v>
      </c>
      <c r="K117" t="s">
        <v>433</v>
      </c>
      <c r="L117">
        <v>1339</v>
      </c>
      <c r="N117">
        <v>1007</v>
      </c>
      <c r="O117" t="s">
        <v>346</v>
      </c>
      <c r="P117" t="s">
        <v>346</v>
      </c>
      <c r="Q117">
        <v>1</v>
      </c>
      <c r="X117">
        <v>11.2</v>
      </c>
      <c r="Y117">
        <v>130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G117">
        <v>11.2</v>
      </c>
      <c r="AH117">
        <v>2</v>
      </c>
      <c r="AI117">
        <v>37324135</v>
      </c>
      <c r="AJ117">
        <v>117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ROW(Source!A41)</f>
        <v>41</v>
      </c>
      <c r="B118">
        <v>37324153</v>
      </c>
      <c r="C118">
        <v>37324119</v>
      </c>
      <c r="D118">
        <v>26848709</v>
      </c>
      <c r="E118">
        <v>1</v>
      </c>
      <c r="F118">
        <v>1</v>
      </c>
      <c r="G118">
        <v>1</v>
      </c>
      <c r="H118">
        <v>3</v>
      </c>
      <c r="I118" t="s">
        <v>434</v>
      </c>
      <c r="J118" t="s">
        <v>435</v>
      </c>
      <c r="K118" t="s">
        <v>436</v>
      </c>
      <c r="L118">
        <v>1339</v>
      </c>
      <c r="N118">
        <v>1007</v>
      </c>
      <c r="O118" t="s">
        <v>346</v>
      </c>
      <c r="P118" t="s">
        <v>346</v>
      </c>
      <c r="Q118">
        <v>1</v>
      </c>
      <c r="X118">
        <v>56.1</v>
      </c>
      <c r="Y118">
        <v>118.6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G118">
        <v>56.1</v>
      </c>
      <c r="AH118">
        <v>2</v>
      </c>
      <c r="AI118">
        <v>37324136</v>
      </c>
      <c r="AJ118">
        <v>118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ROW(Source!A42)</f>
        <v>42</v>
      </c>
      <c r="B119">
        <v>37324161</v>
      </c>
      <c r="C119">
        <v>37324154</v>
      </c>
      <c r="D119">
        <v>9417798</v>
      </c>
      <c r="E119">
        <v>1</v>
      </c>
      <c r="F119">
        <v>1</v>
      </c>
      <c r="G119">
        <v>1</v>
      </c>
      <c r="H119">
        <v>1</v>
      </c>
      <c r="I119" t="s">
        <v>398</v>
      </c>
      <c r="K119" t="s">
        <v>399</v>
      </c>
      <c r="L119">
        <v>1369</v>
      </c>
      <c r="N119">
        <v>1013</v>
      </c>
      <c r="O119" t="s">
        <v>319</v>
      </c>
      <c r="P119" t="s">
        <v>319</v>
      </c>
      <c r="Q119">
        <v>1</v>
      </c>
      <c r="X119">
        <v>0.32</v>
      </c>
      <c r="Y119">
        <v>0</v>
      </c>
      <c r="Z119">
        <v>0</v>
      </c>
      <c r="AA119">
        <v>0</v>
      </c>
      <c r="AB119">
        <v>8.24</v>
      </c>
      <c r="AC119">
        <v>0</v>
      </c>
      <c r="AD119">
        <v>1</v>
      </c>
      <c r="AE119">
        <v>1</v>
      </c>
      <c r="AF119" t="s">
        <v>72</v>
      </c>
      <c r="AG119">
        <v>3.2</v>
      </c>
      <c r="AH119">
        <v>2</v>
      </c>
      <c r="AI119">
        <v>37324155</v>
      </c>
      <c r="AJ119">
        <v>119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ROW(Source!A42)</f>
        <v>42</v>
      </c>
      <c r="B120">
        <v>37324162</v>
      </c>
      <c r="C120">
        <v>37324154</v>
      </c>
      <c r="D120">
        <v>121548</v>
      </c>
      <c r="E120">
        <v>1</v>
      </c>
      <c r="F120">
        <v>1</v>
      </c>
      <c r="G120">
        <v>1</v>
      </c>
      <c r="H120">
        <v>1</v>
      </c>
      <c r="I120" t="s">
        <v>32</v>
      </c>
      <c r="K120" t="s">
        <v>320</v>
      </c>
      <c r="L120">
        <v>608254</v>
      </c>
      <c r="N120">
        <v>1013</v>
      </c>
      <c r="O120" t="s">
        <v>321</v>
      </c>
      <c r="P120" t="s">
        <v>321</v>
      </c>
      <c r="Q120">
        <v>1</v>
      </c>
      <c r="X120">
        <v>1.26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2</v>
      </c>
      <c r="AF120" t="s">
        <v>72</v>
      </c>
      <c r="AG120">
        <v>12.6</v>
      </c>
      <c r="AH120">
        <v>2</v>
      </c>
      <c r="AI120">
        <v>37324156</v>
      </c>
      <c r="AJ120">
        <v>120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ROW(Source!A42)</f>
        <v>42</v>
      </c>
      <c r="B121">
        <v>37324163</v>
      </c>
      <c r="C121">
        <v>37324154</v>
      </c>
      <c r="D121">
        <v>26836780</v>
      </c>
      <c r="E121">
        <v>1</v>
      </c>
      <c r="F121">
        <v>1</v>
      </c>
      <c r="G121">
        <v>1</v>
      </c>
      <c r="H121">
        <v>2</v>
      </c>
      <c r="I121" t="s">
        <v>354</v>
      </c>
      <c r="J121" t="s">
        <v>355</v>
      </c>
      <c r="K121" t="s">
        <v>356</v>
      </c>
      <c r="L121">
        <v>1368</v>
      </c>
      <c r="N121">
        <v>1011</v>
      </c>
      <c r="O121" t="s">
        <v>325</v>
      </c>
      <c r="P121" t="s">
        <v>325</v>
      </c>
      <c r="Q121">
        <v>1</v>
      </c>
      <c r="X121">
        <v>0.5</v>
      </c>
      <c r="Y121">
        <v>0</v>
      </c>
      <c r="Z121">
        <v>89.99</v>
      </c>
      <c r="AA121">
        <v>10.06</v>
      </c>
      <c r="AB121">
        <v>0</v>
      </c>
      <c r="AC121">
        <v>0</v>
      </c>
      <c r="AD121">
        <v>1</v>
      </c>
      <c r="AE121">
        <v>0</v>
      </c>
      <c r="AF121" t="s">
        <v>72</v>
      </c>
      <c r="AG121">
        <v>5</v>
      </c>
      <c r="AH121">
        <v>2</v>
      </c>
      <c r="AI121">
        <v>37324157</v>
      </c>
      <c r="AJ121">
        <v>121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ROW(Source!A42)</f>
        <v>42</v>
      </c>
      <c r="B122">
        <v>37324164</v>
      </c>
      <c r="C122">
        <v>37324154</v>
      </c>
      <c r="D122">
        <v>26837280</v>
      </c>
      <c r="E122">
        <v>1</v>
      </c>
      <c r="F122">
        <v>1</v>
      </c>
      <c r="G122">
        <v>1</v>
      </c>
      <c r="H122">
        <v>2</v>
      </c>
      <c r="I122" t="s">
        <v>403</v>
      </c>
      <c r="J122" t="s">
        <v>404</v>
      </c>
      <c r="K122" t="s">
        <v>405</v>
      </c>
      <c r="L122">
        <v>1368</v>
      </c>
      <c r="N122">
        <v>1011</v>
      </c>
      <c r="O122" t="s">
        <v>325</v>
      </c>
      <c r="P122" t="s">
        <v>325</v>
      </c>
      <c r="Q122">
        <v>1</v>
      </c>
      <c r="X122">
        <v>0.38</v>
      </c>
      <c r="Y122">
        <v>0</v>
      </c>
      <c r="Z122">
        <v>115.24</v>
      </c>
      <c r="AA122">
        <v>21.66</v>
      </c>
      <c r="AB122">
        <v>0</v>
      </c>
      <c r="AC122">
        <v>0</v>
      </c>
      <c r="AD122">
        <v>1</v>
      </c>
      <c r="AE122">
        <v>0</v>
      </c>
      <c r="AF122" t="s">
        <v>72</v>
      </c>
      <c r="AG122">
        <v>3.8</v>
      </c>
      <c r="AH122">
        <v>2</v>
      </c>
      <c r="AI122">
        <v>37324158</v>
      </c>
      <c r="AJ122">
        <v>122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ROW(Source!A42)</f>
        <v>42</v>
      </c>
      <c r="B123">
        <v>37324165</v>
      </c>
      <c r="C123">
        <v>37324154</v>
      </c>
      <c r="D123">
        <v>26857924</v>
      </c>
      <c r="E123">
        <v>1</v>
      </c>
      <c r="F123">
        <v>1</v>
      </c>
      <c r="G123">
        <v>1</v>
      </c>
      <c r="H123">
        <v>3</v>
      </c>
      <c r="I123" t="s">
        <v>421</v>
      </c>
      <c r="J123" t="s">
        <v>422</v>
      </c>
      <c r="K123" t="s">
        <v>423</v>
      </c>
      <c r="L123">
        <v>1348</v>
      </c>
      <c r="N123">
        <v>1009</v>
      </c>
      <c r="O123" t="s">
        <v>81</v>
      </c>
      <c r="P123" t="s">
        <v>81</v>
      </c>
      <c r="Q123">
        <v>1000</v>
      </c>
      <c r="X123">
        <v>1.03</v>
      </c>
      <c r="Y123">
        <v>1690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72</v>
      </c>
      <c r="AG123">
        <v>10.3</v>
      </c>
      <c r="AH123">
        <v>2</v>
      </c>
      <c r="AI123">
        <v>37324159</v>
      </c>
      <c r="AJ123">
        <v>123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ROW(Source!A42)</f>
        <v>42</v>
      </c>
      <c r="B124">
        <v>37324166</v>
      </c>
      <c r="C124">
        <v>37324154</v>
      </c>
      <c r="D124">
        <v>26848709</v>
      </c>
      <c r="E124">
        <v>1</v>
      </c>
      <c r="F124">
        <v>1</v>
      </c>
      <c r="G124">
        <v>1</v>
      </c>
      <c r="H124">
        <v>3</v>
      </c>
      <c r="I124" t="s">
        <v>434</v>
      </c>
      <c r="J124" t="s">
        <v>435</v>
      </c>
      <c r="K124" t="s">
        <v>436</v>
      </c>
      <c r="L124">
        <v>1339</v>
      </c>
      <c r="N124">
        <v>1007</v>
      </c>
      <c r="O124" t="s">
        <v>346</v>
      </c>
      <c r="P124" t="s">
        <v>346</v>
      </c>
      <c r="Q124">
        <v>1</v>
      </c>
      <c r="X124">
        <v>12.7</v>
      </c>
      <c r="Y124">
        <v>118.6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72</v>
      </c>
      <c r="AG124">
        <v>127</v>
      </c>
      <c r="AH124">
        <v>2</v>
      </c>
      <c r="AI124">
        <v>37324160</v>
      </c>
      <c r="AJ124">
        <v>124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ROW(Source!A43)</f>
        <v>43</v>
      </c>
      <c r="B125">
        <v>37324161</v>
      </c>
      <c r="C125">
        <v>37324154</v>
      </c>
      <c r="D125">
        <v>9417798</v>
      </c>
      <c r="E125">
        <v>1</v>
      </c>
      <c r="F125">
        <v>1</v>
      </c>
      <c r="G125">
        <v>1</v>
      </c>
      <c r="H125">
        <v>1</v>
      </c>
      <c r="I125" t="s">
        <v>398</v>
      </c>
      <c r="K125" t="s">
        <v>399</v>
      </c>
      <c r="L125">
        <v>1369</v>
      </c>
      <c r="N125">
        <v>1013</v>
      </c>
      <c r="O125" t="s">
        <v>319</v>
      </c>
      <c r="P125" t="s">
        <v>319</v>
      </c>
      <c r="Q125">
        <v>1</v>
      </c>
      <c r="X125">
        <v>0.32</v>
      </c>
      <c r="Y125">
        <v>0</v>
      </c>
      <c r="Z125">
        <v>0</v>
      </c>
      <c r="AA125">
        <v>0</v>
      </c>
      <c r="AB125">
        <v>8.24</v>
      </c>
      <c r="AC125">
        <v>0</v>
      </c>
      <c r="AD125">
        <v>1</v>
      </c>
      <c r="AE125">
        <v>1</v>
      </c>
      <c r="AF125" t="s">
        <v>72</v>
      </c>
      <c r="AG125">
        <v>3.2</v>
      </c>
      <c r="AH125">
        <v>2</v>
      </c>
      <c r="AI125">
        <v>37324155</v>
      </c>
      <c r="AJ125">
        <v>125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ROW(Source!A43)</f>
        <v>43</v>
      </c>
      <c r="B126">
        <v>37324162</v>
      </c>
      <c r="C126">
        <v>37324154</v>
      </c>
      <c r="D126">
        <v>121548</v>
      </c>
      <c r="E126">
        <v>1</v>
      </c>
      <c r="F126">
        <v>1</v>
      </c>
      <c r="G126">
        <v>1</v>
      </c>
      <c r="H126">
        <v>1</v>
      </c>
      <c r="I126" t="s">
        <v>32</v>
      </c>
      <c r="K126" t="s">
        <v>320</v>
      </c>
      <c r="L126">
        <v>608254</v>
      </c>
      <c r="N126">
        <v>1013</v>
      </c>
      <c r="O126" t="s">
        <v>321</v>
      </c>
      <c r="P126" t="s">
        <v>321</v>
      </c>
      <c r="Q126">
        <v>1</v>
      </c>
      <c r="X126">
        <v>1.26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72</v>
      </c>
      <c r="AG126">
        <v>12.6</v>
      </c>
      <c r="AH126">
        <v>2</v>
      </c>
      <c r="AI126">
        <v>37324156</v>
      </c>
      <c r="AJ126">
        <v>126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ROW(Source!A43)</f>
        <v>43</v>
      </c>
      <c r="B127">
        <v>37324163</v>
      </c>
      <c r="C127">
        <v>37324154</v>
      </c>
      <c r="D127">
        <v>26836780</v>
      </c>
      <c r="E127">
        <v>1</v>
      </c>
      <c r="F127">
        <v>1</v>
      </c>
      <c r="G127">
        <v>1</v>
      </c>
      <c r="H127">
        <v>2</v>
      </c>
      <c r="I127" t="s">
        <v>354</v>
      </c>
      <c r="J127" t="s">
        <v>355</v>
      </c>
      <c r="K127" t="s">
        <v>356</v>
      </c>
      <c r="L127">
        <v>1368</v>
      </c>
      <c r="N127">
        <v>1011</v>
      </c>
      <c r="O127" t="s">
        <v>325</v>
      </c>
      <c r="P127" t="s">
        <v>325</v>
      </c>
      <c r="Q127">
        <v>1</v>
      </c>
      <c r="X127">
        <v>0.5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72</v>
      </c>
      <c r="AG127">
        <v>5</v>
      </c>
      <c r="AH127">
        <v>2</v>
      </c>
      <c r="AI127">
        <v>37324157</v>
      </c>
      <c r="AJ127">
        <v>127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ROW(Source!A43)</f>
        <v>43</v>
      </c>
      <c r="B128">
        <v>37324164</v>
      </c>
      <c r="C128">
        <v>37324154</v>
      </c>
      <c r="D128">
        <v>26837280</v>
      </c>
      <c r="E128">
        <v>1</v>
      </c>
      <c r="F128">
        <v>1</v>
      </c>
      <c r="G128">
        <v>1</v>
      </c>
      <c r="H128">
        <v>2</v>
      </c>
      <c r="I128" t="s">
        <v>403</v>
      </c>
      <c r="J128" t="s">
        <v>404</v>
      </c>
      <c r="K128" t="s">
        <v>405</v>
      </c>
      <c r="L128">
        <v>1368</v>
      </c>
      <c r="N128">
        <v>1011</v>
      </c>
      <c r="O128" t="s">
        <v>325</v>
      </c>
      <c r="P128" t="s">
        <v>325</v>
      </c>
      <c r="Q128">
        <v>1</v>
      </c>
      <c r="X128">
        <v>0.38</v>
      </c>
      <c r="Y128">
        <v>0</v>
      </c>
      <c r="Z128">
        <v>115.24</v>
      </c>
      <c r="AA128">
        <v>21.66</v>
      </c>
      <c r="AB128">
        <v>0</v>
      </c>
      <c r="AC128">
        <v>0</v>
      </c>
      <c r="AD128">
        <v>1</v>
      </c>
      <c r="AE128">
        <v>0</v>
      </c>
      <c r="AF128" t="s">
        <v>72</v>
      </c>
      <c r="AG128">
        <v>3.8</v>
      </c>
      <c r="AH128">
        <v>2</v>
      </c>
      <c r="AI128">
        <v>37324158</v>
      </c>
      <c r="AJ128">
        <v>128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ROW(Source!A43)</f>
        <v>43</v>
      </c>
      <c r="B129">
        <v>37324165</v>
      </c>
      <c r="C129">
        <v>37324154</v>
      </c>
      <c r="D129">
        <v>26857924</v>
      </c>
      <c r="E129">
        <v>1</v>
      </c>
      <c r="F129">
        <v>1</v>
      </c>
      <c r="G129">
        <v>1</v>
      </c>
      <c r="H129">
        <v>3</v>
      </c>
      <c r="I129" t="s">
        <v>421</v>
      </c>
      <c r="J129" t="s">
        <v>422</v>
      </c>
      <c r="K129" t="s">
        <v>423</v>
      </c>
      <c r="L129">
        <v>1348</v>
      </c>
      <c r="N129">
        <v>1009</v>
      </c>
      <c r="O129" t="s">
        <v>81</v>
      </c>
      <c r="P129" t="s">
        <v>81</v>
      </c>
      <c r="Q129">
        <v>1000</v>
      </c>
      <c r="X129">
        <v>1.03</v>
      </c>
      <c r="Y129">
        <v>1690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72</v>
      </c>
      <c r="AG129">
        <v>10.3</v>
      </c>
      <c r="AH129">
        <v>2</v>
      </c>
      <c r="AI129">
        <v>37324159</v>
      </c>
      <c r="AJ129">
        <v>129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ROW(Source!A43)</f>
        <v>43</v>
      </c>
      <c r="B130">
        <v>37324166</v>
      </c>
      <c r="C130">
        <v>37324154</v>
      </c>
      <c r="D130">
        <v>26848709</v>
      </c>
      <c r="E130">
        <v>1</v>
      </c>
      <c r="F130">
        <v>1</v>
      </c>
      <c r="G130">
        <v>1</v>
      </c>
      <c r="H130">
        <v>3</v>
      </c>
      <c r="I130" t="s">
        <v>434</v>
      </c>
      <c r="J130" t="s">
        <v>435</v>
      </c>
      <c r="K130" t="s">
        <v>436</v>
      </c>
      <c r="L130">
        <v>1339</v>
      </c>
      <c r="N130">
        <v>1007</v>
      </c>
      <c r="O130" t="s">
        <v>346</v>
      </c>
      <c r="P130" t="s">
        <v>346</v>
      </c>
      <c r="Q130">
        <v>1</v>
      </c>
      <c r="X130">
        <v>12.7</v>
      </c>
      <c r="Y130">
        <v>118.6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72</v>
      </c>
      <c r="AG130">
        <v>127</v>
      </c>
      <c r="AH130">
        <v>2</v>
      </c>
      <c r="AI130">
        <v>37324160</v>
      </c>
      <c r="AJ130">
        <v>130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ROW(Source!A44)</f>
        <v>44</v>
      </c>
      <c r="B131">
        <v>37324173</v>
      </c>
      <c r="C131">
        <v>37324167</v>
      </c>
      <c r="D131">
        <v>9415735</v>
      </c>
      <c r="E131">
        <v>1</v>
      </c>
      <c r="F131">
        <v>1</v>
      </c>
      <c r="G131">
        <v>1</v>
      </c>
      <c r="H131">
        <v>1</v>
      </c>
      <c r="I131" t="s">
        <v>437</v>
      </c>
      <c r="K131" t="s">
        <v>438</v>
      </c>
      <c r="L131">
        <v>1369</v>
      </c>
      <c r="N131">
        <v>1013</v>
      </c>
      <c r="O131" t="s">
        <v>319</v>
      </c>
      <c r="P131" t="s">
        <v>319</v>
      </c>
      <c r="Q131">
        <v>1</v>
      </c>
      <c r="X131">
        <v>12.43</v>
      </c>
      <c r="Y131">
        <v>0</v>
      </c>
      <c r="Z131">
        <v>0</v>
      </c>
      <c r="AA131">
        <v>0</v>
      </c>
      <c r="AB131">
        <v>9.07</v>
      </c>
      <c r="AC131">
        <v>0</v>
      </c>
      <c r="AD131">
        <v>1</v>
      </c>
      <c r="AE131">
        <v>1</v>
      </c>
      <c r="AG131">
        <v>12.43</v>
      </c>
      <c r="AH131">
        <v>2</v>
      </c>
      <c r="AI131">
        <v>37324168</v>
      </c>
      <c r="AJ131">
        <v>131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ROW(Source!A44)</f>
        <v>44</v>
      </c>
      <c r="B132">
        <v>37324174</v>
      </c>
      <c r="C132">
        <v>37324167</v>
      </c>
      <c r="D132">
        <v>121548</v>
      </c>
      <c r="E132">
        <v>1</v>
      </c>
      <c r="F132">
        <v>1</v>
      </c>
      <c r="G132">
        <v>1</v>
      </c>
      <c r="H132">
        <v>1</v>
      </c>
      <c r="I132" t="s">
        <v>32</v>
      </c>
      <c r="K132" t="s">
        <v>320</v>
      </c>
      <c r="L132">
        <v>608254</v>
      </c>
      <c r="N132">
        <v>1013</v>
      </c>
      <c r="O132" t="s">
        <v>321</v>
      </c>
      <c r="P132" t="s">
        <v>321</v>
      </c>
      <c r="Q132">
        <v>1</v>
      </c>
      <c r="X132">
        <v>0.07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G132">
        <v>0.07</v>
      </c>
      <c r="AH132">
        <v>2</v>
      </c>
      <c r="AI132">
        <v>37324169</v>
      </c>
      <c r="AJ132">
        <v>132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ROW(Source!A44)</f>
        <v>44</v>
      </c>
      <c r="B133">
        <v>37324175</v>
      </c>
      <c r="C133">
        <v>37324167</v>
      </c>
      <c r="D133">
        <v>26836708</v>
      </c>
      <c r="E133">
        <v>1</v>
      </c>
      <c r="F133">
        <v>1</v>
      </c>
      <c r="G133">
        <v>1</v>
      </c>
      <c r="H133">
        <v>2</v>
      </c>
      <c r="I133" t="s">
        <v>400</v>
      </c>
      <c r="J133" t="s">
        <v>439</v>
      </c>
      <c r="K133" t="s">
        <v>402</v>
      </c>
      <c r="L133">
        <v>1368</v>
      </c>
      <c r="N133">
        <v>1011</v>
      </c>
      <c r="O133" t="s">
        <v>325</v>
      </c>
      <c r="P133" t="s">
        <v>325</v>
      </c>
      <c r="Q133">
        <v>1</v>
      </c>
      <c r="X133">
        <v>0.07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G133">
        <v>0.07</v>
      </c>
      <c r="AH133">
        <v>2</v>
      </c>
      <c r="AI133">
        <v>37324170</v>
      </c>
      <c r="AJ133">
        <v>133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ROW(Source!A44)</f>
        <v>44</v>
      </c>
      <c r="B134">
        <v>37324176</v>
      </c>
      <c r="C134">
        <v>37324167</v>
      </c>
      <c r="D134">
        <v>26838694</v>
      </c>
      <c r="E134">
        <v>1</v>
      </c>
      <c r="F134">
        <v>1</v>
      </c>
      <c r="G134">
        <v>1</v>
      </c>
      <c r="H134">
        <v>2</v>
      </c>
      <c r="I134" t="s">
        <v>337</v>
      </c>
      <c r="J134" t="s">
        <v>440</v>
      </c>
      <c r="K134" t="s">
        <v>339</v>
      </c>
      <c r="L134">
        <v>1368</v>
      </c>
      <c r="N134">
        <v>1011</v>
      </c>
      <c r="O134" t="s">
        <v>325</v>
      </c>
      <c r="P134" t="s">
        <v>325</v>
      </c>
      <c r="Q134">
        <v>1</v>
      </c>
      <c r="X134">
        <v>0.09</v>
      </c>
      <c r="Y134">
        <v>0</v>
      </c>
      <c r="Z134">
        <v>87.17</v>
      </c>
      <c r="AA134">
        <v>11.6</v>
      </c>
      <c r="AB134">
        <v>0</v>
      </c>
      <c r="AC134">
        <v>0</v>
      </c>
      <c r="AD134">
        <v>1</v>
      </c>
      <c r="AE134">
        <v>0</v>
      </c>
      <c r="AG134">
        <v>0.09</v>
      </c>
      <c r="AH134">
        <v>2</v>
      </c>
      <c r="AI134">
        <v>37324171</v>
      </c>
      <c r="AJ134">
        <v>134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ROW(Source!A44)</f>
        <v>44</v>
      </c>
      <c r="B135">
        <v>37324177</v>
      </c>
      <c r="C135">
        <v>37324167</v>
      </c>
      <c r="D135">
        <v>26854679</v>
      </c>
      <c r="E135">
        <v>1</v>
      </c>
      <c r="F135">
        <v>1</v>
      </c>
      <c r="G135">
        <v>1</v>
      </c>
      <c r="H135">
        <v>3</v>
      </c>
      <c r="I135" t="s">
        <v>594</v>
      </c>
      <c r="J135" t="s">
        <v>595</v>
      </c>
      <c r="K135" t="s">
        <v>596</v>
      </c>
      <c r="L135">
        <v>1348</v>
      </c>
      <c r="N135">
        <v>1009</v>
      </c>
      <c r="O135" t="s">
        <v>81</v>
      </c>
      <c r="P135" t="s">
        <v>81</v>
      </c>
      <c r="Q135">
        <v>1000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D135">
        <v>0</v>
      </c>
      <c r="AE135">
        <v>0</v>
      </c>
      <c r="AG135">
        <v>0</v>
      </c>
      <c r="AH135">
        <v>3</v>
      </c>
      <c r="AI135">
        <v>-1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ROW(Source!A45)</f>
        <v>45</v>
      </c>
      <c r="B136">
        <v>37324173</v>
      </c>
      <c r="C136">
        <v>37324167</v>
      </c>
      <c r="D136">
        <v>9415735</v>
      </c>
      <c r="E136">
        <v>1</v>
      </c>
      <c r="F136">
        <v>1</v>
      </c>
      <c r="G136">
        <v>1</v>
      </c>
      <c r="H136">
        <v>1</v>
      </c>
      <c r="I136" t="s">
        <v>437</v>
      </c>
      <c r="K136" t="s">
        <v>438</v>
      </c>
      <c r="L136">
        <v>1369</v>
      </c>
      <c r="N136">
        <v>1013</v>
      </c>
      <c r="O136" t="s">
        <v>319</v>
      </c>
      <c r="P136" t="s">
        <v>319</v>
      </c>
      <c r="Q136">
        <v>1</v>
      </c>
      <c r="X136">
        <v>12.43</v>
      </c>
      <c r="Y136">
        <v>0</v>
      </c>
      <c r="Z136">
        <v>0</v>
      </c>
      <c r="AA136">
        <v>0</v>
      </c>
      <c r="AB136">
        <v>9.07</v>
      </c>
      <c r="AC136">
        <v>0</v>
      </c>
      <c r="AD136">
        <v>1</v>
      </c>
      <c r="AE136">
        <v>1</v>
      </c>
      <c r="AG136">
        <v>12.43</v>
      </c>
      <c r="AH136">
        <v>2</v>
      </c>
      <c r="AI136">
        <v>37324168</v>
      </c>
      <c r="AJ136">
        <v>136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ROW(Source!A45)</f>
        <v>45</v>
      </c>
      <c r="B137">
        <v>37324174</v>
      </c>
      <c r="C137">
        <v>37324167</v>
      </c>
      <c r="D137">
        <v>121548</v>
      </c>
      <c r="E137">
        <v>1</v>
      </c>
      <c r="F137">
        <v>1</v>
      </c>
      <c r="G137">
        <v>1</v>
      </c>
      <c r="H137">
        <v>1</v>
      </c>
      <c r="I137" t="s">
        <v>32</v>
      </c>
      <c r="K137" t="s">
        <v>320</v>
      </c>
      <c r="L137">
        <v>608254</v>
      </c>
      <c r="N137">
        <v>1013</v>
      </c>
      <c r="O137" t="s">
        <v>321</v>
      </c>
      <c r="P137" t="s">
        <v>321</v>
      </c>
      <c r="Q137">
        <v>1</v>
      </c>
      <c r="X137">
        <v>0.07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G137">
        <v>0.07</v>
      </c>
      <c r="AH137">
        <v>2</v>
      </c>
      <c r="AI137">
        <v>37324169</v>
      </c>
      <c r="AJ137">
        <v>137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ROW(Source!A45)</f>
        <v>45</v>
      </c>
      <c r="B138">
        <v>37324175</v>
      </c>
      <c r="C138">
        <v>37324167</v>
      </c>
      <c r="D138">
        <v>26836708</v>
      </c>
      <c r="E138">
        <v>1</v>
      </c>
      <c r="F138">
        <v>1</v>
      </c>
      <c r="G138">
        <v>1</v>
      </c>
      <c r="H138">
        <v>2</v>
      </c>
      <c r="I138" t="s">
        <v>400</v>
      </c>
      <c r="J138" t="s">
        <v>439</v>
      </c>
      <c r="K138" t="s">
        <v>402</v>
      </c>
      <c r="L138">
        <v>1368</v>
      </c>
      <c r="N138">
        <v>1011</v>
      </c>
      <c r="O138" t="s">
        <v>325</v>
      </c>
      <c r="P138" t="s">
        <v>325</v>
      </c>
      <c r="Q138">
        <v>1</v>
      </c>
      <c r="X138">
        <v>0.07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G138">
        <v>0.07</v>
      </c>
      <c r="AH138">
        <v>2</v>
      </c>
      <c r="AI138">
        <v>37324170</v>
      </c>
      <c r="AJ138">
        <v>138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ROW(Source!A45)</f>
        <v>45</v>
      </c>
      <c r="B139">
        <v>37324176</v>
      </c>
      <c r="C139">
        <v>37324167</v>
      </c>
      <c r="D139">
        <v>26838694</v>
      </c>
      <c r="E139">
        <v>1</v>
      </c>
      <c r="F139">
        <v>1</v>
      </c>
      <c r="G139">
        <v>1</v>
      </c>
      <c r="H139">
        <v>2</v>
      </c>
      <c r="I139" t="s">
        <v>337</v>
      </c>
      <c r="J139" t="s">
        <v>440</v>
      </c>
      <c r="K139" t="s">
        <v>339</v>
      </c>
      <c r="L139">
        <v>1368</v>
      </c>
      <c r="N139">
        <v>1011</v>
      </c>
      <c r="O139" t="s">
        <v>325</v>
      </c>
      <c r="P139" t="s">
        <v>325</v>
      </c>
      <c r="Q139">
        <v>1</v>
      </c>
      <c r="X139">
        <v>0.09</v>
      </c>
      <c r="Y139">
        <v>0</v>
      </c>
      <c r="Z139">
        <v>87.17</v>
      </c>
      <c r="AA139">
        <v>11.6</v>
      </c>
      <c r="AB139">
        <v>0</v>
      </c>
      <c r="AC139">
        <v>0</v>
      </c>
      <c r="AD139">
        <v>1</v>
      </c>
      <c r="AE139">
        <v>0</v>
      </c>
      <c r="AG139">
        <v>0.09</v>
      </c>
      <c r="AH139">
        <v>2</v>
      </c>
      <c r="AI139">
        <v>37324171</v>
      </c>
      <c r="AJ139">
        <v>139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ROW(Source!A45)</f>
        <v>45</v>
      </c>
      <c r="B140">
        <v>37324177</v>
      </c>
      <c r="C140">
        <v>37324167</v>
      </c>
      <c r="D140">
        <v>26854679</v>
      </c>
      <c r="E140">
        <v>1</v>
      </c>
      <c r="F140">
        <v>1</v>
      </c>
      <c r="G140">
        <v>1</v>
      </c>
      <c r="H140">
        <v>3</v>
      </c>
      <c r="I140" t="s">
        <v>594</v>
      </c>
      <c r="J140" t="s">
        <v>595</v>
      </c>
      <c r="K140" t="s">
        <v>596</v>
      </c>
      <c r="L140">
        <v>1348</v>
      </c>
      <c r="N140">
        <v>1009</v>
      </c>
      <c r="O140" t="s">
        <v>81</v>
      </c>
      <c r="P140" t="s">
        <v>81</v>
      </c>
      <c r="Q140">
        <v>1000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1</v>
      </c>
      <c r="AD140">
        <v>0</v>
      </c>
      <c r="AE140">
        <v>0</v>
      </c>
      <c r="AG140">
        <v>0</v>
      </c>
      <c r="AH140">
        <v>3</v>
      </c>
      <c r="AI140">
        <v>-1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ROW(Source!A48)</f>
        <v>48</v>
      </c>
      <c r="B141">
        <v>37324200</v>
      </c>
      <c r="C141">
        <v>37324179</v>
      </c>
      <c r="D141">
        <v>9418246</v>
      </c>
      <c r="E141">
        <v>1</v>
      </c>
      <c r="F141">
        <v>1</v>
      </c>
      <c r="G141">
        <v>1</v>
      </c>
      <c r="H141">
        <v>1</v>
      </c>
      <c r="I141" t="s">
        <v>441</v>
      </c>
      <c r="K141" t="s">
        <v>442</v>
      </c>
      <c r="L141">
        <v>1369</v>
      </c>
      <c r="N141">
        <v>1013</v>
      </c>
      <c r="O141" t="s">
        <v>319</v>
      </c>
      <c r="P141" t="s">
        <v>319</v>
      </c>
      <c r="Q141">
        <v>1</v>
      </c>
      <c r="X141">
        <v>344.28</v>
      </c>
      <c r="Y141">
        <v>0</v>
      </c>
      <c r="Z141">
        <v>0</v>
      </c>
      <c r="AA141">
        <v>0</v>
      </c>
      <c r="AB141">
        <v>8.46</v>
      </c>
      <c r="AC141">
        <v>0</v>
      </c>
      <c r="AD141">
        <v>1</v>
      </c>
      <c r="AE141">
        <v>1</v>
      </c>
      <c r="AG141">
        <v>344.28</v>
      </c>
      <c r="AH141">
        <v>2</v>
      </c>
      <c r="AI141">
        <v>37324180</v>
      </c>
      <c r="AJ141">
        <v>141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ROW(Source!A48)</f>
        <v>48</v>
      </c>
      <c r="B142">
        <v>37324201</v>
      </c>
      <c r="C142">
        <v>37324179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32</v>
      </c>
      <c r="K142" t="s">
        <v>320</v>
      </c>
      <c r="L142">
        <v>608254</v>
      </c>
      <c r="N142">
        <v>1013</v>
      </c>
      <c r="O142" t="s">
        <v>321</v>
      </c>
      <c r="P142" t="s">
        <v>321</v>
      </c>
      <c r="Q142">
        <v>1</v>
      </c>
      <c r="X142">
        <v>48.15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2</v>
      </c>
      <c r="AG142">
        <v>48.15</v>
      </c>
      <c r="AH142">
        <v>2</v>
      </c>
      <c r="AI142">
        <v>37324181</v>
      </c>
      <c r="AJ142">
        <v>142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ROW(Source!A48)</f>
        <v>48</v>
      </c>
      <c r="B143">
        <v>37324202</v>
      </c>
      <c r="C143">
        <v>37324179</v>
      </c>
      <c r="D143">
        <v>26836708</v>
      </c>
      <c r="E143">
        <v>1</v>
      </c>
      <c r="F143">
        <v>1</v>
      </c>
      <c r="G143">
        <v>1</v>
      </c>
      <c r="H143">
        <v>2</v>
      </c>
      <c r="I143" t="s">
        <v>400</v>
      </c>
      <c r="J143" t="s">
        <v>439</v>
      </c>
      <c r="K143" t="s">
        <v>402</v>
      </c>
      <c r="L143">
        <v>1368</v>
      </c>
      <c r="N143">
        <v>1011</v>
      </c>
      <c r="O143" t="s">
        <v>325</v>
      </c>
      <c r="P143" t="s">
        <v>325</v>
      </c>
      <c r="Q143">
        <v>1</v>
      </c>
      <c r="X143">
        <v>1.14</v>
      </c>
      <c r="Y143">
        <v>0</v>
      </c>
      <c r="Z143">
        <v>111.99</v>
      </c>
      <c r="AA143">
        <v>13.5</v>
      </c>
      <c r="AB143">
        <v>0</v>
      </c>
      <c r="AC143">
        <v>0</v>
      </c>
      <c r="AD143">
        <v>1</v>
      </c>
      <c r="AE143">
        <v>0</v>
      </c>
      <c r="AG143">
        <v>1.14</v>
      </c>
      <c r="AH143">
        <v>2</v>
      </c>
      <c r="AI143">
        <v>37324182</v>
      </c>
      <c r="AJ143">
        <v>143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ROW(Source!A48)</f>
        <v>48</v>
      </c>
      <c r="B144">
        <v>37324203</v>
      </c>
      <c r="C144">
        <v>37324179</v>
      </c>
      <c r="D144">
        <v>26836780</v>
      </c>
      <c r="E144">
        <v>1</v>
      </c>
      <c r="F144">
        <v>1</v>
      </c>
      <c r="G144">
        <v>1</v>
      </c>
      <c r="H144">
        <v>2</v>
      </c>
      <c r="I144" t="s">
        <v>354</v>
      </c>
      <c r="J144" t="s">
        <v>443</v>
      </c>
      <c r="K144" t="s">
        <v>356</v>
      </c>
      <c r="L144">
        <v>1368</v>
      </c>
      <c r="N144">
        <v>1011</v>
      </c>
      <c r="O144" t="s">
        <v>325</v>
      </c>
      <c r="P144" t="s">
        <v>325</v>
      </c>
      <c r="Q144">
        <v>1</v>
      </c>
      <c r="X144">
        <v>2.88</v>
      </c>
      <c r="Y144">
        <v>0</v>
      </c>
      <c r="Z144">
        <v>89.99</v>
      </c>
      <c r="AA144">
        <v>10.06</v>
      </c>
      <c r="AB144">
        <v>0</v>
      </c>
      <c r="AC144">
        <v>0</v>
      </c>
      <c r="AD144">
        <v>1</v>
      </c>
      <c r="AE144">
        <v>0</v>
      </c>
      <c r="AG144">
        <v>2.88</v>
      </c>
      <c r="AH144">
        <v>2</v>
      </c>
      <c r="AI144">
        <v>37324183</v>
      </c>
      <c r="AJ144">
        <v>144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ROW(Source!A48)</f>
        <v>48</v>
      </c>
      <c r="B145">
        <v>37324204</v>
      </c>
      <c r="C145">
        <v>37324179</v>
      </c>
      <c r="D145">
        <v>26836897</v>
      </c>
      <c r="E145">
        <v>1</v>
      </c>
      <c r="F145">
        <v>1</v>
      </c>
      <c r="G145">
        <v>1</v>
      </c>
      <c r="H145">
        <v>2</v>
      </c>
      <c r="I145" t="s">
        <v>444</v>
      </c>
      <c r="J145" t="s">
        <v>445</v>
      </c>
      <c r="K145" t="s">
        <v>446</v>
      </c>
      <c r="L145">
        <v>1368</v>
      </c>
      <c r="N145">
        <v>1011</v>
      </c>
      <c r="O145" t="s">
        <v>325</v>
      </c>
      <c r="P145" t="s">
        <v>325</v>
      </c>
      <c r="Q145">
        <v>1</v>
      </c>
      <c r="X145">
        <v>18.71</v>
      </c>
      <c r="Y145">
        <v>0</v>
      </c>
      <c r="Z145">
        <v>22.29</v>
      </c>
      <c r="AA145">
        <v>11.6</v>
      </c>
      <c r="AB145">
        <v>0</v>
      </c>
      <c r="AC145">
        <v>0</v>
      </c>
      <c r="AD145">
        <v>1</v>
      </c>
      <c r="AE145">
        <v>0</v>
      </c>
      <c r="AG145">
        <v>18.71</v>
      </c>
      <c r="AH145">
        <v>2</v>
      </c>
      <c r="AI145">
        <v>37324184</v>
      </c>
      <c r="AJ145">
        <v>145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ROW(Source!A48)</f>
        <v>48</v>
      </c>
      <c r="B146">
        <v>37324205</v>
      </c>
      <c r="C146">
        <v>37324179</v>
      </c>
      <c r="D146">
        <v>26837264</v>
      </c>
      <c r="E146">
        <v>1</v>
      </c>
      <c r="F146">
        <v>1</v>
      </c>
      <c r="G146">
        <v>1</v>
      </c>
      <c r="H146">
        <v>2</v>
      </c>
      <c r="I146" t="s">
        <v>447</v>
      </c>
      <c r="J146" t="s">
        <v>448</v>
      </c>
      <c r="K146" t="s">
        <v>449</v>
      </c>
      <c r="L146">
        <v>1368</v>
      </c>
      <c r="N146">
        <v>1011</v>
      </c>
      <c r="O146" t="s">
        <v>325</v>
      </c>
      <c r="P146" t="s">
        <v>325</v>
      </c>
      <c r="Q146">
        <v>1</v>
      </c>
      <c r="X146">
        <v>18.71</v>
      </c>
      <c r="Y146">
        <v>0</v>
      </c>
      <c r="Z146">
        <v>0.5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18.71</v>
      </c>
      <c r="AH146">
        <v>2</v>
      </c>
      <c r="AI146">
        <v>37324185</v>
      </c>
      <c r="AJ146">
        <v>146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ROW(Source!A48)</f>
        <v>48</v>
      </c>
      <c r="B147">
        <v>37324206</v>
      </c>
      <c r="C147">
        <v>37324179</v>
      </c>
      <c r="D147">
        <v>26837338</v>
      </c>
      <c r="E147">
        <v>1</v>
      </c>
      <c r="F147">
        <v>1</v>
      </c>
      <c r="G147">
        <v>1</v>
      </c>
      <c r="H147">
        <v>2</v>
      </c>
      <c r="I147" t="s">
        <v>450</v>
      </c>
      <c r="J147" t="s">
        <v>451</v>
      </c>
      <c r="K147" t="s">
        <v>452</v>
      </c>
      <c r="L147">
        <v>1368</v>
      </c>
      <c r="N147">
        <v>1011</v>
      </c>
      <c r="O147" t="s">
        <v>325</v>
      </c>
      <c r="P147" t="s">
        <v>325</v>
      </c>
      <c r="Q147">
        <v>1</v>
      </c>
      <c r="X147">
        <v>6.25</v>
      </c>
      <c r="Y147">
        <v>0</v>
      </c>
      <c r="Z147">
        <v>30</v>
      </c>
      <c r="AA147">
        <v>0</v>
      </c>
      <c r="AB147">
        <v>0</v>
      </c>
      <c r="AC147">
        <v>0</v>
      </c>
      <c r="AD147">
        <v>1</v>
      </c>
      <c r="AE147">
        <v>0</v>
      </c>
      <c r="AG147">
        <v>6.25</v>
      </c>
      <c r="AH147">
        <v>2</v>
      </c>
      <c r="AI147">
        <v>37324186</v>
      </c>
      <c r="AJ147">
        <v>147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ROW(Source!A48)</f>
        <v>48</v>
      </c>
      <c r="B148">
        <v>37324207</v>
      </c>
      <c r="C148">
        <v>37324179</v>
      </c>
      <c r="D148">
        <v>26837374</v>
      </c>
      <c r="E148">
        <v>1</v>
      </c>
      <c r="F148">
        <v>1</v>
      </c>
      <c r="G148">
        <v>1</v>
      </c>
      <c r="H148">
        <v>2</v>
      </c>
      <c r="I148" t="s">
        <v>453</v>
      </c>
      <c r="J148" t="s">
        <v>454</v>
      </c>
      <c r="K148" t="s">
        <v>455</v>
      </c>
      <c r="L148">
        <v>1368</v>
      </c>
      <c r="N148">
        <v>1011</v>
      </c>
      <c r="O148" t="s">
        <v>325</v>
      </c>
      <c r="P148" t="s">
        <v>325</v>
      </c>
      <c r="Q148">
        <v>1</v>
      </c>
      <c r="X148">
        <v>25.42</v>
      </c>
      <c r="Y148">
        <v>0</v>
      </c>
      <c r="Z148">
        <v>110</v>
      </c>
      <c r="AA148">
        <v>11.6</v>
      </c>
      <c r="AB148">
        <v>0</v>
      </c>
      <c r="AC148">
        <v>0</v>
      </c>
      <c r="AD148">
        <v>1</v>
      </c>
      <c r="AE148">
        <v>0</v>
      </c>
      <c r="AG148">
        <v>25.42</v>
      </c>
      <c r="AH148">
        <v>2</v>
      </c>
      <c r="AI148">
        <v>37324187</v>
      </c>
      <c r="AJ148">
        <v>148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ROW(Source!A48)</f>
        <v>48</v>
      </c>
      <c r="B149">
        <v>37324208</v>
      </c>
      <c r="C149">
        <v>37324179</v>
      </c>
      <c r="D149">
        <v>26838694</v>
      </c>
      <c r="E149">
        <v>1</v>
      </c>
      <c r="F149">
        <v>1</v>
      </c>
      <c r="G149">
        <v>1</v>
      </c>
      <c r="H149">
        <v>2</v>
      </c>
      <c r="I149" t="s">
        <v>337</v>
      </c>
      <c r="J149" t="s">
        <v>440</v>
      </c>
      <c r="K149" t="s">
        <v>339</v>
      </c>
      <c r="L149">
        <v>1368</v>
      </c>
      <c r="N149">
        <v>1011</v>
      </c>
      <c r="O149" t="s">
        <v>325</v>
      </c>
      <c r="P149" t="s">
        <v>325</v>
      </c>
      <c r="Q149">
        <v>1</v>
      </c>
      <c r="X149">
        <v>3.2</v>
      </c>
      <c r="Y149">
        <v>0</v>
      </c>
      <c r="Z149">
        <v>87.17</v>
      </c>
      <c r="AA149">
        <v>11.6</v>
      </c>
      <c r="AB149">
        <v>0</v>
      </c>
      <c r="AC149">
        <v>0</v>
      </c>
      <c r="AD149">
        <v>1</v>
      </c>
      <c r="AE149">
        <v>0</v>
      </c>
      <c r="AG149">
        <v>3.2</v>
      </c>
      <c r="AH149">
        <v>2</v>
      </c>
      <c r="AI149">
        <v>37324188</v>
      </c>
      <c r="AJ149">
        <v>149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ROW(Source!A48)</f>
        <v>48</v>
      </c>
      <c r="B150">
        <v>37324209</v>
      </c>
      <c r="C150">
        <v>37324179</v>
      </c>
      <c r="D150">
        <v>26857924</v>
      </c>
      <c r="E150">
        <v>1</v>
      </c>
      <c r="F150">
        <v>1</v>
      </c>
      <c r="G150">
        <v>1</v>
      </c>
      <c r="H150">
        <v>3</v>
      </c>
      <c r="I150" t="s">
        <v>421</v>
      </c>
      <c r="J150" t="s">
        <v>456</v>
      </c>
      <c r="K150" t="s">
        <v>423</v>
      </c>
      <c r="L150">
        <v>1348</v>
      </c>
      <c r="N150">
        <v>1009</v>
      </c>
      <c r="O150" t="s">
        <v>81</v>
      </c>
      <c r="P150" t="s">
        <v>81</v>
      </c>
      <c r="Q150">
        <v>1000</v>
      </c>
      <c r="X150">
        <v>0.007</v>
      </c>
      <c r="Y150">
        <v>1690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G150">
        <v>0.007</v>
      </c>
      <c r="AH150">
        <v>2</v>
      </c>
      <c r="AI150">
        <v>37324189</v>
      </c>
      <c r="AJ150">
        <v>150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ROW(Source!A48)</f>
        <v>48</v>
      </c>
      <c r="B151">
        <v>37324210</v>
      </c>
      <c r="C151">
        <v>37324179</v>
      </c>
      <c r="D151">
        <v>26860890</v>
      </c>
      <c r="E151">
        <v>1</v>
      </c>
      <c r="F151">
        <v>1</v>
      </c>
      <c r="G151">
        <v>1</v>
      </c>
      <c r="H151">
        <v>3</v>
      </c>
      <c r="I151" t="s">
        <v>457</v>
      </c>
      <c r="J151" t="s">
        <v>458</v>
      </c>
      <c r="K151" t="s">
        <v>459</v>
      </c>
      <c r="L151">
        <v>1348</v>
      </c>
      <c r="N151">
        <v>1009</v>
      </c>
      <c r="O151" t="s">
        <v>81</v>
      </c>
      <c r="P151" t="s">
        <v>81</v>
      </c>
      <c r="Q151">
        <v>1000</v>
      </c>
      <c r="X151">
        <v>0.13</v>
      </c>
      <c r="Y151">
        <v>7591.34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0.13</v>
      </c>
      <c r="AH151">
        <v>2</v>
      </c>
      <c r="AI151">
        <v>37324190</v>
      </c>
      <c r="AJ151">
        <v>151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ROW(Source!A48)</f>
        <v>48</v>
      </c>
      <c r="B152">
        <v>37324211</v>
      </c>
      <c r="C152">
        <v>37324179</v>
      </c>
      <c r="D152">
        <v>26858874</v>
      </c>
      <c r="E152">
        <v>1</v>
      </c>
      <c r="F152">
        <v>1</v>
      </c>
      <c r="G152">
        <v>1</v>
      </c>
      <c r="H152">
        <v>3</v>
      </c>
      <c r="I152" t="s">
        <v>424</v>
      </c>
      <c r="J152" t="s">
        <v>460</v>
      </c>
      <c r="K152" t="s">
        <v>426</v>
      </c>
      <c r="L152">
        <v>1327</v>
      </c>
      <c r="N152">
        <v>1005</v>
      </c>
      <c r="O152" t="s">
        <v>427</v>
      </c>
      <c r="P152" t="s">
        <v>427</v>
      </c>
      <c r="Q152">
        <v>1</v>
      </c>
      <c r="X152">
        <v>7.58</v>
      </c>
      <c r="Y152">
        <v>5.71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7.58</v>
      </c>
      <c r="AH152">
        <v>2</v>
      </c>
      <c r="AI152">
        <v>37324191</v>
      </c>
      <c r="AJ152">
        <v>152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ROW(Source!A48)</f>
        <v>48</v>
      </c>
      <c r="B153">
        <v>37324212</v>
      </c>
      <c r="C153">
        <v>37324179</v>
      </c>
      <c r="D153">
        <v>26857845</v>
      </c>
      <c r="E153">
        <v>1</v>
      </c>
      <c r="F153">
        <v>1</v>
      </c>
      <c r="G153">
        <v>1</v>
      </c>
      <c r="H153">
        <v>3</v>
      </c>
      <c r="I153" t="s">
        <v>461</v>
      </c>
      <c r="J153" t="s">
        <v>462</v>
      </c>
      <c r="K153" t="s">
        <v>463</v>
      </c>
      <c r="L153">
        <v>1330</v>
      </c>
      <c r="N153">
        <v>1005</v>
      </c>
      <c r="O153" t="s">
        <v>464</v>
      </c>
      <c r="P153" t="s">
        <v>464</v>
      </c>
      <c r="Q153">
        <v>10</v>
      </c>
      <c r="X153">
        <v>11</v>
      </c>
      <c r="Y153">
        <v>84.75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11</v>
      </c>
      <c r="AH153">
        <v>2</v>
      </c>
      <c r="AI153">
        <v>37324192</v>
      </c>
      <c r="AJ153">
        <v>153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ROW(Source!A48)</f>
        <v>48</v>
      </c>
      <c r="B154">
        <v>37324213</v>
      </c>
      <c r="C154">
        <v>37324179</v>
      </c>
      <c r="D154">
        <v>26865535</v>
      </c>
      <c r="E154">
        <v>1</v>
      </c>
      <c r="F154">
        <v>1</v>
      </c>
      <c r="G154">
        <v>1</v>
      </c>
      <c r="H154">
        <v>3</v>
      </c>
      <c r="I154" t="s">
        <v>465</v>
      </c>
      <c r="J154" t="s">
        <v>466</v>
      </c>
      <c r="K154" t="s">
        <v>467</v>
      </c>
      <c r="L154">
        <v>1339</v>
      </c>
      <c r="N154">
        <v>1007</v>
      </c>
      <c r="O154" t="s">
        <v>346</v>
      </c>
      <c r="P154" t="s">
        <v>346</v>
      </c>
      <c r="Q154">
        <v>1</v>
      </c>
      <c r="X154">
        <v>0.19</v>
      </c>
      <c r="Y154">
        <v>1100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0.19</v>
      </c>
      <c r="AH154">
        <v>2</v>
      </c>
      <c r="AI154">
        <v>37324193</v>
      </c>
      <c r="AJ154">
        <v>154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ROW(Source!A48)</f>
        <v>48</v>
      </c>
      <c r="B155">
        <v>37324214</v>
      </c>
      <c r="C155">
        <v>37324179</v>
      </c>
      <c r="D155">
        <v>26865582</v>
      </c>
      <c r="E155">
        <v>1</v>
      </c>
      <c r="F155">
        <v>1</v>
      </c>
      <c r="G155">
        <v>1</v>
      </c>
      <c r="H155">
        <v>3</v>
      </c>
      <c r="I155" t="s">
        <v>468</v>
      </c>
      <c r="J155" t="s">
        <v>469</v>
      </c>
      <c r="K155" t="s">
        <v>470</v>
      </c>
      <c r="L155">
        <v>1339</v>
      </c>
      <c r="N155">
        <v>1007</v>
      </c>
      <c r="O155" t="s">
        <v>346</v>
      </c>
      <c r="P155" t="s">
        <v>346</v>
      </c>
      <c r="Q155">
        <v>1</v>
      </c>
      <c r="X155">
        <v>0.24</v>
      </c>
      <c r="Y155">
        <v>1320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G155">
        <v>0.24</v>
      </c>
      <c r="AH155">
        <v>2</v>
      </c>
      <c r="AI155">
        <v>37324194</v>
      </c>
      <c r="AJ155">
        <v>155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ROW(Source!A48)</f>
        <v>48</v>
      </c>
      <c r="B156">
        <v>37324215</v>
      </c>
      <c r="C156">
        <v>37324179</v>
      </c>
      <c r="D156">
        <v>26854526</v>
      </c>
      <c r="E156">
        <v>1</v>
      </c>
      <c r="F156">
        <v>1</v>
      </c>
      <c r="G156">
        <v>1</v>
      </c>
      <c r="H156">
        <v>3</v>
      </c>
      <c r="I156" t="s">
        <v>471</v>
      </c>
      <c r="J156" t="s">
        <v>472</v>
      </c>
      <c r="K156" t="s">
        <v>473</v>
      </c>
      <c r="L156">
        <v>1327</v>
      </c>
      <c r="N156">
        <v>1005</v>
      </c>
      <c r="O156" t="s">
        <v>427</v>
      </c>
      <c r="P156" t="s">
        <v>427</v>
      </c>
      <c r="Q156">
        <v>1</v>
      </c>
      <c r="X156">
        <v>12.2</v>
      </c>
      <c r="Y156">
        <v>57.63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G156">
        <v>12.2</v>
      </c>
      <c r="AH156">
        <v>2</v>
      </c>
      <c r="AI156">
        <v>37324195</v>
      </c>
      <c r="AJ156">
        <v>156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ROW(Source!A48)</f>
        <v>48</v>
      </c>
      <c r="B157">
        <v>37324216</v>
      </c>
      <c r="C157">
        <v>37324179</v>
      </c>
      <c r="D157">
        <v>26854532</v>
      </c>
      <c r="E157">
        <v>1</v>
      </c>
      <c r="F157">
        <v>1</v>
      </c>
      <c r="G157">
        <v>1</v>
      </c>
      <c r="H157">
        <v>3</v>
      </c>
      <c r="I157" t="s">
        <v>597</v>
      </c>
      <c r="J157" t="s">
        <v>598</v>
      </c>
      <c r="K157" t="s">
        <v>599</v>
      </c>
      <c r="L157">
        <v>1348</v>
      </c>
      <c r="N157">
        <v>1009</v>
      </c>
      <c r="O157" t="s">
        <v>81</v>
      </c>
      <c r="P157" t="s">
        <v>81</v>
      </c>
      <c r="Q157">
        <v>1000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</v>
      </c>
      <c r="AD157">
        <v>0</v>
      </c>
      <c r="AE157">
        <v>0</v>
      </c>
      <c r="AG157">
        <v>0</v>
      </c>
      <c r="AH157">
        <v>3</v>
      </c>
      <c r="AI157">
        <v>-1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ROW(Source!A48)</f>
        <v>48</v>
      </c>
      <c r="B158">
        <v>37324217</v>
      </c>
      <c r="C158">
        <v>37324179</v>
      </c>
      <c r="D158">
        <v>26838995</v>
      </c>
      <c r="E158">
        <v>1</v>
      </c>
      <c r="F158">
        <v>1</v>
      </c>
      <c r="G158">
        <v>1</v>
      </c>
      <c r="H158">
        <v>3</v>
      </c>
      <c r="I158" t="s">
        <v>474</v>
      </c>
      <c r="J158" t="s">
        <v>475</v>
      </c>
      <c r="K158" t="s">
        <v>476</v>
      </c>
      <c r="L158">
        <v>1339</v>
      </c>
      <c r="N158">
        <v>1007</v>
      </c>
      <c r="O158" t="s">
        <v>346</v>
      </c>
      <c r="P158" t="s">
        <v>346</v>
      </c>
      <c r="Q158">
        <v>1</v>
      </c>
      <c r="X158">
        <v>204</v>
      </c>
      <c r="Y158">
        <v>878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204</v>
      </c>
      <c r="AH158">
        <v>2</v>
      </c>
      <c r="AI158">
        <v>37324196</v>
      </c>
      <c r="AJ158">
        <v>158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ROW(Source!A48)</f>
        <v>48</v>
      </c>
      <c r="B159">
        <v>37324218</v>
      </c>
      <c r="C159">
        <v>37324179</v>
      </c>
      <c r="D159">
        <v>26848810</v>
      </c>
      <c r="E159">
        <v>1</v>
      </c>
      <c r="F159">
        <v>1</v>
      </c>
      <c r="G159">
        <v>1</v>
      </c>
      <c r="H159">
        <v>3</v>
      </c>
      <c r="I159" t="s">
        <v>360</v>
      </c>
      <c r="J159" t="s">
        <v>477</v>
      </c>
      <c r="K159" t="s">
        <v>362</v>
      </c>
      <c r="L159">
        <v>1339</v>
      </c>
      <c r="N159">
        <v>1007</v>
      </c>
      <c r="O159" t="s">
        <v>346</v>
      </c>
      <c r="P159" t="s">
        <v>346</v>
      </c>
      <c r="Q159">
        <v>1</v>
      </c>
      <c r="X159">
        <v>40</v>
      </c>
      <c r="Y159">
        <v>55.26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G159">
        <v>40</v>
      </c>
      <c r="AH159">
        <v>2</v>
      </c>
      <c r="AI159">
        <v>37324197</v>
      </c>
      <c r="AJ159">
        <v>159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ROW(Source!A48)</f>
        <v>48</v>
      </c>
      <c r="B160">
        <v>37324219</v>
      </c>
      <c r="C160">
        <v>37324179</v>
      </c>
      <c r="D160">
        <v>26849228</v>
      </c>
      <c r="E160">
        <v>1</v>
      </c>
      <c r="F160">
        <v>1</v>
      </c>
      <c r="G160">
        <v>1</v>
      </c>
      <c r="H160">
        <v>3</v>
      </c>
      <c r="I160" t="s">
        <v>363</v>
      </c>
      <c r="J160" t="s">
        <v>478</v>
      </c>
      <c r="K160" t="s">
        <v>365</v>
      </c>
      <c r="L160">
        <v>1339</v>
      </c>
      <c r="N160">
        <v>1007</v>
      </c>
      <c r="O160" t="s">
        <v>346</v>
      </c>
      <c r="P160" t="s">
        <v>346</v>
      </c>
      <c r="Q160">
        <v>1</v>
      </c>
      <c r="X160">
        <v>178</v>
      </c>
      <c r="Y160">
        <v>2.44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G160">
        <v>178</v>
      </c>
      <c r="AH160">
        <v>2</v>
      </c>
      <c r="AI160">
        <v>37324198</v>
      </c>
      <c r="AJ160">
        <v>160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ROW(Source!A49)</f>
        <v>49</v>
      </c>
      <c r="B161">
        <v>37324200</v>
      </c>
      <c r="C161">
        <v>37324179</v>
      </c>
      <c r="D161">
        <v>9418246</v>
      </c>
      <c r="E161">
        <v>1</v>
      </c>
      <c r="F161">
        <v>1</v>
      </c>
      <c r="G161">
        <v>1</v>
      </c>
      <c r="H161">
        <v>1</v>
      </c>
      <c r="I161" t="s">
        <v>441</v>
      </c>
      <c r="K161" t="s">
        <v>442</v>
      </c>
      <c r="L161">
        <v>1369</v>
      </c>
      <c r="N161">
        <v>1013</v>
      </c>
      <c r="O161" t="s">
        <v>319</v>
      </c>
      <c r="P161" t="s">
        <v>319</v>
      </c>
      <c r="Q161">
        <v>1</v>
      </c>
      <c r="X161">
        <v>344.28</v>
      </c>
      <c r="Y161">
        <v>0</v>
      </c>
      <c r="Z161">
        <v>0</v>
      </c>
      <c r="AA161">
        <v>0</v>
      </c>
      <c r="AB161">
        <v>8.46</v>
      </c>
      <c r="AC161">
        <v>0</v>
      </c>
      <c r="AD161">
        <v>1</v>
      </c>
      <c r="AE161">
        <v>1</v>
      </c>
      <c r="AG161">
        <v>344.28</v>
      </c>
      <c r="AH161">
        <v>2</v>
      </c>
      <c r="AI161">
        <v>37324180</v>
      </c>
      <c r="AJ161">
        <v>161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ROW(Source!A49)</f>
        <v>49</v>
      </c>
      <c r="B162">
        <v>37324201</v>
      </c>
      <c r="C162">
        <v>37324179</v>
      </c>
      <c r="D162">
        <v>121548</v>
      </c>
      <c r="E162">
        <v>1</v>
      </c>
      <c r="F162">
        <v>1</v>
      </c>
      <c r="G162">
        <v>1</v>
      </c>
      <c r="H162">
        <v>1</v>
      </c>
      <c r="I162" t="s">
        <v>32</v>
      </c>
      <c r="K162" t="s">
        <v>320</v>
      </c>
      <c r="L162">
        <v>608254</v>
      </c>
      <c r="N162">
        <v>1013</v>
      </c>
      <c r="O162" t="s">
        <v>321</v>
      </c>
      <c r="P162" t="s">
        <v>321</v>
      </c>
      <c r="Q162">
        <v>1</v>
      </c>
      <c r="X162">
        <v>48.15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2</v>
      </c>
      <c r="AG162">
        <v>48.15</v>
      </c>
      <c r="AH162">
        <v>2</v>
      </c>
      <c r="AI162">
        <v>37324181</v>
      </c>
      <c r="AJ162">
        <v>162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ROW(Source!A49)</f>
        <v>49</v>
      </c>
      <c r="B163">
        <v>37324202</v>
      </c>
      <c r="C163">
        <v>37324179</v>
      </c>
      <c r="D163">
        <v>26836708</v>
      </c>
      <c r="E163">
        <v>1</v>
      </c>
      <c r="F163">
        <v>1</v>
      </c>
      <c r="G163">
        <v>1</v>
      </c>
      <c r="H163">
        <v>2</v>
      </c>
      <c r="I163" t="s">
        <v>400</v>
      </c>
      <c r="J163" t="s">
        <v>439</v>
      </c>
      <c r="K163" t="s">
        <v>402</v>
      </c>
      <c r="L163">
        <v>1368</v>
      </c>
      <c r="N163">
        <v>1011</v>
      </c>
      <c r="O163" t="s">
        <v>325</v>
      </c>
      <c r="P163" t="s">
        <v>325</v>
      </c>
      <c r="Q163">
        <v>1</v>
      </c>
      <c r="X163">
        <v>1.14</v>
      </c>
      <c r="Y163">
        <v>0</v>
      </c>
      <c r="Z163">
        <v>111.99</v>
      </c>
      <c r="AA163">
        <v>13.5</v>
      </c>
      <c r="AB163">
        <v>0</v>
      </c>
      <c r="AC163">
        <v>0</v>
      </c>
      <c r="AD163">
        <v>1</v>
      </c>
      <c r="AE163">
        <v>0</v>
      </c>
      <c r="AG163">
        <v>1.14</v>
      </c>
      <c r="AH163">
        <v>2</v>
      </c>
      <c r="AI163">
        <v>37324182</v>
      </c>
      <c r="AJ163">
        <v>163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ROW(Source!A49)</f>
        <v>49</v>
      </c>
      <c r="B164">
        <v>37324203</v>
      </c>
      <c r="C164">
        <v>37324179</v>
      </c>
      <c r="D164">
        <v>26836780</v>
      </c>
      <c r="E164">
        <v>1</v>
      </c>
      <c r="F164">
        <v>1</v>
      </c>
      <c r="G164">
        <v>1</v>
      </c>
      <c r="H164">
        <v>2</v>
      </c>
      <c r="I164" t="s">
        <v>354</v>
      </c>
      <c r="J164" t="s">
        <v>443</v>
      </c>
      <c r="K164" t="s">
        <v>356</v>
      </c>
      <c r="L164">
        <v>1368</v>
      </c>
      <c r="N164">
        <v>1011</v>
      </c>
      <c r="O164" t="s">
        <v>325</v>
      </c>
      <c r="P164" t="s">
        <v>325</v>
      </c>
      <c r="Q164">
        <v>1</v>
      </c>
      <c r="X164">
        <v>2.88</v>
      </c>
      <c r="Y164">
        <v>0</v>
      </c>
      <c r="Z164">
        <v>89.99</v>
      </c>
      <c r="AA164">
        <v>10.06</v>
      </c>
      <c r="AB164">
        <v>0</v>
      </c>
      <c r="AC164">
        <v>0</v>
      </c>
      <c r="AD164">
        <v>1</v>
      </c>
      <c r="AE164">
        <v>0</v>
      </c>
      <c r="AG164">
        <v>2.88</v>
      </c>
      <c r="AH164">
        <v>2</v>
      </c>
      <c r="AI164">
        <v>37324183</v>
      </c>
      <c r="AJ164">
        <v>164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ROW(Source!A49)</f>
        <v>49</v>
      </c>
      <c r="B165">
        <v>37324204</v>
      </c>
      <c r="C165">
        <v>37324179</v>
      </c>
      <c r="D165">
        <v>26836897</v>
      </c>
      <c r="E165">
        <v>1</v>
      </c>
      <c r="F165">
        <v>1</v>
      </c>
      <c r="G165">
        <v>1</v>
      </c>
      <c r="H165">
        <v>2</v>
      </c>
      <c r="I165" t="s">
        <v>444</v>
      </c>
      <c r="J165" t="s">
        <v>445</v>
      </c>
      <c r="K165" t="s">
        <v>446</v>
      </c>
      <c r="L165">
        <v>1368</v>
      </c>
      <c r="N165">
        <v>1011</v>
      </c>
      <c r="O165" t="s">
        <v>325</v>
      </c>
      <c r="P165" t="s">
        <v>325</v>
      </c>
      <c r="Q165">
        <v>1</v>
      </c>
      <c r="X165">
        <v>18.71</v>
      </c>
      <c r="Y165">
        <v>0</v>
      </c>
      <c r="Z165">
        <v>22.29</v>
      </c>
      <c r="AA165">
        <v>11.6</v>
      </c>
      <c r="AB165">
        <v>0</v>
      </c>
      <c r="AC165">
        <v>0</v>
      </c>
      <c r="AD165">
        <v>1</v>
      </c>
      <c r="AE165">
        <v>0</v>
      </c>
      <c r="AG165">
        <v>18.71</v>
      </c>
      <c r="AH165">
        <v>2</v>
      </c>
      <c r="AI165">
        <v>37324184</v>
      </c>
      <c r="AJ165">
        <v>165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ROW(Source!A49)</f>
        <v>49</v>
      </c>
      <c r="B166">
        <v>37324205</v>
      </c>
      <c r="C166">
        <v>37324179</v>
      </c>
      <c r="D166">
        <v>26837264</v>
      </c>
      <c r="E166">
        <v>1</v>
      </c>
      <c r="F166">
        <v>1</v>
      </c>
      <c r="G166">
        <v>1</v>
      </c>
      <c r="H166">
        <v>2</v>
      </c>
      <c r="I166" t="s">
        <v>447</v>
      </c>
      <c r="J166" t="s">
        <v>448</v>
      </c>
      <c r="K166" t="s">
        <v>449</v>
      </c>
      <c r="L166">
        <v>1368</v>
      </c>
      <c r="N166">
        <v>1011</v>
      </c>
      <c r="O166" t="s">
        <v>325</v>
      </c>
      <c r="P166" t="s">
        <v>325</v>
      </c>
      <c r="Q166">
        <v>1</v>
      </c>
      <c r="X166">
        <v>18.71</v>
      </c>
      <c r="Y166">
        <v>0</v>
      </c>
      <c r="Z166">
        <v>0.5</v>
      </c>
      <c r="AA166">
        <v>0</v>
      </c>
      <c r="AB166">
        <v>0</v>
      </c>
      <c r="AC166">
        <v>0</v>
      </c>
      <c r="AD166">
        <v>1</v>
      </c>
      <c r="AE166">
        <v>0</v>
      </c>
      <c r="AG166">
        <v>18.71</v>
      </c>
      <c r="AH166">
        <v>2</v>
      </c>
      <c r="AI166">
        <v>37324185</v>
      </c>
      <c r="AJ166">
        <v>166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ROW(Source!A49)</f>
        <v>49</v>
      </c>
      <c r="B167">
        <v>37324206</v>
      </c>
      <c r="C167">
        <v>37324179</v>
      </c>
      <c r="D167">
        <v>26837338</v>
      </c>
      <c r="E167">
        <v>1</v>
      </c>
      <c r="F167">
        <v>1</v>
      </c>
      <c r="G167">
        <v>1</v>
      </c>
      <c r="H167">
        <v>2</v>
      </c>
      <c r="I167" t="s">
        <v>450</v>
      </c>
      <c r="J167" t="s">
        <v>451</v>
      </c>
      <c r="K167" t="s">
        <v>452</v>
      </c>
      <c r="L167">
        <v>1368</v>
      </c>
      <c r="N167">
        <v>1011</v>
      </c>
      <c r="O167" t="s">
        <v>325</v>
      </c>
      <c r="P167" t="s">
        <v>325</v>
      </c>
      <c r="Q167">
        <v>1</v>
      </c>
      <c r="X167">
        <v>6.25</v>
      </c>
      <c r="Y167">
        <v>0</v>
      </c>
      <c r="Z167">
        <v>30</v>
      </c>
      <c r="AA167">
        <v>0</v>
      </c>
      <c r="AB167">
        <v>0</v>
      </c>
      <c r="AC167">
        <v>0</v>
      </c>
      <c r="AD167">
        <v>1</v>
      </c>
      <c r="AE167">
        <v>0</v>
      </c>
      <c r="AG167">
        <v>6.25</v>
      </c>
      <c r="AH167">
        <v>2</v>
      </c>
      <c r="AI167">
        <v>37324186</v>
      </c>
      <c r="AJ167">
        <v>167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ROW(Source!A49)</f>
        <v>49</v>
      </c>
      <c r="B168">
        <v>37324207</v>
      </c>
      <c r="C168">
        <v>37324179</v>
      </c>
      <c r="D168">
        <v>26837374</v>
      </c>
      <c r="E168">
        <v>1</v>
      </c>
      <c r="F168">
        <v>1</v>
      </c>
      <c r="G168">
        <v>1</v>
      </c>
      <c r="H168">
        <v>2</v>
      </c>
      <c r="I168" t="s">
        <v>453</v>
      </c>
      <c r="J168" t="s">
        <v>454</v>
      </c>
      <c r="K168" t="s">
        <v>455</v>
      </c>
      <c r="L168">
        <v>1368</v>
      </c>
      <c r="N168">
        <v>1011</v>
      </c>
      <c r="O168" t="s">
        <v>325</v>
      </c>
      <c r="P168" t="s">
        <v>325</v>
      </c>
      <c r="Q168">
        <v>1</v>
      </c>
      <c r="X168">
        <v>25.42</v>
      </c>
      <c r="Y168">
        <v>0</v>
      </c>
      <c r="Z168">
        <v>110</v>
      </c>
      <c r="AA168">
        <v>11.6</v>
      </c>
      <c r="AB168">
        <v>0</v>
      </c>
      <c r="AC168">
        <v>0</v>
      </c>
      <c r="AD168">
        <v>1</v>
      </c>
      <c r="AE168">
        <v>0</v>
      </c>
      <c r="AG168">
        <v>25.42</v>
      </c>
      <c r="AH168">
        <v>2</v>
      </c>
      <c r="AI168">
        <v>37324187</v>
      </c>
      <c r="AJ168">
        <v>168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ROW(Source!A49)</f>
        <v>49</v>
      </c>
      <c r="B169">
        <v>37324208</v>
      </c>
      <c r="C169">
        <v>37324179</v>
      </c>
      <c r="D169">
        <v>26838694</v>
      </c>
      <c r="E169">
        <v>1</v>
      </c>
      <c r="F169">
        <v>1</v>
      </c>
      <c r="G169">
        <v>1</v>
      </c>
      <c r="H169">
        <v>2</v>
      </c>
      <c r="I169" t="s">
        <v>337</v>
      </c>
      <c r="J169" t="s">
        <v>440</v>
      </c>
      <c r="K169" t="s">
        <v>339</v>
      </c>
      <c r="L169">
        <v>1368</v>
      </c>
      <c r="N169">
        <v>1011</v>
      </c>
      <c r="O169" t="s">
        <v>325</v>
      </c>
      <c r="P169" t="s">
        <v>325</v>
      </c>
      <c r="Q169">
        <v>1</v>
      </c>
      <c r="X169">
        <v>3.2</v>
      </c>
      <c r="Y169">
        <v>0</v>
      </c>
      <c r="Z169">
        <v>87.17</v>
      </c>
      <c r="AA169">
        <v>11.6</v>
      </c>
      <c r="AB169">
        <v>0</v>
      </c>
      <c r="AC169">
        <v>0</v>
      </c>
      <c r="AD169">
        <v>1</v>
      </c>
      <c r="AE169">
        <v>0</v>
      </c>
      <c r="AG169">
        <v>3.2</v>
      </c>
      <c r="AH169">
        <v>2</v>
      </c>
      <c r="AI169">
        <v>37324188</v>
      </c>
      <c r="AJ169">
        <v>169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ROW(Source!A49)</f>
        <v>49</v>
      </c>
      <c r="B170">
        <v>37324209</v>
      </c>
      <c r="C170">
        <v>37324179</v>
      </c>
      <c r="D170">
        <v>26857924</v>
      </c>
      <c r="E170">
        <v>1</v>
      </c>
      <c r="F170">
        <v>1</v>
      </c>
      <c r="G170">
        <v>1</v>
      </c>
      <c r="H170">
        <v>3</v>
      </c>
      <c r="I170" t="s">
        <v>421</v>
      </c>
      <c r="J170" t="s">
        <v>456</v>
      </c>
      <c r="K170" t="s">
        <v>423</v>
      </c>
      <c r="L170">
        <v>1348</v>
      </c>
      <c r="N170">
        <v>1009</v>
      </c>
      <c r="O170" t="s">
        <v>81</v>
      </c>
      <c r="P170" t="s">
        <v>81</v>
      </c>
      <c r="Q170">
        <v>1000</v>
      </c>
      <c r="X170">
        <v>0.007</v>
      </c>
      <c r="Y170">
        <v>1690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G170">
        <v>0.007</v>
      </c>
      <c r="AH170">
        <v>2</v>
      </c>
      <c r="AI170">
        <v>37324189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ROW(Source!A49)</f>
        <v>49</v>
      </c>
      <c r="B171">
        <v>37324210</v>
      </c>
      <c r="C171">
        <v>37324179</v>
      </c>
      <c r="D171">
        <v>26860890</v>
      </c>
      <c r="E171">
        <v>1</v>
      </c>
      <c r="F171">
        <v>1</v>
      </c>
      <c r="G171">
        <v>1</v>
      </c>
      <c r="H171">
        <v>3</v>
      </c>
      <c r="I171" t="s">
        <v>457</v>
      </c>
      <c r="J171" t="s">
        <v>458</v>
      </c>
      <c r="K171" t="s">
        <v>459</v>
      </c>
      <c r="L171">
        <v>1348</v>
      </c>
      <c r="N171">
        <v>1009</v>
      </c>
      <c r="O171" t="s">
        <v>81</v>
      </c>
      <c r="P171" t="s">
        <v>81</v>
      </c>
      <c r="Q171">
        <v>1000</v>
      </c>
      <c r="X171">
        <v>0.13</v>
      </c>
      <c r="Y171">
        <v>7591.34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0.13</v>
      </c>
      <c r="AH171">
        <v>2</v>
      </c>
      <c r="AI171">
        <v>37324190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ROW(Source!A49)</f>
        <v>49</v>
      </c>
      <c r="B172">
        <v>37324211</v>
      </c>
      <c r="C172">
        <v>37324179</v>
      </c>
      <c r="D172">
        <v>26858874</v>
      </c>
      <c r="E172">
        <v>1</v>
      </c>
      <c r="F172">
        <v>1</v>
      </c>
      <c r="G172">
        <v>1</v>
      </c>
      <c r="H172">
        <v>3</v>
      </c>
      <c r="I172" t="s">
        <v>424</v>
      </c>
      <c r="J172" t="s">
        <v>460</v>
      </c>
      <c r="K172" t="s">
        <v>426</v>
      </c>
      <c r="L172">
        <v>1327</v>
      </c>
      <c r="N172">
        <v>1005</v>
      </c>
      <c r="O172" t="s">
        <v>427</v>
      </c>
      <c r="P172" t="s">
        <v>427</v>
      </c>
      <c r="Q172">
        <v>1</v>
      </c>
      <c r="X172">
        <v>7.58</v>
      </c>
      <c r="Y172">
        <v>5.71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7.58</v>
      </c>
      <c r="AH172">
        <v>2</v>
      </c>
      <c r="AI172">
        <v>37324191</v>
      </c>
      <c r="AJ172">
        <v>172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ROW(Source!A49)</f>
        <v>49</v>
      </c>
      <c r="B173">
        <v>37324212</v>
      </c>
      <c r="C173">
        <v>37324179</v>
      </c>
      <c r="D173">
        <v>26857845</v>
      </c>
      <c r="E173">
        <v>1</v>
      </c>
      <c r="F173">
        <v>1</v>
      </c>
      <c r="G173">
        <v>1</v>
      </c>
      <c r="H173">
        <v>3</v>
      </c>
      <c r="I173" t="s">
        <v>461</v>
      </c>
      <c r="J173" t="s">
        <v>462</v>
      </c>
      <c r="K173" t="s">
        <v>463</v>
      </c>
      <c r="L173">
        <v>1330</v>
      </c>
      <c r="N173">
        <v>1005</v>
      </c>
      <c r="O173" t="s">
        <v>464</v>
      </c>
      <c r="P173" t="s">
        <v>464</v>
      </c>
      <c r="Q173">
        <v>10</v>
      </c>
      <c r="X173">
        <v>11</v>
      </c>
      <c r="Y173">
        <v>84.75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11</v>
      </c>
      <c r="AH173">
        <v>2</v>
      </c>
      <c r="AI173">
        <v>37324192</v>
      </c>
      <c r="AJ173">
        <v>173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ROW(Source!A49)</f>
        <v>49</v>
      </c>
      <c r="B174">
        <v>37324213</v>
      </c>
      <c r="C174">
        <v>37324179</v>
      </c>
      <c r="D174">
        <v>26865535</v>
      </c>
      <c r="E174">
        <v>1</v>
      </c>
      <c r="F174">
        <v>1</v>
      </c>
      <c r="G174">
        <v>1</v>
      </c>
      <c r="H174">
        <v>3</v>
      </c>
      <c r="I174" t="s">
        <v>465</v>
      </c>
      <c r="J174" t="s">
        <v>466</v>
      </c>
      <c r="K174" t="s">
        <v>467</v>
      </c>
      <c r="L174">
        <v>1339</v>
      </c>
      <c r="N174">
        <v>1007</v>
      </c>
      <c r="O174" t="s">
        <v>346</v>
      </c>
      <c r="P174" t="s">
        <v>346</v>
      </c>
      <c r="Q174">
        <v>1</v>
      </c>
      <c r="X174">
        <v>0.19</v>
      </c>
      <c r="Y174">
        <v>1100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0.19</v>
      </c>
      <c r="AH174">
        <v>2</v>
      </c>
      <c r="AI174">
        <v>37324193</v>
      </c>
      <c r="AJ174">
        <v>174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ROW(Source!A49)</f>
        <v>49</v>
      </c>
      <c r="B175">
        <v>37324214</v>
      </c>
      <c r="C175">
        <v>37324179</v>
      </c>
      <c r="D175">
        <v>26865582</v>
      </c>
      <c r="E175">
        <v>1</v>
      </c>
      <c r="F175">
        <v>1</v>
      </c>
      <c r="G175">
        <v>1</v>
      </c>
      <c r="H175">
        <v>3</v>
      </c>
      <c r="I175" t="s">
        <v>468</v>
      </c>
      <c r="J175" t="s">
        <v>469</v>
      </c>
      <c r="K175" t="s">
        <v>470</v>
      </c>
      <c r="L175">
        <v>1339</v>
      </c>
      <c r="N175">
        <v>1007</v>
      </c>
      <c r="O175" t="s">
        <v>346</v>
      </c>
      <c r="P175" t="s">
        <v>346</v>
      </c>
      <c r="Q175">
        <v>1</v>
      </c>
      <c r="X175">
        <v>0.24</v>
      </c>
      <c r="Y175">
        <v>1320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0</v>
      </c>
      <c r="AG175">
        <v>0.24</v>
      </c>
      <c r="AH175">
        <v>2</v>
      </c>
      <c r="AI175">
        <v>37324194</v>
      </c>
      <c r="AJ175">
        <v>175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ROW(Source!A49)</f>
        <v>49</v>
      </c>
      <c r="B176">
        <v>37324215</v>
      </c>
      <c r="C176">
        <v>37324179</v>
      </c>
      <c r="D176">
        <v>26854526</v>
      </c>
      <c r="E176">
        <v>1</v>
      </c>
      <c r="F176">
        <v>1</v>
      </c>
      <c r="G176">
        <v>1</v>
      </c>
      <c r="H176">
        <v>3</v>
      </c>
      <c r="I176" t="s">
        <v>471</v>
      </c>
      <c r="J176" t="s">
        <v>472</v>
      </c>
      <c r="K176" t="s">
        <v>473</v>
      </c>
      <c r="L176">
        <v>1327</v>
      </c>
      <c r="N176">
        <v>1005</v>
      </c>
      <c r="O176" t="s">
        <v>427</v>
      </c>
      <c r="P176" t="s">
        <v>427</v>
      </c>
      <c r="Q176">
        <v>1</v>
      </c>
      <c r="X176">
        <v>12.2</v>
      </c>
      <c r="Y176">
        <v>57.63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0</v>
      </c>
      <c r="AG176">
        <v>12.2</v>
      </c>
      <c r="AH176">
        <v>2</v>
      </c>
      <c r="AI176">
        <v>37324195</v>
      </c>
      <c r="AJ176">
        <v>176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ROW(Source!A49)</f>
        <v>49</v>
      </c>
      <c r="B177">
        <v>37324216</v>
      </c>
      <c r="C177">
        <v>37324179</v>
      </c>
      <c r="D177">
        <v>26854532</v>
      </c>
      <c r="E177">
        <v>1</v>
      </c>
      <c r="F177">
        <v>1</v>
      </c>
      <c r="G177">
        <v>1</v>
      </c>
      <c r="H177">
        <v>3</v>
      </c>
      <c r="I177" t="s">
        <v>597</v>
      </c>
      <c r="J177" t="s">
        <v>598</v>
      </c>
      <c r="K177" t="s">
        <v>599</v>
      </c>
      <c r="L177">
        <v>1348</v>
      </c>
      <c r="N177">
        <v>1009</v>
      </c>
      <c r="O177" t="s">
        <v>81</v>
      </c>
      <c r="P177" t="s">
        <v>81</v>
      </c>
      <c r="Q177">
        <v>1000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1</v>
      </c>
      <c r="AD177">
        <v>0</v>
      </c>
      <c r="AE177">
        <v>0</v>
      </c>
      <c r="AG177">
        <v>0</v>
      </c>
      <c r="AH177">
        <v>3</v>
      </c>
      <c r="AI177">
        <v>-1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ROW(Source!A49)</f>
        <v>49</v>
      </c>
      <c r="B178">
        <v>37324217</v>
      </c>
      <c r="C178">
        <v>37324179</v>
      </c>
      <c r="D178">
        <v>26838995</v>
      </c>
      <c r="E178">
        <v>1</v>
      </c>
      <c r="F178">
        <v>1</v>
      </c>
      <c r="G178">
        <v>1</v>
      </c>
      <c r="H178">
        <v>3</v>
      </c>
      <c r="I178" t="s">
        <v>474</v>
      </c>
      <c r="J178" t="s">
        <v>475</v>
      </c>
      <c r="K178" t="s">
        <v>476</v>
      </c>
      <c r="L178">
        <v>1339</v>
      </c>
      <c r="N178">
        <v>1007</v>
      </c>
      <c r="O178" t="s">
        <v>346</v>
      </c>
      <c r="P178" t="s">
        <v>346</v>
      </c>
      <c r="Q178">
        <v>1</v>
      </c>
      <c r="X178">
        <v>204</v>
      </c>
      <c r="Y178">
        <v>878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G178">
        <v>204</v>
      </c>
      <c r="AH178">
        <v>2</v>
      </c>
      <c r="AI178">
        <v>37324196</v>
      </c>
      <c r="AJ178">
        <v>178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ROW(Source!A49)</f>
        <v>49</v>
      </c>
      <c r="B179">
        <v>37324218</v>
      </c>
      <c r="C179">
        <v>37324179</v>
      </c>
      <c r="D179">
        <v>26848810</v>
      </c>
      <c r="E179">
        <v>1</v>
      </c>
      <c r="F179">
        <v>1</v>
      </c>
      <c r="G179">
        <v>1</v>
      </c>
      <c r="H179">
        <v>3</v>
      </c>
      <c r="I179" t="s">
        <v>360</v>
      </c>
      <c r="J179" t="s">
        <v>477</v>
      </c>
      <c r="K179" t="s">
        <v>362</v>
      </c>
      <c r="L179">
        <v>1339</v>
      </c>
      <c r="N179">
        <v>1007</v>
      </c>
      <c r="O179" t="s">
        <v>346</v>
      </c>
      <c r="P179" t="s">
        <v>346</v>
      </c>
      <c r="Q179">
        <v>1</v>
      </c>
      <c r="X179">
        <v>40</v>
      </c>
      <c r="Y179">
        <v>55.26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G179">
        <v>40</v>
      </c>
      <c r="AH179">
        <v>2</v>
      </c>
      <c r="AI179">
        <v>37324197</v>
      </c>
      <c r="AJ179">
        <v>179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ROW(Source!A49)</f>
        <v>49</v>
      </c>
      <c r="B180">
        <v>37324219</v>
      </c>
      <c r="C180">
        <v>37324179</v>
      </c>
      <c r="D180">
        <v>26849228</v>
      </c>
      <c r="E180">
        <v>1</v>
      </c>
      <c r="F180">
        <v>1</v>
      </c>
      <c r="G180">
        <v>1</v>
      </c>
      <c r="H180">
        <v>3</v>
      </c>
      <c r="I180" t="s">
        <v>363</v>
      </c>
      <c r="J180" t="s">
        <v>478</v>
      </c>
      <c r="K180" t="s">
        <v>365</v>
      </c>
      <c r="L180">
        <v>1339</v>
      </c>
      <c r="N180">
        <v>1007</v>
      </c>
      <c r="O180" t="s">
        <v>346</v>
      </c>
      <c r="P180" t="s">
        <v>346</v>
      </c>
      <c r="Q180">
        <v>1</v>
      </c>
      <c r="X180">
        <v>178</v>
      </c>
      <c r="Y180">
        <v>2.44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G180">
        <v>178</v>
      </c>
      <c r="AH180">
        <v>2</v>
      </c>
      <c r="AI180">
        <v>37324198</v>
      </c>
      <c r="AJ180">
        <v>180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ROW(Source!A52)</f>
        <v>52</v>
      </c>
      <c r="B181">
        <v>37324232</v>
      </c>
      <c r="C181">
        <v>37324221</v>
      </c>
      <c r="D181">
        <v>9418246</v>
      </c>
      <c r="E181">
        <v>1</v>
      </c>
      <c r="F181">
        <v>1</v>
      </c>
      <c r="G181">
        <v>1</v>
      </c>
      <c r="H181">
        <v>1</v>
      </c>
      <c r="I181" t="s">
        <v>441</v>
      </c>
      <c r="K181" t="s">
        <v>442</v>
      </c>
      <c r="L181">
        <v>1369</v>
      </c>
      <c r="N181">
        <v>1013</v>
      </c>
      <c r="O181" t="s">
        <v>319</v>
      </c>
      <c r="P181" t="s">
        <v>319</v>
      </c>
      <c r="Q181">
        <v>1</v>
      </c>
      <c r="X181">
        <v>6.09</v>
      </c>
      <c r="Y181">
        <v>0</v>
      </c>
      <c r="Z181">
        <v>0</v>
      </c>
      <c r="AA181">
        <v>0</v>
      </c>
      <c r="AB181">
        <v>8.46</v>
      </c>
      <c r="AC181">
        <v>0</v>
      </c>
      <c r="AD181">
        <v>1</v>
      </c>
      <c r="AE181">
        <v>1</v>
      </c>
      <c r="AF181" t="s">
        <v>95</v>
      </c>
      <c r="AG181">
        <v>0.40599999999999997</v>
      </c>
      <c r="AH181">
        <v>2</v>
      </c>
      <c r="AI181">
        <v>37324222</v>
      </c>
      <c r="AJ181">
        <v>181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ROW(Source!A52)</f>
        <v>52</v>
      </c>
      <c r="B182">
        <v>37324233</v>
      </c>
      <c r="C182">
        <v>37324221</v>
      </c>
      <c r="D182">
        <v>121548</v>
      </c>
      <c r="E182">
        <v>1</v>
      </c>
      <c r="F182">
        <v>1</v>
      </c>
      <c r="G182">
        <v>1</v>
      </c>
      <c r="H182">
        <v>1</v>
      </c>
      <c r="I182" t="s">
        <v>32</v>
      </c>
      <c r="K182" t="s">
        <v>320</v>
      </c>
      <c r="L182">
        <v>608254</v>
      </c>
      <c r="N182">
        <v>1013</v>
      </c>
      <c r="O182" t="s">
        <v>321</v>
      </c>
      <c r="P182" t="s">
        <v>321</v>
      </c>
      <c r="Q182">
        <v>1</v>
      </c>
      <c r="X182">
        <v>1.21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95</v>
      </c>
      <c r="AG182">
        <v>0.08066666666666666</v>
      </c>
      <c r="AH182">
        <v>2</v>
      </c>
      <c r="AI182">
        <v>37324223</v>
      </c>
      <c r="AJ182">
        <v>182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ROW(Source!A52)</f>
        <v>52</v>
      </c>
      <c r="B183">
        <v>37324234</v>
      </c>
      <c r="C183">
        <v>37324221</v>
      </c>
      <c r="D183">
        <v>26836708</v>
      </c>
      <c r="E183">
        <v>1</v>
      </c>
      <c r="F183">
        <v>1</v>
      </c>
      <c r="G183">
        <v>1</v>
      </c>
      <c r="H183">
        <v>2</v>
      </c>
      <c r="I183" t="s">
        <v>400</v>
      </c>
      <c r="J183" t="s">
        <v>439</v>
      </c>
      <c r="K183" t="s">
        <v>402</v>
      </c>
      <c r="L183">
        <v>1368</v>
      </c>
      <c r="N183">
        <v>1011</v>
      </c>
      <c r="O183" t="s">
        <v>325</v>
      </c>
      <c r="P183" t="s">
        <v>325</v>
      </c>
      <c r="Q183">
        <v>1</v>
      </c>
      <c r="X183">
        <v>0.05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95</v>
      </c>
      <c r="AG183">
        <v>0.0033333333333333335</v>
      </c>
      <c r="AH183">
        <v>2</v>
      </c>
      <c r="AI183">
        <v>37324224</v>
      </c>
      <c r="AJ183">
        <v>183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ROW(Source!A52)</f>
        <v>52</v>
      </c>
      <c r="B184">
        <v>37324235</v>
      </c>
      <c r="C184">
        <v>37324221</v>
      </c>
      <c r="D184">
        <v>26836897</v>
      </c>
      <c r="E184">
        <v>1</v>
      </c>
      <c r="F184">
        <v>1</v>
      </c>
      <c r="G184">
        <v>1</v>
      </c>
      <c r="H184">
        <v>2</v>
      </c>
      <c r="I184" t="s">
        <v>444</v>
      </c>
      <c r="J184" t="s">
        <v>445</v>
      </c>
      <c r="K184" t="s">
        <v>446</v>
      </c>
      <c r="L184">
        <v>1368</v>
      </c>
      <c r="N184">
        <v>1011</v>
      </c>
      <c r="O184" t="s">
        <v>325</v>
      </c>
      <c r="P184" t="s">
        <v>325</v>
      </c>
      <c r="Q184">
        <v>1</v>
      </c>
      <c r="X184">
        <v>1.16</v>
      </c>
      <c r="Y184">
        <v>0</v>
      </c>
      <c r="Z184">
        <v>22.29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95</v>
      </c>
      <c r="AG184">
        <v>0.07733333333333332</v>
      </c>
      <c r="AH184">
        <v>2</v>
      </c>
      <c r="AI184">
        <v>37324225</v>
      </c>
      <c r="AJ184">
        <v>184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ROW(Source!A52)</f>
        <v>52</v>
      </c>
      <c r="B185">
        <v>37324236</v>
      </c>
      <c r="C185">
        <v>37324221</v>
      </c>
      <c r="D185">
        <v>26837264</v>
      </c>
      <c r="E185">
        <v>1</v>
      </c>
      <c r="F185">
        <v>1</v>
      </c>
      <c r="G185">
        <v>1</v>
      </c>
      <c r="H185">
        <v>2</v>
      </c>
      <c r="I185" t="s">
        <v>447</v>
      </c>
      <c r="J185" t="s">
        <v>448</v>
      </c>
      <c r="K185" t="s">
        <v>449</v>
      </c>
      <c r="L185">
        <v>1368</v>
      </c>
      <c r="N185">
        <v>1011</v>
      </c>
      <c r="O185" t="s">
        <v>325</v>
      </c>
      <c r="P185" t="s">
        <v>325</v>
      </c>
      <c r="Q185">
        <v>1</v>
      </c>
      <c r="X185">
        <v>1.16</v>
      </c>
      <c r="Y185">
        <v>0</v>
      </c>
      <c r="Z185">
        <v>0.5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95</v>
      </c>
      <c r="AG185">
        <v>0.07733333333333332</v>
      </c>
      <c r="AH185">
        <v>2</v>
      </c>
      <c r="AI185">
        <v>37324226</v>
      </c>
      <c r="AJ185">
        <v>185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ROW(Source!A52)</f>
        <v>52</v>
      </c>
      <c r="B186">
        <v>37324237</v>
      </c>
      <c r="C186">
        <v>37324221</v>
      </c>
      <c r="D186">
        <v>26838694</v>
      </c>
      <c r="E186">
        <v>1</v>
      </c>
      <c r="F186">
        <v>1</v>
      </c>
      <c r="G186">
        <v>1</v>
      </c>
      <c r="H186">
        <v>2</v>
      </c>
      <c r="I186" t="s">
        <v>337</v>
      </c>
      <c r="J186" t="s">
        <v>440</v>
      </c>
      <c r="K186" t="s">
        <v>339</v>
      </c>
      <c r="L186">
        <v>1368</v>
      </c>
      <c r="N186">
        <v>1011</v>
      </c>
      <c r="O186" t="s">
        <v>325</v>
      </c>
      <c r="P186" t="s">
        <v>325</v>
      </c>
      <c r="Q186">
        <v>1</v>
      </c>
      <c r="X186">
        <v>0.15</v>
      </c>
      <c r="Y186">
        <v>0</v>
      </c>
      <c r="Z186">
        <v>87.17</v>
      </c>
      <c r="AA186">
        <v>11.6</v>
      </c>
      <c r="AB186">
        <v>0</v>
      </c>
      <c r="AC186">
        <v>0</v>
      </c>
      <c r="AD186">
        <v>1</v>
      </c>
      <c r="AE186">
        <v>0</v>
      </c>
      <c r="AF186" t="s">
        <v>95</v>
      </c>
      <c r="AG186">
        <v>0.01</v>
      </c>
      <c r="AH186">
        <v>2</v>
      </c>
      <c r="AI186">
        <v>37324227</v>
      </c>
      <c r="AJ186">
        <v>186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ROW(Source!A52)</f>
        <v>52</v>
      </c>
      <c r="B187">
        <v>37324238</v>
      </c>
      <c r="C187">
        <v>37324221</v>
      </c>
      <c r="D187">
        <v>26865535</v>
      </c>
      <c r="E187">
        <v>1</v>
      </c>
      <c r="F187">
        <v>1</v>
      </c>
      <c r="G187">
        <v>1</v>
      </c>
      <c r="H187">
        <v>3</v>
      </c>
      <c r="I187" t="s">
        <v>465</v>
      </c>
      <c r="J187" t="s">
        <v>466</v>
      </c>
      <c r="K187" t="s">
        <v>467</v>
      </c>
      <c r="L187">
        <v>1339</v>
      </c>
      <c r="N187">
        <v>1007</v>
      </c>
      <c r="O187" t="s">
        <v>346</v>
      </c>
      <c r="P187" t="s">
        <v>346</v>
      </c>
      <c r="Q187">
        <v>1</v>
      </c>
      <c r="X187">
        <v>0.01</v>
      </c>
      <c r="Y187">
        <v>1100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95</v>
      </c>
      <c r="AG187">
        <v>0.0006666666666666666</v>
      </c>
      <c r="AH187">
        <v>2</v>
      </c>
      <c r="AI187">
        <v>37324228</v>
      </c>
      <c r="AJ187">
        <v>187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ROW(Source!A52)</f>
        <v>52</v>
      </c>
      <c r="B188">
        <v>37324239</v>
      </c>
      <c r="C188">
        <v>37324221</v>
      </c>
      <c r="D188">
        <v>26854526</v>
      </c>
      <c r="E188">
        <v>1</v>
      </c>
      <c r="F188">
        <v>1</v>
      </c>
      <c r="G188">
        <v>1</v>
      </c>
      <c r="H188">
        <v>3</v>
      </c>
      <c r="I188" t="s">
        <v>471</v>
      </c>
      <c r="J188" t="s">
        <v>472</v>
      </c>
      <c r="K188" t="s">
        <v>473</v>
      </c>
      <c r="L188">
        <v>1327</v>
      </c>
      <c r="N188">
        <v>1005</v>
      </c>
      <c r="O188" t="s">
        <v>427</v>
      </c>
      <c r="P188" t="s">
        <v>427</v>
      </c>
      <c r="Q188">
        <v>1</v>
      </c>
      <c r="X188">
        <v>0.59</v>
      </c>
      <c r="Y188">
        <v>57.63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95</v>
      </c>
      <c r="AG188">
        <v>0.03933333333333333</v>
      </c>
      <c r="AH188">
        <v>2</v>
      </c>
      <c r="AI188">
        <v>37324229</v>
      </c>
      <c r="AJ188">
        <v>188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ROW(Source!A52)</f>
        <v>52</v>
      </c>
      <c r="B189">
        <v>37324240</v>
      </c>
      <c r="C189">
        <v>37324221</v>
      </c>
      <c r="D189">
        <v>26854532</v>
      </c>
      <c r="E189">
        <v>1</v>
      </c>
      <c r="F189">
        <v>1</v>
      </c>
      <c r="G189">
        <v>1</v>
      </c>
      <c r="H189">
        <v>3</v>
      </c>
      <c r="I189" t="s">
        <v>597</v>
      </c>
      <c r="J189" t="s">
        <v>598</v>
      </c>
      <c r="K189" t="s">
        <v>599</v>
      </c>
      <c r="L189">
        <v>1348</v>
      </c>
      <c r="N189">
        <v>1009</v>
      </c>
      <c r="O189" t="s">
        <v>81</v>
      </c>
      <c r="P189" t="s">
        <v>81</v>
      </c>
      <c r="Q189">
        <v>1000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 t="s">
        <v>95</v>
      </c>
      <c r="AG189">
        <v>0</v>
      </c>
      <c r="AH189">
        <v>3</v>
      </c>
      <c r="AI189">
        <v>-1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ROW(Source!A52)</f>
        <v>52</v>
      </c>
      <c r="B190">
        <v>37324241</v>
      </c>
      <c r="C190">
        <v>37324221</v>
      </c>
      <c r="D190">
        <v>26838995</v>
      </c>
      <c r="E190">
        <v>1</v>
      </c>
      <c r="F190">
        <v>1</v>
      </c>
      <c r="G190">
        <v>1</v>
      </c>
      <c r="H190">
        <v>3</v>
      </c>
      <c r="I190" t="s">
        <v>474</v>
      </c>
      <c r="J190" t="s">
        <v>475</v>
      </c>
      <c r="K190" t="s">
        <v>476</v>
      </c>
      <c r="L190">
        <v>1339</v>
      </c>
      <c r="N190">
        <v>1007</v>
      </c>
      <c r="O190" t="s">
        <v>346</v>
      </c>
      <c r="P190" t="s">
        <v>346</v>
      </c>
      <c r="Q190">
        <v>1</v>
      </c>
      <c r="X190">
        <v>10.2</v>
      </c>
      <c r="Y190">
        <v>878</v>
      </c>
      <c r="Z190">
        <v>0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95</v>
      </c>
      <c r="AG190">
        <v>0.6799999999999999</v>
      </c>
      <c r="AH190">
        <v>2</v>
      </c>
      <c r="AI190">
        <v>37324230</v>
      </c>
      <c r="AJ190">
        <v>190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ROW(Source!A53)</f>
        <v>53</v>
      </c>
      <c r="B191">
        <v>37324232</v>
      </c>
      <c r="C191">
        <v>37324221</v>
      </c>
      <c r="D191">
        <v>9418246</v>
      </c>
      <c r="E191">
        <v>1</v>
      </c>
      <c r="F191">
        <v>1</v>
      </c>
      <c r="G191">
        <v>1</v>
      </c>
      <c r="H191">
        <v>1</v>
      </c>
      <c r="I191" t="s">
        <v>441</v>
      </c>
      <c r="K191" t="s">
        <v>442</v>
      </c>
      <c r="L191">
        <v>1369</v>
      </c>
      <c r="N191">
        <v>1013</v>
      </c>
      <c r="O191" t="s">
        <v>319</v>
      </c>
      <c r="P191" t="s">
        <v>319</v>
      </c>
      <c r="Q191">
        <v>1</v>
      </c>
      <c r="X191">
        <v>6.09</v>
      </c>
      <c r="Y191">
        <v>0</v>
      </c>
      <c r="Z191">
        <v>0</v>
      </c>
      <c r="AA191">
        <v>0</v>
      </c>
      <c r="AB191">
        <v>8.46</v>
      </c>
      <c r="AC191">
        <v>0</v>
      </c>
      <c r="AD191">
        <v>1</v>
      </c>
      <c r="AE191">
        <v>1</v>
      </c>
      <c r="AF191" t="s">
        <v>95</v>
      </c>
      <c r="AG191">
        <v>0.40599999999999997</v>
      </c>
      <c r="AH191">
        <v>2</v>
      </c>
      <c r="AI191">
        <v>37324222</v>
      </c>
      <c r="AJ191">
        <v>191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ROW(Source!A53)</f>
        <v>53</v>
      </c>
      <c r="B192">
        <v>37324233</v>
      </c>
      <c r="C192">
        <v>37324221</v>
      </c>
      <c r="D192">
        <v>121548</v>
      </c>
      <c r="E192">
        <v>1</v>
      </c>
      <c r="F192">
        <v>1</v>
      </c>
      <c r="G192">
        <v>1</v>
      </c>
      <c r="H192">
        <v>1</v>
      </c>
      <c r="I192" t="s">
        <v>32</v>
      </c>
      <c r="K192" t="s">
        <v>320</v>
      </c>
      <c r="L192">
        <v>608254</v>
      </c>
      <c r="N192">
        <v>1013</v>
      </c>
      <c r="O192" t="s">
        <v>321</v>
      </c>
      <c r="P192" t="s">
        <v>321</v>
      </c>
      <c r="Q192">
        <v>1</v>
      </c>
      <c r="X192">
        <v>1.21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2</v>
      </c>
      <c r="AF192" t="s">
        <v>95</v>
      </c>
      <c r="AG192">
        <v>0.08066666666666666</v>
      </c>
      <c r="AH192">
        <v>2</v>
      </c>
      <c r="AI192">
        <v>37324223</v>
      </c>
      <c r="AJ192">
        <v>192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ROW(Source!A53)</f>
        <v>53</v>
      </c>
      <c r="B193">
        <v>37324234</v>
      </c>
      <c r="C193">
        <v>37324221</v>
      </c>
      <c r="D193">
        <v>26836708</v>
      </c>
      <c r="E193">
        <v>1</v>
      </c>
      <c r="F193">
        <v>1</v>
      </c>
      <c r="G193">
        <v>1</v>
      </c>
      <c r="H193">
        <v>2</v>
      </c>
      <c r="I193" t="s">
        <v>400</v>
      </c>
      <c r="J193" t="s">
        <v>439</v>
      </c>
      <c r="K193" t="s">
        <v>402</v>
      </c>
      <c r="L193">
        <v>1368</v>
      </c>
      <c r="N193">
        <v>1011</v>
      </c>
      <c r="O193" t="s">
        <v>325</v>
      </c>
      <c r="P193" t="s">
        <v>325</v>
      </c>
      <c r="Q193">
        <v>1</v>
      </c>
      <c r="X193">
        <v>0.05</v>
      </c>
      <c r="Y193">
        <v>0</v>
      </c>
      <c r="Z193">
        <v>111.99</v>
      </c>
      <c r="AA193">
        <v>13.5</v>
      </c>
      <c r="AB193">
        <v>0</v>
      </c>
      <c r="AC193">
        <v>0</v>
      </c>
      <c r="AD193">
        <v>1</v>
      </c>
      <c r="AE193">
        <v>0</v>
      </c>
      <c r="AF193" t="s">
        <v>95</v>
      </c>
      <c r="AG193">
        <v>0.0033333333333333335</v>
      </c>
      <c r="AH193">
        <v>2</v>
      </c>
      <c r="AI193">
        <v>37324224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ROW(Source!A53)</f>
        <v>53</v>
      </c>
      <c r="B194">
        <v>37324235</v>
      </c>
      <c r="C194">
        <v>37324221</v>
      </c>
      <c r="D194">
        <v>26836897</v>
      </c>
      <c r="E194">
        <v>1</v>
      </c>
      <c r="F194">
        <v>1</v>
      </c>
      <c r="G194">
        <v>1</v>
      </c>
      <c r="H194">
        <v>2</v>
      </c>
      <c r="I194" t="s">
        <v>444</v>
      </c>
      <c r="J194" t="s">
        <v>445</v>
      </c>
      <c r="K194" t="s">
        <v>446</v>
      </c>
      <c r="L194">
        <v>1368</v>
      </c>
      <c r="N194">
        <v>1011</v>
      </c>
      <c r="O194" t="s">
        <v>325</v>
      </c>
      <c r="P194" t="s">
        <v>325</v>
      </c>
      <c r="Q194">
        <v>1</v>
      </c>
      <c r="X194">
        <v>1.16</v>
      </c>
      <c r="Y194">
        <v>0</v>
      </c>
      <c r="Z194">
        <v>22.29</v>
      </c>
      <c r="AA194">
        <v>11.6</v>
      </c>
      <c r="AB194">
        <v>0</v>
      </c>
      <c r="AC194">
        <v>0</v>
      </c>
      <c r="AD194">
        <v>1</v>
      </c>
      <c r="AE194">
        <v>0</v>
      </c>
      <c r="AF194" t="s">
        <v>95</v>
      </c>
      <c r="AG194">
        <v>0.07733333333333332</v>
      </c>
      <c r="AH194">
        <v>2</v>
      </c>
      <c r="AI194">
        <v>37324225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ROW(Source!A53)</f>
        <v>53</v>
      </c>
      <c r="B195">
        <v>37324236</v>
      </c>
      <c r="C195">
        <v>37324221</v>
      </c>
      <c r="D195">
        <v>26837264</v>
      </c>
      <c r="E195">
        <v>1</v>
      </c>
      <c r="F195">
        <v>1</v>
      </c>
      <c r="G195">
        <v>1</v>
      </c>
      <c r="H195">
        <v>2</v>
      </c>
      <c r="I195" t="s">
        <v>447</v>
      </c>
      <c r="J195" t="s">
        <v>448</v>
      </c>
      <c r="K195" t="s">
        <v>449</v>
      </c>
      <c r="L195">
        <v>1368</v>
      </c>
      <c r="N195">
        <v>1011</v>
      </c>
      <c r="O195" t="s">
        <v>325</v>
      </c>
      <c r="P195" t="s">
        <v>325</v>
      </c>
      <c r="Q195">
        <v>1</v>
      </c>
      <c r="X195">
        <v>1.16</v>
      </c>
      <c r="Y195">
        <v>0</v>
      </c>
      <c r="Z195">
        <v>0.5</v>
      </c>
      <c r="AA195">
        <v>0</v>
      </c>
      <c r="AB195">
        <v>0</v>
      </c>
      <c r="AC195">
        <v>0</v>
      </c>
      <c r="AD195">
        <v>1</v>
      </c>
      <c r="AE195">
        <v>0</v>
      </c>
      <c r="AF195" t="s">
        <v>95</v>
      </c>
      <c r="AG195">
        <v>0.07733333333333332</v>
      </c>
      <c r="AH195">
        <v>2</v>
      </c>
      <c r="AI195">
        <v>37324226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ROW(Source!A53)</f>
        <v>53</v>
      </c>
      <c r="B196">
        <v>37324237</v>
      </c>
      <c r="C196">
        <v>37324221</v>
      </c>
      <c r="D196">
        <v>26838694</v>
      </c>
      <c r="E196">
        <v>1</v>
      </c>
      <c r="F196">
        <v>1</v>
      </c>
      <c r="G196">
        <v>1</v>
      </c>
      <c r="H196">
        <v>2</v>
      </c>
      <c r="I196" t="s">
        <v>337</v>
      </c>
      <c r="J196" t="s">
        <v>440</v>
      </c>
      <c r="K196" t="s">
        <v>339</v>
      </c>
      <c r="L196">
        <v>1368</v>
      </c>
      <c r="N196">
        <v>1011</v>
      </c>
      <c r="O196" t="s">
        <v>325</v>
      </c>
      <c r="P196" t="s">
        <v>325</v>
      </c>
      <c r="Q196">
        <v>1</v>
      </c>
      <c r="X196">
        <v>0.15</v>
      </c>
      <c r="Y196">
        <v>0</v>
      </c>
      <c r="Z196">
        <v>87.17</v>
      </c>
      <c r="AA196">
        <v>11.6</v>
      </c>
      <c r="AB196">
        <v>0</v>
      </c>
      <c r="AC196">
        <v>0</v>
      </c>
      <c r="AD196">
        <v>1</v>
      </c>
      <c r="AE196">
        <v>0</v>
      </c>
      <c r="AF196" t="s">
        <v>95</v>
      </c>
      <c r="AG196">
        <v>0.01</v>
      </c>
      <c r="AH196">
        <v>2</v>
      </c>
      <c r="AI196">
        <v>37324227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ROW(Source!A53)</f>
        <v>53</v>
      </c>
      <c r="B197">
        <v>37324238</v>
      </c>
      <c r="C197">
        <v>37324221</v>
      </c>
      <c r="D197">
        <v>26865535</v>
      </c>
      <c r="E197">
        <v>1</v>
      </c>
      <c r="F197">
        <v>1</v>
      </c>
      <c r="G197">
        <v>1</v>
      </c>
      <c r="H197">
        <v>3</v>
      </c>
      <c r="I197" t="s">
        <v>465</v>
      </c>
      <c r="J197" t="s">
        <v>466</v>
      </c>
      <c r="K197" t="s">
        <v>467</v>
      </c>
      <c r="L197">
        <v>1339</v>
      </c>
      <c r="N197">
        <v>1007</v>
      </c>
      <c r="O197" t="s">
        <v>346</v>
      </c>
      <c r="P197" t="s">
        <v>346</v>
      </c>
      <c r="Q197">
        <v>1</v>
      </c>
      <c r="X197">
        <v>0.01</v>
      </c>
      <c r="Y197">
        <v>1100</v>
      </c>
      <c r="Z197">
        <v>0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95</v>
      </c>
      <c r="AG197">
        <v>0.0006666666666666666</v>
      </c>
      <c r="AH197">
        <v>2</v>
      </c>
      <c r="AI197">
        <v>37324228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ROW(Source!A53)</f>
        <v>53</v>
      </c>
      <c r="B198">
        <v>37324239</v>
      </c>
      <c r="C198">
        <v>37324221</v>
      </c>
      <c r="D198">
        <v>26854526</v>
      </c>
      <c r="E198">
        <v>1</v>
      </c>
      <c r="F198">
        <v>1</v>
      </c>
      <c r="G198">
        <v>1</v>
      </c>
      <c r="H198">
        <v>3</v>
      </c>
      <c r="I198" t="s">
        <v>471</v>
      </c>
      <c r="J198" t="s">
        <v>472</v>
      </c>
      <c r="K198" t="s">
        <v>473</v>
      </c>
      <c r="L198">
        <v>1327</v>
      </c>
      <c r="N198">
        <v>1005</v>
      </c>
      <c r="O198" t="s">
        <v>427</v>
      </c>
      <c r="P198" t="s">
        <v>427</v>
      </c>
      <c r="Q198">
        <v>1</v>
      </c>
      <c r="X198">
        <v>0.59</v>
      </c>
      <c r="Y198">
        <v>57.63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95</v>
      </c>
      <c r="AG198">
        <v>0.03933333333333333</v>
      </c>
      <c r="AH198">
        <v>2</v>
      </c>
      <c r="AI198">
        <v>37324229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ROW(Source!A53)</f>
        <v>53</v>
      </c>
      <c r="B199">
        <v>37324240</v>
      </c>
      <c r="C199">
        <v>37324221</v>
      </c>
      <c r="D199">
        <v>26854532</v>
      </c>
      <c r="E199">
        <v>1</v>
      </c>
      <c r="F199">
        <v>1</v>
      </c>
      <c r="G199">
        <v>1</v>
      </c>
      <c r="H199">
        <v>3</v>
      </c>
      <c r="I199" t="s">
        <v>597</v>
      </c>
      <c r="J199" t="s">
        <v>598</v>
      </c>
      <c r="K199" t="s">
        <v>599</v>
      </c>
      <c r="L199">
        <v>1348</v>
      </c>
      <c r="N199">
        <v>1009</v>
      </c>
      <c r="O199" t="s">
        <v>81</v>
      </c>
      <c r="P199" t="s">
        <v>81</v>
      </c>
      <c r="Q199">
        <v>1000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1</v>
      </c>
      <c r="AD199">
        <v>0</v>
      </c>
      <c r="AE199">
        <v>0</v>
      </c>
      <c r="AF199" t="s">
        <v>95</v>
      </c>
      <c r="AG199">
        <v>0</v>
      </c>
      <c r="AH199">
        <v>3</v>
      </c>
      <c r="AI199">
        <v>-1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ROW(Source!A53)</f>
        <v>53</v>
      </c>
      <c r="B200">
        <v>37324241</v>
      </c>
      <c r="C200">
        <v>37324221</v>
      </c>
      <c r="D200">
        <v>26838995</v>
      </c>
      <c r="E200">
        <v>1</v>
      </c>
      <c r="F200">
        <v>1</v>
      </c>
      <c r="G200">
        <v>1</v>
      </c>
      <c r="H200">
        <v>3</v>
      </c>
      <c r="I200" t="s">
        <v>474</v>
      </c>
      <c r="J200" t="s">
        <v>475</v>
      </c>
      <c r="K200" t="s">
        <v>476</v>
      </c>
      <c r="L200">
        <v>1339</v>
      </c>
      <c r="N200">
        <v>1007</v>
      </c>
      <c r="O200" t="s">
        <v>346</v>
      </c>
      <c r="P200" t="s">
        <v>346</v>
      </c>
      <c r="Q200">
        <v>1</v>
      </c>
      <c r="X200">
        <v>10.2</v>
      </c>
      <c r="Y200">
        <v>878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95</v>
      </c>
      <c r="AG200">
        <v>0.6799999999999999</v>
      </c>
      <c r="AH200">
        <v>2</v>
      </c>
      <c r="AI200">
        <v>37324230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ROW(Source!A56)</f>
        <v>56</v>
      </c>
      <c r="B201">
        <v>37324250</v>
      </c>
      <c r="C201">
        <v>37324243</v>
      </c>
      <c r="D201">
        <v>9415440</v>
      </c>
      <c r="E201">
        <v>1</v>
      </c>
      <c r="F201">
        <v>1</v>
      </c>
      <c r="G201">
        <v>1</v>
      </c>
      <c r="H201">
        <v>1</v>
      </c>
      <c r="I201" t="s">
        <v>317</v>
      </c>
      <c r="K201" t="s">
        <v>318</v>
      </c>
      <c r="L201">
        <v>1369</v>
      </c>
      <c r="N201">
        <v>1013</v>
      </c>
      <c r="O201" t="s">
        <v>319</v>
      </c>
      <c r="P201" t="s">
        <v>319</v>
      </c>
      <c r="Q201">
        <v>1</v>
      </c>
      <c r="X201">
        <v>9.71</v>
      </c>
      <c r="Y201">
        <v>0</v>
      </c>
      <c r="Z201">
        <v>0</v>
      </c>
      <c r="AA201">
        <v>0</v>
      </c>
      <c r="AB201">
        <v>8.31</v>
      </c>
      <c r="AC201">
        <v>0</v>
      </c>
      <c r="AD201">
        <v>1</v>
      </c>
      <c r="AE201">
        <v>1</v>
      </c>
      <c r="AG201">
        <v>9.71</v>
      </c>
      <c r="AH201">
        <v>2</v>
      </c>
      <c r="AI201">
        <v>37324244</v>
      </c>
      <c r="AJ201">
        <v>201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ROW(Source!A56)</f>
        <v>56</v>
      </c>
      <c r="B202">
        <v>37324251</v>
      </c>
      <c r="C202">
        <v>37324243</v>
      </c>
      <c r="D202">
        <v>121548</v>
      </c>
      <c r="E202">
        <v>1</v>
      </c>
      <c r="F202">
        <v>1</v>
      </c>
      <c r="G202">
        <v>1</v>
      </c>
      <c r="H202">
        <v>1</v>
      </c>
      <c r="I202" t="s">
        <v>32</v>
      </c>
      <c r="K202" t="s">
        <v>320</v>
      </c>
      <c r="L202">
        <v>608254</v>
      </c>
      <c r="N202">
        <v>1013</v>
      </c>
      <c r="O202" t="s">
        <v>321</v>
      </c>
      <c r="P202" t="s">
        <v>321</v>
      </c>
      <c r="Q202">
        <v>1</v>
      </c>
      <c r="X202">
        <v>2.8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1</v>
      </c>
      <c r="AE202">
        <v>2</v>
      </c>
      <c r="AG202">
        <v>2.8</v>
      </c>
      <c r="AH202">
        <v>2</v>
      </c>
      <c r="AI202">
        <v>37324245</v>
      </c>
      <c r="AJ202">
        <v>202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ROW(Source!A56)</f>
        <v>56</v>
      </c>
      <c r="B203">
        <v>37324252</v>
      </c>
      <c r="C203">
        <v>37324243</v>
      </c>
      <c r="D203">
        <v>26837345</v>
      </c>
      <c r="E203">
        <v>1</v>
      </c>
      <c r="F203">
        <v>1</v>
      </c>
      <c r="G203">
        <v>1</v>
      </c>
      <c r="H203">
        <v>2</v>
      </c>
      <c r="I203" t="s">
        <v>479</v>
      </c>
      <c r="J203" t="s">
        <v>480</v>
      </c>
      <c r="K203" t="s">
        <v>481</v>
      </c>
      <c r="L203">
        <v>1368</v>
      </c>
      <c r="N203">
        <v>1011</v>
      </c>
      <c r="O203" t="s">
        <v>325</v>
      </c>
      <c r="P203" t="s">
        <v>325</v>
      </c>
      <c r="Q203">
        <v>1</v>
      </c>
      <c r="X203">
        <v>2.8</v>
      </c>
      <c r="Y203">
        <v>0</v>
      </c>
      <c r="Z203">
        <v>245.65</v>
      </c>
      <c r="AA203">
        <v>13.5</v>
      </c>
      <c r="AB203">
        <v>0</v>
      </c>
      <c r="AC203">
        <v>0</v>
      </c>
      <c r="AD203">
        <v>1</v>
      </c>
      <c r="AE203">
        <v>0</v>
      </c>
      <c r="AG203">
        <v>2.8</v>
      </c>
      <c r="AH203">
        <v>2</v>
      </c>
      <c r="AI203">
        <v>37324246</v>
      </c>
      <c r="AJ203">
        <v>203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ROW(Source!A56)</f>
        <v>56</v>
      </c>
      <c r="B204">
        <v>37324253</v>
      </c>
      <c r="C204">
        <v>37324243</v>
      </c>
      <c r="D204">
        <v>26838694</v>
      </c>
      <c r="E204">
        <v>1</v>
      </c>
      <c r="F204">
        <v>1</v>
      </c>
      <c r="G204">
        <v>1</v>
      </c>
      <c r="H204">
        <v>2</v>
      </c>
      <c r="I204" t="s">
        <v>337</v>
      </c>
      <c r="J204" t="s">
        <v>440</v>
      </c>
      <c r="K204" t="s">
        <v>339</v>
      </c>
      <c r="L204">
        <v>1368</v>
      </c>
      <c r="N204">
        <v>1011</v>
      </c>
      <c r="O204" t="s">
        <v>325</v>
      </c>
      <c r="P204" t="s">
        <v>325</v>
      </c>
      <c r="Q204">
        <v>1</v>
      </c>
      <c r="X204">
        <v>0.01</v>
      </c>
      <c r="Y204">
        <v>0</v>
      </c>
      <c r="Z204">
        <v>87.17</v>
      </c>
      <c r="AA204">
        <v>11.6</v>
      </c>
      <c r="AB204">
        <v>0</v>
      </c>
      <c r="AC204">
        <v>0</v>
      </c>
      <c r="AD204">
        <v>1</v>
      </c>
      <c r="AE204">
        <v>0</v>
      </c>
      <c r="AG204">
        <v>0.01</v>
      </c>
      <c r="AH204">
        <v>2</v>
      </c>
      <c r="AI204">
        <v>37324247</v>
      </c>
      <c r="AJ204">
        <v>204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ROW(Source!A56)</f>
        <v>56</v>
      </c>
      <c r="B205">
        <v>37324254</v>
      </c>
      <c r="C205">
        <v>37324243</v>
      </c>
      <c r="D205">
        <v>26857884</v>
      </c>
      <c r="E205">
        <v>1</v>
      </c>
      <c r="F205">
        <v>1</v>
      </c>
      <c r="G205">
        <v>1</v>
      </c>
      <c r="H205">
        <v>3</v>
      </c>
      <c r="I205" t="s">
        <v>482</v>
      </c>
      <c r="J205" t="s">
        <v>483</v>
      </c>
      <c r="K205" t="s">
        <v>484</v>
      </c>
      <c r="L205">
        <v>1348</v>
      </c>
      <c r="N205">
        <v>1009</v>
      </c>
      <c r="O205" t="s">
        <v>81</v>
      </c>
      <c r="P205" t="s">
        <v>81</v>
      </c>
      <c r="Q205">
        <v>1000</v>
      </c>
      <c r="X205">
        <v>8E-05</v>
      </c>
      <c r="Y205">
        <v>40650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8E-05</v>
      </c>
      <c r="AH205">
        <v>2</v>
      </c>
      <c r="AI205">
        <v>37324248</v>
      </c>
      <c r="AJ205">
        <v>205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ROW(Source!A56)</f>
        <v>56</v>
      </c>
      <c r="B206">
        <v>37324255</v>
      </c>
      <c r="C206">
        <v>37324243</v>
      </c>
      <c r="D206">
        <v>26872596</v>
      </c>
      <c r="E206">
        <v>1</v>
      </c>
      <c r="F206">
        <v>1</v>
      </c>
      <c r="G206">
        <v>1</v>
      </c>
      <c r="H206">
        <v>3</v>
      </c>
      <c r="I206" t="s">
        <v>485</v>
      </c>
      <c r="J206" t="s">
        <v>486</v>
      </c>
      <c r="K206" t="s">
        <v>487</v>
      </c>
      <c r="L206">
        <v>1327</v>
      </c>
      <c r="N206">
        <v>1005</v>
      </c>
      <c r="O206" t="s">
        <v>427</v>
      </c>
      <c r="P206" t="s">
        <v>427</v>
      </c>
      <c r="Q206">
        <v>1</v>
      </c>
      <c r="X206">
        <v>6.82</v>
      </c>
      <c r="Y206">
        <v>4.82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6.82</v>
      </c>
      <c r="AH206">
        <v>2</v>
      </c>
      <c r="AI206">
        <v>37324249</v>
      </c>
      <c r="AJ206">
        <v>206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ROW(Source!A57)</f>
        <v>57</v>
      </c>
      <c r="B207">
        <v>37324250</v>
      </c>
      <c r="C207">
        <v>37324243</v>
      </c>
      <c r="D207">
        <v>9415440</v>
      </c>
      <c r="E207">
        <v>1</v>
      </c>
      <c r="F207">
        <v>1</v>
      </c>
      <c r="G207">
        <v>1</v>
      </c>
      <c r="H207">
        <v>1</v>
      </c>
      <c r="I207" t="s">
        <v>317</v>
      </c>
      <c r="K207" t="s">
        <v>318</v>
      </c>
      <c r="L207">
        <v>1369</v>
      </c>
      <c r="N207">
        <v>1013</v>
      </c>
      <c r="O207" t="s">
        <v>319</v>
      </c>
      <c r="P207" t="s">
        <v>319</v>
      </c>
      <c r="Q207">
        <v>1</v>
      </c>
      <c r="X207">
        <v>9.71</v>
      </c>
      <c r="Y207">
        <v>0</v>
      </c>
      <c r="Z207">
        <v>0</v>
      </c>
      <c r="AA207">
        <v>0</v>
      </c>
      <c r="AB207">
        <v>8.31</v>
      </c>
      <c r="AC207">
        <v>0</v>
      </c>
      <c r="AD207">
        <v>1</v>
      </c>
      <c r="AE207">
        <v>1</v>
      </c>
      <c r="AG207">
        <v>9.71</v>
      </c>
      <c r="AH207">
        <v>2</v>
      </c>
      <c r="AI207">
        <v>37324244</v>
      </c>
      <c r="AJ207">
        <v>207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ROW(Source!A57)</f>
        <v>57</v>
      </c>
      <c r="B208">
        <v>37324251</v>
      </c>
      <c r="C208">
        <v>37324243</v>
      </c>
      <c r="D208">
        <v>121548</v>
      </c>
      <c r="E208">
        <v>1</v>
      </c>
      <c r="F208">
        <v>1</v>
      </c>
      <c r="G208">
        <v>1</v>
      </c>
      <c r="H208">
        <v>1</v>
      </c>
      <c r="I208" t="s">
        <v>32</v>
      </c>
      <c r="K208" t="s">
        <v>320</v>
      </c>
      <c r="L208">
        <v>608254</v>
      </c>
      <c r="N208">
        <v>1013</v>
      </c>
      <c r="O208" t="s">
        <v>321</v>
      </c>
      <c r="P208" t="s">
        <v>321</v>
      </c>
      <c r="Q208">
        <v>1</v>
      </c>
      <c r="X208">
        <v>2.8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2</v>
      </c>
      <c r="AG208">
        <v>2.8</v>
      </c>
      <c r="AH208">
        <v>2</v>
      </c>
      <c r="AI208">
        <v>37324245</v>
      </c>
      <c r="AJ208">
        <v>208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ROW(Source!A57)</f>
        <v>57</v>
      </c>
      <c r="B209">
        <v>37324252</v>
      </c>
      <c r="C209">
        <v>37324243</v>
      </c>
      <c r="D209">
        <v>26837345</v>
      </c>
      <c r="E209">
        <v>1</v>
      </c>
      <c r="F209">
        <v>1</v>
      </c>
      <c r="G209">
        <v>1</v>
      </c>
      <c r="H209">
        <v>2</v>
      </c>
      <c r="I209" t="s">
        <v>479</v>
      </c>
      <c r="J209" t="s">
        <v>480</v>
      </c>
      <c r="K209" t="s">
        <v>481</v>
      </c>
      <c r="L209">
        <v>1368</v>
      </c>
      <c r="N209">
        <v>1011</v>
      </c>
      <c r="O209" t="s">
        <v>325</v>
      </c>
      <c r="P209" t="s">
        <v>325</v>
      </c>
      <c r="Q209">
        <v>1</v>
      </c>
      <c r="X209">
        <v>2.8</v>
      </c>
      <c r="Y209">
        <v>0</v>
      </c>
      <c r="Z209">
        <v>245.65</v>
      </c>
      <c r="AA209">
        <v>13.5</v>
      </c>
      <c r="AB209">
        <v>0</v>
      </c>
      <c r="AC209">
        <v>0</v>
      </c>
      <c r="AD209">
        <v>1</v>
      </c>
      <c r="AE209">
        <v>0</v>
      </c>
      <c r="AG209">
        <v>2.8</v>
      </c>
      <c r="AH209">
        <v>2</v>
      </c>
      <c r="AI209">
        <v>37324246</v>
      </c>
      <c r="AJ209">
        <v>209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ROW(Source!A57)</f>
        <v>57</v>
      </c>
      <c r="B210">
        <v>37324253</v>
      </c>
      <c r="C210">
        <v>37324243</v>
      </c>
      <c r="D210">
        <v>26838694</v>
      </c>
      <c r="E210">
        <v>1</v>
      </c>
      <c r="F210">
        <v>1</v>
      </c>
      <c r="G210">
        <v>1</v>
      </c>
      <c r="H210">
        <v>2</v>
      </c>
      <c r="I210" t="s">
        <v>337</v>
      </c>
      <c r="J210" t="s">
        <v>440</v>
      </c>
      <c r="K210" t="s">
        <v>339</v>
      </c>
      <c r="L210">
        <v>1368</v>
      </c>
      <c r="N210">
        <v>1011</v>
      </c>
      <c r="O210" t="s">
        <v>325</v>
      </c>
      <c r="P210" t="s">
        <v>325</v>
      </c>
      <c r="Q210">
        <v>1</v>
      </c>
      <c r="X210">
        <v>0.01</v>
      </c>
      <c r="Y210">
        <v>0</v>
      </c>
      <c r="Z210">
        <v>87.17</v>
      </c>
      <c r="AA210">
        <v>11.6</v>
      </c>
      <c r="AB210">
        <v>0</v>
      </c>
      <c r="AC210">
        <v>0</v>
      </c>
      <c r="AD210">
        <v>1</v>
      </c>
      <c r="AE210">
        <v>0</v>
      </c>
      <c r="AG210">
        <v>0.01</v>
      </c>
      <c r="AH210">
        <v>2</v>
      </c>
      <c r="AI210">
        <v>37324247</v>
      </c>
      <c r="AJ210">
        <v>210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ROW(Source!A57)</f>
        <v>57</v>
      </c>
      <c r="B211">
        <v>37324254</v>
      </c>
      <c r="C211">
        <v>37324243</v>
      </c>
      <c r="D211">
        <v>26857884</v>
      </c>
      <c r="E211">
        <v>1</v>
      </c>
      <c r="F211">
        <v>1</v>
      </c>
      <c r="G211">
        <v>1</v>
      </c>
      <c r="H211">
        <v>3</v>
      </c>
      <c r="I211" t="s">
        <v>482</v>
      </c>
      <c r="J211" t="s">
        <v>483</v>
      </c>
      <c r="K211" t="s">
        <v>484</v>
      </c>
      <c r="L211">
        <v>1348</v>
      </c>
      <c r="N211">
        <v>1009</v>
      </c>
      <c r="O211" t="s">
        <v>81</v>
      </c>
      <c r="P211" t="s">
        <v>81</v>
      </c>
      <c r="Q211">
        <v>1000</v>
      </c>
      <c r="X211">
        <v>8E-05</v>
      </c>
      <c r="Y211">
        <v>40650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G211">
        <v>8E-05</v>
      </c>
      <c r="AH211">
        <v>2</v>
      </c>
      <c r="AI211">
        <v>37324248</v>
      </c>
      <c r="AJ211">
        <v>211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ROW(Source!A57)</f>
        <v>57</v>
      </c>
      <c r="B212">
        <v>37324255</v>
      </c>
      <c r="C212">
        <v>37324243</v>
      </c>
      <c r="D212">
        <v>26872596</v>
      </c>
      <c r="E212">
        <v>1</v>
      </c>
      <c r="F212">
        <v>1</v>
      </c>
      <c r="G212">
        <v>1</v>
      </c>
      <c r="H212">
        <v>3</v>
      </c>
      <c r="I212" t="s">
        <v>485</v>
      </c>
      <c r="J212" t="s">
        <v>486</v>
      </c>
      <c r="K212" t="s">
        <v>487</v>
      </c>
      <c r="L212">
        <v>1327</v>
      </c>
      <c r="N212">
        <v>1005</v>
      </c>
      <c r="O212" t="s">
        <v>427</v>
      </c>
      <c r="P212" t="s">
        <v>427</v>
      </c>
      <c r="Q212">
        <v>1</v>
      </c>
      <c r="X212">
        <v>6.82</v>
      </c>
      <c r="Y212">
        <v>4.82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0</v>
      </c>
      <c r="AG212">
        <v>6.82</v>
      </c>
      <c r="AH212">
        <v>2</v>
      </c>
      <c r="AI212">
        <v>37324249</v>
      </c>
      <c r="AJ212">
        <v>212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ROW(Source!A58)</f>
        <v>58</v>
      </c>
      <c r="B213">
        <v>37324283</v>
      </c>
      <c r="C213">
        <v>37324256</v>
      </c>
      <c r="D213">
        <v>9416210</v>
      </c>
      <c r="E213">
        <v>1</v>
      </c>
      <c r="F213">
        <v>1</v>
      </c>
      <c r="G213">
        <v>1</v>
      </c>
      <c r="H213">
        <v>1</v>
      </c>
      <c r="I213" t="s">
        <v>488</v>
      </c>
      <c r="K213" t="s">
        <v>489</v>
      </c>
      <c r="L213">
        <v>1369</v>
      </c>
      <c r="N213">
        <v>1013</v>
      </c>
      <c r="O213" t="s">
        <v>319</v>
      </c>
      <c r="P213" t="s">
        <v>319</v>
      </c>
      <c r="Q213">
        <v>1</v>
      </c>
      <c r="X213">
        <v>9.69</v>
      </c>
      <c r="Y213">
        <v>0</v>
      </c>
      <c r="Z213">
        <v>0</v>
      </c>
      <c r="AA213">
        <v>0</v>
      </c>
      <c r="AB213">
        <v>9.29</v>
      </c>
      <c r="AC213">
        <v>0</v>
      </c>
      <c r="AD213">
        <v>1</v>
      </c>
      <c r="AE213">
        <v>1</v>
      </c>
      <c r="AF213" t="s">
        <v>108</v>
      </c>
      <c r="AG213">
        <v>11.143499999999998</v>
      </c>
      <c r="AH213">
        <v>2</v>
      </c>
      <c r="AI213">
        <v>37324257</v>
      </c>
      <c r="AJ213">
        <v>213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ROW(Source!A58)</f>
        <v>58</v>
      </c>
      <c r="B214">
        <v>37324284</v>
      </c>
      <c r="C214">
        <v>37324256</v>
      </c>
      <c r="D214">
        <v>121548</v>
      </c>
      <c r="E214">
        <v>1</v>
      </c>
      <c r="F214">
        <v>1</v>
      </c>
      <c r="G214">
        <v>1</v>
      </c>
      <c r="H214">
        <v>1</v>
      </c>
      <c r="I214" t="s">
        <v>32</v>
      </c>
      <c r="K214" t="s">
        <v>320</v>
      </c>
      <c r="L214">
        <v>608254</v>
      </c>
      <c r="N214">
        <v>1013</v>
      </c>
      <c r="O214" t="s">
        <v>321</v>
      </c>
      <c r="P214" t="s">
        <v>321</v>
      </c>
      <c r="Q214">
        <v>1</v>
      </c>
      <c r="X214">
        <v>1.19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2</v>
      </c>
      <c r="AF214" t="s">
        <v>107</v>
      </c>
      <c r="AG214">
        <v>1.4874999999999998</v>
      </c>
      <c r="AH214">
        <v>2</v>
      </c>
      <c r="AI214">
        <v>37324258</v>
      </c>
      <c r="AJ214">
        <v>214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ROW(Source!A58)</f>
        <v>58</v>
      </c>
      <c r="B215">
        <v>37324285</v>
      </c>
      <c r="C215">
        <v>37324256</v>
      </c>
      <c r="D215">
        <v>26836708</v>
      </c>
      <c r="E215">
        <v>1</v>
      </c>
      <c r="F215">
        <v>1</v>
      </c>
      <c r="G215">
        <v>1</v>
      </c>
      <c r="H215">
        <v>2</v>
      </c>
      <c r="I215" t="s">
        <v>400</v>
      </c>
      <c r="J215" t="s">
        <v>439</v>
      </c>
      <c r="K215" t="s">
        <v>402</v>
      </c>
      <c r="L215">
        <v>1368</v>
      </c>
      <c r="N215">
        <v>1011</v>
      </c>
      <c r="O215" t="s">
        <v>325</v>
      </c>
      <c r="P215" t="s">
        <v>325</v>
      </c>
      <c r="Q215">
        <v>1</v>
      </c>
      <c r="X215">
        <v>0.99</v>
      </c>
      <c r="Y215">
        <v>0</v>
      </c>
      <c r="Z215">
        <v>111.99</v>
      </c>
      <c r="AA215">
        <v>13.5</v>
      </c>
      <c r="AB215">
        <v>0</v>
      </c>
      <c r="AC215">
        <v>0</v>
      </c>
      <c r="AD215">
        <v>1</v>
      </c>
      <c r="AE215">
        <v>0</v>
      </c>
      <c r="AF215" t="s">
        <v>107</v>
      </c>
      <c r="AG215">
        <v>1.2375</v>
      </c>
      <c r="AH215">
        <v>2</v>
      </c>
      <c r="AI215">
        <v>37324259</v>
      </c>
      <c r="AJ215">
        <v>215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ROW(Source!A58)</f>
        <v>58</v>
      </c>
      <c r="B216">
        <v>37324286</v>
      </c>
      <c r="C216">
        <v>37324256</v>
      </c>
      <c r="D216">
        <v>26836780</v>
      </c>
      <c r="E216">
        <v>1</v>
      </c>
      <c r="F216">
        <v>1</v>
      </c>
      <c r="G216">
        <v>1</v>
      </c>
      <c r="H216">
        <v>2</v>
      </c>
      <c r="I216" t="s">
        <v>354</v>
      </c>
      <c r="J216" t="s">
        <v>443</v>
      </c>
      <c r="K216" t="s">
        <v>356</v>
      </c>
      <c r="L216">
        <v>1368</v>
      </c>
      <c r="N216">
        <v>1011</v>
      </c>
      <c r="O216" t="s">
        <v>325</v>
      </c>
      <c r="P216" t="s">
        <v>325</v>
      </c>
      <c r="Q216">
        <v>1</v>
      </c>
      <c r="X216">
        <v>0.11</v>
      </c>
      <c r="Y216">
        <v>0</v>
      </c>
      <c r="Z216">
        <v>89.99</v>
      </c>
      <c r="AA216">
        <v>10.06</v>
      </c>
      <c r="AB216">
        <v>0</v>
      </c>
      <c r="AC216">
        <v>0</v>
      </c>
      <c r="AD216">
        <v>1</v>
      </c>
      <c r="AE216">
        <v>0</v>
      </c>
      <c r="AF216" t="s">
        <v>107</v>
      </c>
      <c r="AG216">
        <v>0.1375</v>
      </c>
      <c r="AH216">
        <v>2</v>
      </c>
      <c r="AI216">
        <v>37324260</v>
      </c>
      <c r="AJ216">
        <v>216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ROW(Source!A58)</f>
        <v>58</v>
      </c>
      <c r="B217">
        <v>37324287</v>
      </c>
      <c r="C217">
        <v>37324256</v>
      </c>
      <c r="D217">
        <v>26836898</v>
      </c>
      <c r="E217">
        <v>1</v>
      </c>
      <c r="F217">
        <v>1</v>
      </c>
      <c r="G217">
        <v>1</v>
      </c>
      <c r="H217">
        <v>2</v>
      </c>
      <c r="I217" t="s">
        <v>490</v>
      </c>
      <c r="J217" t="s">
        <v>491</v>
      </c>
      <c r="K217" t="s">
        <v>492</v>
      </c>
      <c r="L217">
        <v>1368</v>
      </c>
      <c r="N217">
        <v>1011</v>
      </c>
      <c r="O217" t="s">
        <v>325</v>
      </c>
      <c r="P217" t="s">
        <v>325</v>
      </c>
      <c r="Q217">
        <v>1</v>
      </c>
      <c r="X217">
        <v>0.07</v>
      </c>
      <c r="Y217">
        <v>0</v>
      </c>
      <c r="Z217">
        <v>27.11</v>
      </c>
      <c r="AA217">
        <v>11.6</v>
      </c>
      <c r="AB217">
        <v>0</v>
      </c>
      <c r="AC217">
        <v>0</v>
      </c>
      <c r="AD217">
        <v>1</v>
      </c>
      <c r="AE217">
        <v>0</v>
      </c>
      <c r="AF217" t="s">
        <v>107</v>
      </c>
      <c r="AG217">
        <v>0.08750000000000001</v>
      </c>
      <c r="AH217">
        <v>2</v>
      </c>
      <c r="AI217">
        <v>37324261</v>
      </c>
      <c r="AJ217">
        <v>217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ht="12.75">
      <c r="A218">
        <f>ROW(Source!A58)</f>
        <v>58</v>
      </c>
      <c r="B218">
        <v>37324288</v>
      </c>
      <c r="C218">
        <v>37324256</v>
      </c>
      <c r="D218">
        <v>26837279</v>
      </c>
      <c r="E218">
        <v>1</v>
      </c>
      <c r="F218">
        <v>1</v>
      </c>
      <c r="G218">
        <v>1</v>
      </c>
      <c r="H218">
        <v>2</v>
      </c>
      <c r="I218" t="s">
        <v>493</v>
      </c>
      <c r="J218" t="s">
        <v>494</v>
      </c>
      <c r="K218" t="s">
        <v>495</v>
      </c>
      <c r="L218">
        <v>1368</v>
      </c>
      <c r="N218">
        <v>1011</v>
      </c>
      <c r="O218" t="s">
        <v>325</v>
      </c>
      <c r="P218" t="s">
        <v>325</v>
      </c>
      <c r="Q218">
        <v>1</v>
      </c>
      <c r="X218">
        <v>0.01</v>
      </c>
      <c r="Y218">
        <v>0</v>
      </c>
      <c r="Z218">
        <v>118.47</v>
      </c>
      <c r="AA218">
        <v>21.66</v>
      </c>
      <c r="AB218">
        <v>0</v>
      </c>
      <c r="AC218">
        <v>0</v>
      </c>
      <c r="AD218">
        <v>1</v>
      </c>
      <c r="AE218">
        <v>0</v>
      </c>
      <c r="AF218" t="s">
        <v>107</v>
      </c>
      <c r="AG218">
        <v>0.0125</v>
      </c>
      <c r="AH218">
        <v>2</v>
      </c>
      <c r="AI218">
        <v>37324262</v>
      </c>
      <c r="AJ218">
        <v>218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ht="12.75">
      <c r="A219">
        <f>ROW(Source!A58)</f>
        <v>58</v>
      </c>
      <c r="B219">
        <v>37324289</v>
      </c>
      <c r="C219">
        <v>37324256</v>
      </c>
      <c r="D219">
        <v>26837338</v>
      </c>
      <c r="E219">
        <v>1</v>
      </c>
      <c r="F219">
        <v>1</v>
      </c>
      <c r="G219">
        <v>1</v>
      </c>
      <c r="H219">
        <v>2</v>
      </c>
      <c r="I219" t="s">
        <v>450</v>
      </c>
      <c r="J219" t="s">
        <v>451</v>
      </c>
      <c r="K219" t="s">
        <v>452</v>
      </c>
      <c r="L219">
        <v>1368</v>
      </c>
      <c r="N219">
        <v>1011</v>
      </c>
      <c r="O219" t="s">
        <v>325</v>
      </c>
      <c r="P219" t="s">
        <v>325</v>
      </c>
      <c r="Q219">
        <v>1</v>
      </c>
      <c r="X219">
        <v>0.19</v>
      </c>
      <c r="Y219">
        <v>0</v>
      </c>
      <c r="Z219">
        <v>30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107</v>
      </c>
      <c r="AG219">
        <v>0.2375</v>
      </c>
      <c r="AH219">
        <v>2</v>
      </c>
      <c r="AI219">
        <v>37324263</v>
      </c>
      <c r="AJ219">
        <v>219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ht="12.75">
      <c r="A220">
        <f>ROW(Source!A58)</f>
        <v>58</v>
      </c>
      <c r="B220">
        <v>37324290</v>
      </c>
      <c r="C220">
        <v>37324256</v>
      </c>
      <c r="D220">
        <v>26838357</v>
      </c>
      <c r="E220">
        <v>1</v>
      </c>
      <c r="F220">
        <v>1</v>
      </c>
      <c r="G220">
        <v>1</v>
      </c>
      <c r="H220">
        <v>2</v>
      </c>
      <c r="I220" t="s">
        <v>496</v>
      </c>
      <c r="J220" t="s">
        <v>497</v>
      </c>
      <c r="K220" t="s">
        <v>498</v>
      </c>
      <c r="L220">
        <v>1368</v>
      </c>
      <c r="N220">
        <v>1011</v>
      </c>
      <c r="O220" t="s">
        <v>325</v>
      </c>
      <c r="P220" t="s">
        <v>325</v>
      </c>
      <c r="Q220">
        <v>1</v>
      </c>
      <c r="X220">
        <v>0.14</v>
      </c>
      <c r="Y220">
        <v>0</v>
      </c>
      <c r="Z220">
        <v>6.7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107</v>
      </c>
      <c r="AG220">
        <v>0.17500000000000002</v>
      </c>
      <c r="AH220">
        <v>2</v>
      </c>
      <c r="AI220">
        <v>37324264</v>
      </c>
      <c r="AJ220">
        <v>220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ht="12.75">
      <c r="A221">
        <f>ROW(Source!A58)</f>
        <v>58</v>
      </c>
      <c r="B221">
        <v>37324291</v>
      </c>
      <c r="C221">
        <v>37324256</v>
      </c>
      <c r="D221">
        <v>26838694</v>
      </c>
      <c r="E221">
        <v>1</v>
      </c>
      <c r="F221">
        <v>1</v>
      </c>
      <c r="G221">
        <v>1</v>
      </c>
      <c r="H221">
        <v>2</v>
      </c>
      <c r="I221" t="s">
        <v>337</v>
      </c>
      <c r="J221" t="s">
        <v>440</v>
      </c>
      <c r="K221" t="s">
        <v>339</v>
      </c>
      <c r="L221">
        <v>1368</v>
      </c>
      <c r="N221">
        <v>1011</v>
      </c>
      <c r="O221" t="s">
        <v>325</v>
      </c>
      <c r="P221" t="s">
        <v>325</v>
      </c>
      <c r="Q221">
        <v>1</v>
      </c>
      <c r="X221">
        <v>0.78</v>
      </c>
      <c r="Y221">
        <v>0</v>
      </c>
      <c r="Z221">
        <v>87.17</v>
      </c>
      <c r="AA221">
        <v>11.6</v>
      </c>
      <c r="AB221">
        <v>0</v>
      </c>
      <c r="AC221">
        <v>0</v>
      </c>
      <c r="AD221">
        <v>1</v>
      </c>
      <c r="AE221">
        <v>0</v>
      </c>
      <c r="AF221" t="s">
        <v>107</v>
      </c>
      <c r="AG221">
        <v>0.9750000000000001</v>
      </c>
      <c r="AH221">
        <v>2</v>
      </c>
      <c r="AI221">
        <v>37324265</v>
      </c>
      <c r="AJ221">
        <v>221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ht="12.75">
      <c r="A222">
        <f>ROW(Source!A58)</f>
        <v>58</v>
      </c>
      <c r="B222">
        <v>37324292</v>
      </c>
      <c r="C222">
        <v>37324256</v>
      </c>
      <c r="D222">
        <v>26857575</v>
      </c>
      <c r="E222">
        <v>1</v>
      </c>
      <c r="F222">
        <v>1</v>
      </c>
      <c r="G222">
        <v>1</v>
      </c>
      <c r="H222">
        <v>3</v>
      </c>
      <c r="I222" t="s">
        <v>499</v>
      </c>
      <c r="J222" t="s">
        <v>500</v>
      </c>
      <c r="K222" t="s">
        <v>501</v>
      </c>
      <c r="L222">
        <v>1348</v>
      </c>
      <c r="N222">
        <v>1009</v>
      </c>
      <c r="O222" t="s">
        <v>81</v>
      </c>
      <c r="P222" t="s">
        <v>81</v>
      </c>
      <c r="Q222">
        <v>1000</v>
      </c>
      <c r="X222">
        <v>0.00091</v>
      </c>
      <c r="Y222">
        <v>30030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0</v>
      </c>
      <c r="AG222">
        <v>0.00091</v>
      </c>
      <c r="AH222">
        <v>2</v>
      </c>
      <c r="AI222">
        <v>37324266</v>
      </c>
      <c r="AJ222">
        <v>222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ht="12.75">
      <c r="A223">
        <f>ROW(Source!A58)</f>
        <v>58</v>
      </c>
      <c r="B223">
        <v>37324293</v>
      </c>
      <c r="C223">
        <v>37324256</v>
      </c>
      <c r="D223">
        <v>26862752</v>
      </c>
      <c r="E223">
        <v>1</v>
      </c>
      <c r="F223">
        <v>1</v>
      </c>
      <c r="G223">
        <v>1</v>
      </c>
      <c r="H223">
        <v>3</v>
      </c>
      <c r="I223" t="s">
        <v>418</v>
      </c>
      <c r="J223" t="s">
        <v>502</v>
      </c>
      <c r="K223" t="s">
        <v>420</v>
      </c>
      <c r="L223">
        <v>1348</v>
      </c>
      <c r="N223">
        <v>1009</v>
      </c>
      <c r="O223" t="s">
        <v>81</v>
      </c>
      <c r="P223" t="s">
        <v>81</v>
      </c>
      <c r="Q223">
        <v>1000</v>
      </c>
      <c r="X223">
        <v>0.0142</v>
      </c>
      <c r="Y223">
        <v>5989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G223">
        <v>0.0142</v>
      </c>
      <c r="AH223">
        <v>2</v>
      </c>
      <c r="AI223">
        <v>37324267</v>
      </c>
      <c r="AJ223">
        <v>223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ht="12.75">
      <c r="A224">
        <f>ROW(Source!A58)</f>
        <v>58</v>
      </c>
      <c r="B224">
        <v>37324294</v>
      </c>
      <c r="C224">
        <v>37324256</v>
      </c>
      <c r="D224">
        <v>26857923</v>
      </c>
      <c r="E224">
        <v>1</v>
      </c>
      <c r="F224">
        <v>1</v>
      </c>
      <c r="G224">
        <v>1</v>
      </c>
      <c r="H224">
        <v>3</v>
      </c>
      <c r="I224" t="s">
        <v>503</v>
      </c>
      <c r="J224" t="s">
        <v>504</v>
      </c>
      <c r="K224" t="s">
        <v>505</v>
      </c>
      <c r="L224">
        <v>1348</v>
      </c>
      <c r="N224">
        <v>1009</v>
      </c>
      <c r="O224" t="s">
        <v>81</v>
      </c>
      <c r="P224" t="s">
        <v>81</v>
      </c>
      <c r="Q224">
        <v>1000</v>
      </c>
      <c r="X224">
        <v>0.024</v>
      </c>
      <c r="Y224">
        <v>1740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G224">
        <v>0.024</v>
      </c>
      <c r="AH224">
        <v>2</v>
      </c>
      <c r="AI224">
        <v>37324268</v>
      </c>
      <c r="AJ224">
        <v>224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ht="12.75">
      <c r="A225">
        <f>ROW(Source!A58)</f>
        <v>58</v>
      </c>
      <c r="B225">
        <v>37324295</v>
      </c>
      <c r="C225">
        <v>37324256</v>
      </c>
      <c r="D225">
        <v>26857166</v>
      </c>
      <c r="E225">
        <v>1</v>
      </c>
      <c r="F225">
        <v>1</v>
      </c>
      <c r="G225">
        <v>1</v>
      </c>
      <c r="H225">
        <v>3</v>
      </c>
      <c r="I225" t="s">
        <v>506</v>
      </c>
      <c r="J225" t="s">
        <v>507</v>
      </c>
      <c r="K225" t="s">
        <v>508</v>
      </c>
      <c r="L225">
        <v>1348</v>
      </c>
      <c r="N225">
        <v>1009</v>
      </c>
      <c r="O225" t="s">
        <v>81</v>
      </c>
      <c r="P225" t="s">
        <v>81</v>
      </c>
      <c r="Q225">
        <v>1000</v>
      </c>
      <c r="X225">
        <v>0.0028</v>
      </c>
      <c r="Y225">
        <v>6143.8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G225">
        <v>0.0028</v>
      </c>
      <c r="AH225">
        <v>2</v>
      </c>
      <c r="AI225">
        <v>37324269</v>
      </c>
      <c r="AJ225">
        <v>225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ht="12.75">
      <c r="A226">
        <f>ROW(Source!A58)</f>
        <v>58</v>
      </c>
      <c r="B226">
        <v>37324296</v>
      </c>
      <c r="C226">
        <v>37324256</v>
      </c>
      <c r="D226">
        <v>26864274</v>
      </c>
      <c r="E226">
        <v>1</v>
      </c>
      <c r="F226">
        <v>1</v>
      </c>
      <c r="G226">
        <v>1</v>
      </c>
      <c r="H226">
        <v>3</v>
      </c>
      <c r="I226" t="s">
        <v>340</v>
      </c>
      <c r="J226" t="s">
        <v>509</v>
      </c>
      <c r="K226" t="s">
        <v>342</v>
      </c>
      <c r="L226">
        <v>1348</v>
      </c>
      <c r="N226">
        <v>1009</v>
      </c>
      <c r="O226" t="s">
        <v>81</v>
      </c>
      <c r="P226" t="s">
        <v>81</v>
      </c>
      <c r="Q226">
        <v>1000</v>
      </c>
      <c r="X226">
        <v>0.00014</v>
      </c>
      <c r="Y226">
        <v>11978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G226">
        <v>0.00014</v>
      </c>
      <c r="AH226">
        <v>2</v>
      </c>
      <c r="AI226">
        <v>37324270</v>
      </c>
      <c r="AJ226">
        <v>226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ht="12.75">
      <c r="A227">
        <f>ROW(Source!A58)</f>
        <v>58</v>
      </c>
      <c r="B227">
        <v>37324297</v>
      </c>
      <c r="C227">
        <v>37324256</v>
      </c>
      <c r="D227">
        <v>26865383</v>
      </c>
      <c r="E227">
        <v>1</v>
      </c>
      <c r="F227">
        <v>1</v>
      </c>
      <c r="G227">
        <v>1</v>
      </c>
      <c r="H227">
        <v>3</v>
      </c>
      <c r="I227" t="s">
        <v>510</v>
      </c>
      <c r="J227" t="s">
        <v>511</v>
      </c>
      <c r="K227" t="s">
        <v>512</v>
      </c>
      <c r="L227">
        <v>1339</v>
      </c>
      <c r="N227">
        <v>1007</v>
      </c>
      <c r="O227" t="s">
        <v>346</v>
      </c>
      <c r="P227" t="s">
        <v>346</v>
      </c>
      <c r="Q227">
        <v>1</v>
      </c>
      <c r="X227">
        <v>0.01</v>
      </c>
      <c r="Y227">
        <v>1553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G227">
        <v>0.01</v>
      </c>
      <c r="AH227">
        <v>2</v>
      </c>
      <c r="AI227">
        <v>37324271</v>
      </c>
      <c r="AJ227">
        <v>227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ht="12.75">
      <c r="A228">
        <f>ROW(Source!A58)</f>
        <v>58</v>
      </c>
      <c r="B228">
        <v>37324298</v>
      </c>
      <c r="C228">
        <v>37324256</v>
      </c>
      <c r="D228">
        <v>26865539</v>
      </c>
      <c r="E228">
        <v>1</v>
      </c>
      <c r="F228">
        <v>1</v>
      </c>
      <c r="G228">
        <v>1</v>
      </c>
      <c r="H228">
        <v>3</v>
      </c>
      <c r="I228" t="s">
        <v>513</v>
      </c>
      <c r="J228" t="s">
        <v>514</v>
      </c>
      <c r="K228" t="s">
        <v>515</v>
      </c>
      <c r="L228">
        <v>1339</v>
      </c>
      <c r="N228">
        <v>1007</v>
      </c>
      <c r="O228" t="s">
        <v>346</v>
      </c>
      <c r="P228" t="s">
        <v>346</v>
      </c>
      <c r="Q228">
        <v>1</v>
      </c>
      <c r="X228">
        <v>0.019</v>
      </c>
      <c r="Y228">
        <v>1155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G228">
        <v>0.019</v>
      </c>
      <c r="AH228">
        <v>2</v>
      </c>
      <c r="AI228">
        <v>37324272</v>
      </c>
      <c r="AJ228">
        <v>228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ht="12.75">
      <c r="A229">
        <f>ROW(Source!A58)</f>
        <v>58</v>
      </c>
      <c r="B229">
        <v>37324299</v>
      </c>
      <c r="C229">
        <v>37324256</v>
      </c>
      <c r="D229">
        <v>26865543</v>
      </c>
      <c r="E229">
        <v>1</v>
      </c>
      <c r="F229">
        <v>1</v>
      </c>
      <c r="G229">
        <v>1</v>
      </c>
      <c r="H229">
        <v>3</v>
      </c>
      <c r="I229" t="s">
        <v>516</v>
      </c>
      <c r="J229" t="s">
        <v>517</v>
      </c>
      <c r="K229" t="s">
        <v>518</v>
      </c>
      <c r="L229">
        <v>1339</v>
      </c>
      <c r="N229">
        <v>1007</v>
      </c>
      <c r="O229" t="s">
        <v>346</v>
      </c>
      <c r="P229" t="s">
        <v>346</v>
      </c>
      <c r="Q229">
        <v>1</v>
      </c>
      <c r="X229">
        <v>0.02</v>
      </c>
      <c r="Y229">
        <v>1056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G229">
        <v>0.02</v>
      </c>
      <c r="AH229">
        <v>2</v>
      </c>
      <c r="AI229">
        <v>37324273</v>
      </c>
      <c r="AJ229">
        <v>229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ht="12.75">
      <c r="A230">
        <f>ROW(Source!A58)</f>
        <v>58</v>
      </c>
      <c r="B230">
        <v>37324300</v>
      </c>
      <c r="C230">
        <v>37324256</v>
      </c>
      <c r="D230">
        <v>26839345</v>
      </c>
      <c r="E230">
        <v>1</v>
      </c>
      <c r="F230">
        <v>1</v>
      </c>
      <c r="G230">
        <v>1</v>
      </c>
      <c r="H230">
        <v>3</v>
      </c>
      <c r="I230" t="s">
        <v>519</v>
      </c>
      <c r="J230" t="s">
        <v>520</v>
      </c>
      <c r="K230" t="s">
        <v>521</v>
      </c>
      <c r="L230">
        <v>1339</v>
      </c>
      <c r="N230">
        <v>1007</v>
      </c>
      <c r="O230" t="s">
        <v>346</v>
      </c>
      <c r="P230" t="s">
        <v>346</v>
      </c>
      <c r="Q230">
        <v>1</v>
      </c>
      <c r="X230">
        <v>0.09</v>
      </c>
      <c r="Y230">
        <v>562.74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0</v>
      </c>
      <c r="AG230">
        <v>0.09</v>
      </c>
      <c r="AH230">
        <v>2</v>
      </c>
      <c r="AI230">
        <v>37324274</v>
      </c>
      <c r="AJ230">
        <v>230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ht="12.75">
      <c r="A231">
        <f>ROW(Source!A58)</f>
        <v>58</v>
      </c>
      <c r="B231">
        <v>37324301</v>
      </c>
      <c r="C231">
        <v>37324256</v>
      </c>
      <c r="D231">
        <v>26839504</v>
      </c>
      <c r="E231">
        <v>1</v>
      </c>
      <c r="F231">
        <v>1</v>
      </c>
      <c r="G231">
        <v>1</v>
      </c>
      <c r="H231">
        <v>3</v>
      </c>
      <c r="I231" t="s">
        <v>522</v>
      </c>
      <c r="J231" t="s">
        <v>523</v>
      </c>
      <c r="K231" t="s">
        <v>524</v>
      </c>
      <c r="L231">
        <v>1339</v>
      </c>
      <c r="N231">
        <v>1007</v>
      </c>
      <c r="O231" t="s">
        <v>346</v>
      </c>
      <c r="P231" t="s">
        <v>346</v>
      </c>
      <c r="Q231">
        <v>1</v>
      </c>
      <c r="X231">
        <v>0.012</v>
      </c>
      <c r="Y231">
        <v>519.8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G231">
        <v>0.012</v>
      </c>
      <c r="AH231">
        <v>2</v>
      </c>
      <c r="AI231">
        <v>37324275</v>
      </c>
      <c r="AJ231">
        <v>231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ht="12.75">
      <c r="A232">
        <f>ROW(Source!A58)</f>
        <v>58</v>
      </c>
      <c r="B232">
        <v>37324302</v>
      </c>
      <c r="C232">
        <v>37324256</v>
      </c>
      <c r="D232">
        <v>26839587</v>
      </c>
      <c r="E232">
        <v>1</v>
      </c>
      <c r="F232">
        <v>1</v>
      </c>
      <c r="G232">
        <v>1</v>
      </c>
      <c r="H232">
        <v>3</v>
      </c>
      <c r="I232" t="s">
        <v>525</v>
      </c>
      <c r="J232" t="s">
        <v>526</v>
      </c>
      <c r="K232" t="s">
        <v>527</v>
      </c>
      <c r="L232">
        <v>1339</v>
      </c>
      <c r="N232">
        <v>1007</v>
      </c>
      <c r="O232" t="s">
        <v>346</v>
      </c>
      <c r="P232" t="s">
        <v>346</v>
      </c>
      <c r="Q232">
        <v>1</v>
      </c>
      <c r="X232">
        <v>0.015</v>
      </c>
      <c r="Y232">
        <v>395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0</v>
      </c>
      <c r="AG232">
        <v>0.015</v>
      </c>
      <c r="AH232">
        <v>2</v>
      </c>
      <c r="AI232">
        <v>37324276</v>
      </c>
      <c r="AJ232">
        <v>232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ht="12.75">
      <c r="A233">
        <f>ROW(Source!A58)</f>
        <v>58</v>
      </c>
      <c r="B233">
        <v>37324303</v>
      </c>
      <c r="C233">
        <v>37324256</v>
      </c>
      <c r="D233">
        <v>26846729</v>
      </c>
      <c r="E233">
        <v>1</v>
      </c>
      <c r="F233">
        <v>1</v>
      </c>
      <c r="G233">
        <v>1</v>
      </c>
      <c r="H233">
        <v>3</v>
      </c>
      <c r="I233" t="s">
        <v>600</v>
      </c>
      <c r="J233" t="s">
        <v>601</v>
      </c>
      <c r="K233" t="s">
        <v>602</v>
      </c>
      <c r="L233">
        <v>1339</v>
      </c>
      <c r="N233">
        <v>1007</v>
      </c>
      <c r="O233" t="s">
        <v>346</v>
      </c>
      <c r="P233" t="s">
        <v>346</v>
      </c>
      <c r="Q233">
        <v>1</v>
      </c>
      <c r="X233">
        <v>1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G233">
        <v>1</v>
      </c>
      <c r="AH233">
        <v>3</v>
      </c>
      <c r="AI233">
        <v>-1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ht="12.75">
      <c r="A234">
        <f>ROW(Source!A58)</f>
        <v>58</v>
      </c>
      <c r="B234">
        <v>37324304</v>
      </c>
      <c r="C234">
        <v>37324256</v>
      </c>
      <c r="D234">
        <v>26848492</v>
      </c>
      <c r="E234">
        <v>1</v>
      </c>
      <c r="F234">
        <v>1</v>
      </c>
      <c r="G234">
        <v>1</v>
      </c>
      <c r="H234">
        <v>3</v>
      </c>
      <c r="I234" t="s">
        <v>528</v>
      </c>
      <c r="J234" t="s">
        <v>529</v>
      </c>
      <c r="K234" t="s">
        <v>530</v>
      </c>
      <c r="L234">
        <v>1348</v>
      </c>
      <c r="N234">
        <v>1009</v>
      </c>
      <c r="O234" t="s">
        <v>81</v>
      </c>
      <c r="P234" t="s">
        <v>81</v>
      </c>
      <c r="Q234">
        <v>1000</v>
      </c>
      <c r="X234">
        <v>0.00055</v>
      </c>
      <c r="Y234">
        <v>734.5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G234">
        <v>0.00055</v>
      </c>
      <c r="AH234">
        <v>2</v>
      </c>
      <c r="AI234">
        <v>37324278</v>
      </c>
      <c r="AJ234">
        <v>233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ht="12.75">
      <c r="A235">
        <f>ROW(Source!A58)</f>
        <v>58</v>
      </c>
      <c r="B235">
        <v>37324305</v>
      </c>
      <c r="C235">
        <v>37324256</v>
      </c>
      <c r="D235">
        <v>26848718</v>
      </c>
      <c r="E235">
        <v>1</v>
      </c>
      <c r="F235">
        <v>1</v>
      </c>
      <c r="G235">
        <v>1</v>
      </c>
      <c r="H235">
        <v>3</v>
      </c>
      <c r="I235" t="s">
        <v>372</v>
      </c>
      <c r="J235" t="s">
        <v>531</v>
      </c>
      <c r="K235" t="s">
        <v>374</v>
      </c>
      <c r="L235">
        <v>1339</v>
      </c>
      <c r="N235">
        <v>1007</v>
      </c>
      <c r="O235" t="s">
        <v>346</v>
      </c>
      <c r="P235" t="s">
        <v>346</v>
      </c>
      <c r="Q235">
        <v>1</v>
      </c>
      <c r="X235">
        <v>1</v>
      </c>
      <c r="Y235">
        <v>108.4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G235">
        <v>1</v>
      </c>
      <c r="AH235">
        <v>2</v>
      </c>
      <c r="AI235">
        <v>37324279</v>
      </c>
      <c r="AJ235">
        <v>234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ht="12.75">
      <c r="A236">
        <f>ROW(Source!A58)</f>
        <v>58</v>
      </c>
      <c r="B236">
        <v>37324306</v>
      </c>
      <c r="C236">
        <v>37324256</v>
      </c>
      <c r="D236">
        <v>26849228</v>
      </c>
      <c r="E236">
        <v>1</v>
      </c>
      <c r="F236">
        <v>1</v>
      </c>
      <c r="G236">
        <v>1</v>
      </c>
      <c r="H236">
        <v>3</v>
      </c>
      <c r="I236" t="s">
        <v>363</v>
      </c>
      <c r="J236" t="s">
        <v>478</v>
      </c>
      <c r="K236" t="s">
        <v>365</v>
      </c>
      <c r="L236">
        <v>1339</v>
      </c>
      <c r="N236">
        <v>1007</v>
      </c>
      <c r="O236" t="s">
        <v>346</v>
      </c>
      <c r="P236" t="s">
        <v>346</v>
      </c>
      <c r="Q236">
        <v>1</v>
      </c>
      <c r="X236">
        <v>0.0015</v>
      </c>
      <c r="Y236">
        <v>2.44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G236">
        <v>0.0015</v>
      </c>
      <c r="AH236">
        <v>2</v>
      </c>
      <c r="AI236">
        <v>37324280</v>
      </c>
      <c r="AJ236">
        <v>235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ht="12.75">
      <c r="A237">
        <f>ROW(Source!A58)</f>
        <v>58</v>
      </c>
      <c r="B237">
        <v>37324307</v>
      </c>
      <c r="C237">
        <v>37324256</v>
      </c>
      <c r="D237">
        <v>26903676</v>
      </c>
      <c r="E237">
        <v>1</v>
      </c>
      <c r="F237">
        <v>1</v>
      </c>
      <c r="G237">
        <v>1</v>
      </c>
      <c r="H237">
        <v>3</v>
      </c>
      <c r="I237" t="s">
        <v>532</v>
      </c>
      <c r="J237" t="s">
        <v>533</v>
      </c>
      <c r="K237" t="s">
        <v>534</v>
      </c>
      <c r="L237">
        <v>1354</v>
      </c>
      <c r="N237">
        <v>1010</v>
      </c>
      <c r="O237" t="s">
        <v>535</v>
      </c>
      <c r="P237" t="s">
        <v>535</v>
      </c>
      <c r="Q237">
        <v>1</v>
      </c>
      <c r="X237">
        <v>4</v>
      </c>
      <c r="Y237">
        <v>6.55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G237">
        <v>4</v>
      </c>
      <c r="AH237">
        <v>2</v>
      </c>
      <c r="AI237">
        <v>37324281</v>
      </c>
      <c r="AJ237">
        <v>236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ht="12.75">
      <c r="A238">
        <f>ROW(Source!A59)</f>
        <v>59</v>
      </c>
      <c r="B238">
        <v>37324283</v>
      </c>
      <c r="C238">
        <v>37324256</v>
      </c>
      <c r="D238">
        <v>9416210</v>
      </c>
      <c r="E238">
        <v>1</v>
      </c>
      <c r="F238">
        <v>1</v>
      </c>
      <c r="G238">
        <v>1</v>
      </c>
      <c r="H238">
        <v>1</v>
      </c>
      <c r="I238" t="s">
        <v>488</v>
      </c>
      <c r="K238" t="s">
        <v>489</v>
      </c>
      <c r="L238">
        <v>1369</v>
      </c>
      <c r="N238">
        <v>1013</v>
      </c>
      <c r="O238" t="s">
        <v>319</v>
      </c>
      <c r="P238" t="s">
        <v>319</v>
      </c>
      <c r="Q238">
        <v>1</v>
      </c>
      <c r="X238">
        <v>9.69</v>
      </c>
      <c r="Y238">
        <v>0</v>
      </c>
      <c r="Z238">
        <v>0</v>
      </c>
      <c r="AA238">
        <v>0</v>
      </c>
      <c r="AB238">
        <v>9.29</v>
      </c>
      <c r="AC238">
        <v>0</v>
      </c>
      <c r="AD238">
        <v>1</v>
      </c>
      <c r="AE238">
        <v>1</v>
      </c>
      <c r="AF238" t="s">
        <v>108</v>
      </c>
      <c r="AG238">
        <v>11.143499999999998</v>
      </c>
      <c r="AH238">
        <v>2</v>
      </c>
      <c r="AI238">
        <v>37324257</v>
      </c>
      <c r="AJ238">
        <v>237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ht="12.75">
      <c r="A239">
        <f>ROW(Source!A59)</f>
        <v>59</v>
      </c>
      <c r="B239">
        <v>37324284</v>
      </c>
      <c r="C239">
        <v>37324256</v>
      </c>
      <c r="D239">
        <v>121548</v>
      </c>
      <c r="E239">
        <v>1</v>
      </c>
      <c r="F239">
        <v>1</v>
      </c>
      <c r="G239">
        <v>1</v>
      </c>
      <c r="H239">
        <v>1</v>
      </c>
      <c r="I239" t="s">
        <v>32</v>
      </c>
      <c r="K239" t="s">
        <v>320</v>
      </c>
      <c r="L239">
        <v>608254</v>
      </c>
      <c r="N239">
        <v>1013</v>
      </c>
      <c r="O239" t="s">
        <v>321</v>
      </c>
      <c r="P239" t="s">
        <v>321</v>
      </c>
      <c r="Q239">
        <v>1</v>
      </c>
      <c r="X239">
        <v>1.19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2</v>
      </c>
      <c r="AF239" t="s">
        <v>107</v>
      </c>
      <c r="AG239">
        <v>1.4874999999999998</v>
      </c>
      <c r="AH239">
        <v>2</v>
      </c>
      <c r="AI239">
        <v>37324258</v>
      </c>
      <c r="AJ239">
        <v>238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ht="12.75">
      <c r="A240">
        <f>ROW(Source!A59)</f>
        <v>59</v>
      </c>
      <c r="B240">
        <v>37324285</v>
      </c>
      <c r="C240">
        <v>37324256</v>
      </c>
      <c r="D240">
        <v>26836708</v>
      </c>
      <c r="E240">
        <v>1</v>
      </c>
      <c r="F240">
        <v>1</v>
      </c>
      <c r="G240">
        <v>1</v>
      </c>
      <c r="H240">
        <v>2</v>
      </c>
      <c r="I240" t="s">
        <v>400</v>
      </c>
      <c r="J240" t="s">
        <v>439</v>
      </c>
      <c r="K240" t="s">
        <v>402</v>
      </c>
      <c r="L240">
        <v>1368</v>
      </c>
      <c r="N240">
        <v>1011</v>
      </c>
      <c r="O240" t="s">
        <v>325</v>
      </c>
      <c r="P240" t="s">
        <v>325</v>
      </c>
      <c r="Q240">
        <v>1</v>
      </c>
      <c r="X240">
        <v>0.99</v>
      </c>
      <c r="Y240">
        <v>0</v>
      </c>
      <c r="Z240">
        <v>111.99</v>
      </c>
      <c r="AA240">
        <v>13.5</v>
      </c>
      <c r="AB240">
        <v>0</v>
      </c>
      <c r="AC240">
        <v>0</v>
      </c>
      <c r="AD240">
        <v>1</v>
      </c>
      <c r="AE240">
        <v>0</v>
      </c>
      <c r="AF240" t="s">
        <v>107</v>
      </c>
      <c r="AG240">
        <v>1.2375</v>
      </c>
      <c r="AH240">
        <v>2</v>
      </c>
      <c r="AI240">
        <v>37324259</v>
      </c>
      <c r="AJ240">
        <v>239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ht="12.75">
      <c r="A241">
        <f>ROW(Source!A59)</f>
        <v>59</v>
      </c>
      <c r="B241">
        <v>37324286</v>
      </c>
      <c r="C241">
        <v>37324256</v>
      </c>
      <c r="D241">
        <v>26836780</v>
      </c>
      <c r="E241">
        <v>1</v>
      </c>
      <c r="F241">
        <v>1</v>
      </c>
      <c r="G241">
        <v>1</v>
      </c>
      <c r="H241">
        <v>2</v>
      </c>
      <c r="I241" t="s">
        <v>354</v>
      </c>
      <c r="J241" t="s">
        <v>443</v>
      </c>
      <c r="K241" t="s">
        <v>356</v>
      </c>
      <c r="L241">
        <v>1368</v>
      </c>
      <c r="N241">
        <v>1011</v>
      </c>
      <c r="O241" t="s">
        <v>325</v>
      </c>
      <c r="P241" t="s">
        <v>325</v>
      </c>
      <c r="Q241">
        <v>1</v>
      </c>
      <c r="X241">
        <v>0.11</v>
      </c>
      <c r="Y241">
        <v>0</v>
      </c>
      <c r="Z241">
        <v>89.99</v>
      </c>
      <c r="AA241">
        <v>10.06</v>
      </c>
      <c r="AB241">
        <v>0</v>
      </c>
      <c r="AC241">
        <v>0</v>
      </c>
      <c r="AD241">
        <v>1</v>
      </c>
      <c r="AE241">
        <v>0</v>
      </c>
      <c r="AF241" t="s">
        <v>107</v>
      </c>
      <c r="AG241">
        <v>0.1375</v>
      </c>
      <c r="AH241">
        <v>2</v>
      </c>
      <c r="AI241">
        <v>37324260</v>
      </c>
      <c r="AJ241">
        <v>240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ht="12.75">
      <c r="A242">
        <f>ROW(Source!A59)</f>
        <v>59</v>
      </c>
      <c r="B242">
        <v>37324287</v>
      </c>
      <c r="C242">
        <v>37324256</v>
      </c>
      <c r="D242">
        <v>26836898</v>
      </c>
      <c r="E242">
        <v>1</v>
      </c>
      <c r="F242">
        <v>1</v>
      </c>
      <c r="G242">
        <v>1</v>
      </c>
      <c r="H242">
        <v>2</v>
      </c>
      <c r="I242" t="s">
        <v>490</v>
      </c>
      <c r="J242" t="s">
        <v>491</v>
      </c>
      <c r="K242" t="s">
        <v>492</v>
      </c>
      <c r="L242">
        <v>1368</v>
      </c>
      <c r="N242">
        <v>1011</v>
      </c>
      <c r="O242" t="s">
        <v>325</v>
      </c>
      <c r="P242" t="s">
        <v>325</v>
      </c>
      <c r="Q242">
        <v>1</v>
      </c>
      <c r="X242">
        <v>0.07</v>
      </c>
      <c r="Y242">
        <v>0</v>
      </c>
      <c r="Z242">
        <v>27.11</v>
      </c>
      <c r="AA242">
        <v>11.6</v>
      </c>
      <c r="AB242">
        <v>0</v>
      </c>
      <c r="AC242">
        <v>0</v>
      </c>
      <c r="AD242">
        <v>1</v>
      </c>
      <c r="AE242">
        <v>0</v>
      </c>
      <c r="AF242" t="s">
        <v>107</v>
      </c>
      <c r="AG242">
        <v>0.08750000000000001</v>
      </c>
      <c r="AH242">
        <v>2</v>
      </c>
      <c r="AI242">
        <v>37324261</v>
      </c>
      <c r="AJ242">
        <v>241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ht="12.75">
      <c r="A243">
        <f>ROW(Source!A59)</f>
        <v>59</v>
      </c>
      <c r="B243">
        <v>37324288</v>
      </c>
      <c r="C243">
        <v>37324256</v>
      </c>
      <c r="D243">
        <v>26837279</v>
      </c>
      <c r="E243">
        <v>1</v>
      </c>
      <c r="F243">
        <v>1</v>
      </c>
      <c r="G243">
        <v>1</v>
      </c>
      <c r="H243">
        <v>2</v>
      </c>
      <c r="I243" t="s">
        <v>493</v>
      </c>
      <c r="J243" t="s">
        <v>494</v>
      </c>
      <c r="K243" t="s">
        <v>495</v>
      </c>
      <c r="L243">
        <v>1368</v>
      </c>
      <c r="N243">
        <v>1011</v>
      </c>
      <c r="O243" t="s">
        <v>325</v>
      </c>
      <c r="P243" t="s">
        <v>325</v>
      </c>
      <c r="Q243">
        <v>1</v>
      </c>
      <c r="X243">
        <v>0.01</v>
      </c>
      <c r="Y243">
        <v>0</v>
      </c>
      <c r="Z243">
        <v>118.47</v>
      </c>
      <c r="AA243">
        <v>21.66</v>
      </c>
      <c r="AB243">
        <v>0</v>
      </c>
      <c r="AC243">
        <v>0</v>
      </c>
      <c r="AD243">
        <v>1</v>
      </c>
      <c r="AE243">
        <v>0</v>
      </c>
      <c r="AF243" t="s">
        <v>107</v>
      </c>
      <c r="AG243">
        <v>0.0125</v>
      </c>
      <c r="AH243">
        <v>2</v>
      </c>
      <c r="AI243">
        <v>37324262</v>
      </c>
      <c r="AJ243">
        <v>242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ht="12.75">
      <c r="A244">
        <f>ROW(Source!A59)</f>
        <v>59</v>
      </c>
      <c r="B244">
        <v>37324289</v>
      </c>
      <c r="C244">
        <v>37324256</v>
      </c>
      <c r="D244">
        <v>26837338</v>
      </c>
      <c r="E244">
        <v>1</v>
      </c>
      <c r="F244">
        <v>1</v>
      </c>
      <c r="G244">
        <v>1</v>
      </c>
      <c r="H244">
        <v>2</v>
      </c>
      <c r="I244" t="s">
        <v>450</v>
      </c>
      <c r="J244" t="s">
        <v>451</v>
      </c>
      <c r="K244" t="s">
        <v>452</v>
      </c>
      <c r="L244">
        <v>1368</v>
      </c>
      <c r="N244">
        <v>1011</v>
      </c>
      <c r="O244" t="s">
        <v>325</v>
      </c>
      <c r="P244" t="s">
        <v>325</v>
      </c>
      <c r="Q244">
        <v>1</v>
      </c>
      <c r="X244">
        <v>0.19</v>
      </c>
      <c r="Y244">
        <v>0</v>
      </c>
      <c r="Z244">
        <v>30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107</v>
      </c>
      <c r="AG244">
        <v>0.2375</v>
      </c>
      <c r="AH244">
        <v>2</v>
      </c>
      <c r="AI244">
        <v>37324263</v>
      </c>
      <c r="AJ244">
        <v>243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ht="12.75">
      <c r="A245">
        <f>ROW(Source!A59)</f>
        <v>59</v>
      </c>
      <c r="B245">
        <v>37324290</v>
      </c>
      <c r="C245">
        <v>37324256</v>
      </c>
      <c r="D245">
        <v>26838357</v>
      </c>
      <c r="E245">
        <v>1</v>
      </c>
      <c r="F245">
        <v>1</v>
      </c>
      <c r="G245">
        <v>1</v>
      </c>
      <c r="H245">
        <v>2</v>
      </c>
      <c r="I245" t="s">
        <v>496</v>
      </c>
      <c r="J245" t="s">
        <v>497</v>
      </c>
      <c r="K245" t="s">
        <v>498</v>
      </c>
      <c r="L245">
        <v>1368</v>
      </c>
      <c r="N245">
        <v>1011</v>
      </c>
      <c r="O245" t="s">
        <v>325</v>
      </c>
      <c r="P245" t="s">
        <v>325</v>
      </c>
      <c r="Q245">
        <v>1</v>
      </c>
      <c r="X245">
        <v>0.14</v>
      </c>
      <c r="Y245">
        <v>0</v>
      </c>
      <c r="Z245">
        <v>6.7</v>
      </c>
      <c r="AA245">
        <v>0</v>
      </c>
      <c r="AB245">
        <v>0</v>
      </c>
      <c r="AC245">
        <v>0</v>
      </c>
      <c r="AD245">
        <v>1</v>
      </c>
      <c r="AE245">
        <v>0</v>
      </c>
      <c r="AF245" t="s">
        <v>107</v>
      </c>
      <c r="AG245">
        <v>0.17500000000000002</v>
      </c>
      <c r="AH245">
        <v>2</v>
      </c>
      <c r="AI245">
        <v>37324264</v>
      </c>
      <c r="AJ245">
        <v>244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ht="12.75">
      <c r="A246">
        <f>ROW(Source!A59)</f>
        <v>59</v>
      </c>
      <c r="B246">
        <v>37324291</v>
      </c>
      <c r="C246">
        <v>37324256</v>
      </c>
      <c r="D246">
        <v>26838694</v>
      </c>
      <c r="E246">
        <v>1</v>
      </c>
      <c r="F246">
        <v>1</v>
      </c>
      <c r="G246">
        <v>1</v>
      </c>
      <c r="H246">
        <v>2</v>
      </c>
      <c r="I246" t="s">
        <v>337</v>
      </c>
      <c r="J246" t="s">
        <v>440</v>
      </c>
      <c r="K246" t="s">
        <v>339</v>
      </c>
      <c r="L246">
        <v>1368</v>
      </c>
      <c r="N246">
        <v>1011</v>
      </c>
      <c r="O246" t="s">
        <v>325</v>
      </c>
      <c r="P246" t="s">
        <v>325</v>
      </c>
      <c r="Q246">
        <v>1</v>
      </c>
      <c r="X246">
        <v>0.78</v>
      </c>
      <c r="Y246">
        <v>0</v>
      </c>
      <c r="Z246">
        <v>87.17</v>
      </c>
      <c r="AA246">
        <v>11.6</v>
      </c>
      <c r="AB246">
        <v>0</v>
      </c>
      <c r="AC246">
        <v>0</v>
      </c>
      <c r="AD246">
        <v>1</v>
      </c>
      <c r="AE246">
        <v>0</v>
      </c>
      <c r="AF246" t="s">
        <v>107</v>
      </c>
      <c r="AG246">
        <v>0.9750000000000001</v>
      </c>
      <c r="AH246">
        <v>2</v>
      </c>
      <c r="AI246">
        <v>37324265</v>
      </c>
      <c r="AJ246">
        <v>245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ht="12.75">
      <c r="A247">
        <f>ROW(Source!A59)</f>
        <v>59</v>
      </c>
      <c r="B247">
        <v>37324292</v>
      </c>
      <c r="C247">
        <v>37324256</v>
      </c>
      <c r="D247">
        <v>26857575</v>
      </c>
      <c r="E247">
        <v>1</v>
      </c>
      <c r="F247">
        <v>1</v>
      </c>
      <c r="G247">
        <v>1</v>
      </c>
      <c r="H247">
        <v>3</v>
      </c>
      <c r="I247" t="s">
        <v>499</v>
      </c>
      <c r="J247" t="s">
        <v>500</v>
      </c>
      <c r="K247" t="s">
        <v>501</v>
      </c>
      <c r="L247">
        <v>1348</v>
      </c>
      <c r="N247">
        <v>1009</v>
      </c>
      <c r="O247" t="s">
        <v>81</v>
      </c>
      <c r="P247" t="s">
        <v>81</v>
      </c>
      <c r="Q247">
        <v>1000</v>
      </c>
      <c r="X247">
        <v>0.00091</v>
      </c>
      <c r="Y247">
        <v>30030</v>
      </c>
      <c r="Z247">
        <v>0</v>
      </c>
      <c r="AA247">
        <v>0</v>
      </c>
      <c r="AB247">
        <v>0</v>
      </c>
      <c r="AC247">
        <v>0</v>
      </c>
      <c r="AD247">
        <v>1</v>
      </c>
      <c r="AE247">
        <v>0</v>
      </c>
      <c r="AG247">
        <v>0.00091</v>
      </c>
      <c r="AH247">
        <v>2</v>
      </c>
      <c r="AI247">
        <v>37324266</v>
      </c>
      <c r="AJ247">
        <v>246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ht="12.75">
      <c r="A248">
        <f>ROW(Source!A59)</f>
        <v>59</v>
      </c>
      <c r="B248">
        <v>37324293</v>
      </c>
      <c r="C248">
        <v>37324256</v>
      </c>
      <c r="D248">
        <v>26862752</v>
      </c>
      <c r="E248">
        <v>1</v>
      </c>
      <c r="F248">
        <v>1</v>
      </c>
      <c r="G248">
        <v>1</v>
      </c>
      <c r="H248">
        <v>3</v>
      </c>
      <c r="I248" t="s">
        <v>418</v>
      </c>
      <c r="J248" t="s">
        <v>502</v>
      </c>
      <c r="K248" t="s">
        <v>420</v>
      </c>
      <c r="L248">
        <v>1348</v>
      </c>
      <c r="N248">
        <v>1009</v>
      </c>
      <c r="O248" t="s">
        <v>81</v>
      </c>
      <c r="P248" t="s">
        <v>81</v>
      </c>
      <c r="Q248">
        <v>1000</v>
      </c>
      <c r="X248">
        <v>0.0142</v>
      </c>
      <c r="Y248">
        <v>5989</v>
      </c>
      <c r="Z248">
        <v>0</v>
      </c>
      <c r="AA248">
        <v>0</v>
      </c>
      <c r="AB248">
        <v>0</v>
      </c>
      <c r="AC248">
        <v>0</v>
      </c>
      <c r="AD248">
        <v>1</v>
      </c>
      <c r="AE248">
        <v>0</v>
      </c>
      <c r="AG248">
        <v>0.0142</v>
      </c>
      <c r="AH248">
        <v>2</v>
      </c>
      <c r="AI248">
        <v>37324267</v>
      </c>
      <c r="AJ248">
        <v>247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ht="12.75">
      <c r="A249">
        <f>ROW(Source!A59)</f>
        <v>59</v>
      </c>
      <c r="B249">
        <v>37324294</v>
      </c>
      <c r="C249">
        <v>37324256</v>
      </c>
      <c r="D249">
        <v>26857923</v>
      </c>
      <c r="E249">
        <v>1</v>
      </c>
      <c r="F249">
        <v>1</v>
      </c>
      <c r="G249">
        <v>1</v>
      </c>
      <c r="H249">
        <v>3</v>
      </c>
      <c r="I249" t="s">
        <v>503</v>
      </c>
      <c r="J249" t="s">
        <v>504</v>
      </c>
      <c r="K249" t="s">
        <v>505</v>
      </c>
      <c r="L249">
        <v>1348</v>
      </c>
      <c r="N249">
        <v>1009</v>
      </c>
      <c r="O249" t="s">
        <v>81</v>
      </c>
      <c r="P249" t="s">
        <v>81</v>
      </c>
      <c r="Q249">
        <v>1000</v>
      </c>
      <c r="X249">
        <v>0.024</v>
      </c>
      <c r="Y249">
        <v>1740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G249">
        <v>0.024</v>
      </c>
      <c r="AH249">
        <v>2</v>
      </c>
      <c r="AI249">
        <v>37324268</v>
      </c>
      <c r="AJ249">
        <v>248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ht="12.75">
      <c r="A250">
        <f>ROW(Source!A59)</f>
        <v>59</v>
      </c>
      <c r="B250">
        <v>37324295</v>
      </c>
      <c r="C250">
        <v>37324256</v>
      </c>
      <c r="D250">
        <v>26857166</v>
      </c>
      <c r="E250">
        <v>1</v>
      </c>
      <c r="F250">
        <v>1</v>
      </c>
      <c r="G250">
        <v>1</v>
      </c>
      <c r="H250">
        <v>3</v>
      </c>
      <c r="I250" t="s">
        <v>506</v>
      </c>
      <c r="J250" t="s">
        <v>507</v>
      </c>
      <c r="K250" t="s">
        <v>508</v>
      </c>
      <c r="L250">
        <v>1348</v>
      </c>
      <c r="N250">
        <v>1009</v>
      </c>
      <c r="O250" t="s">
        <v>81</v>
      </c>
      <c r="P250" t="s">
        <v>81</v>
      </c>
      <c r="Q250">
        <v>1000</v>
      </c>
      <c r="X250">
        <v>0.0028</v>
      </c>
      <c r="Y250">
        <v>6143.8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G250">
        <v>0.0028</v>
      </c>
      <c r="AH250">
        <v>2</v>
      </c>
      <c r="AI250">
        <v>37324269</v>
      </c>
      <c r="AJ250">
        <v>249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ht="12.75">
      <c r="A251">
        <f>ROW(Source!A59)</f>
        <v>59</v>
      </c>
      <c r="B251">
        <v>37324296</v>
      </c>
      <c r="C251">
        <v>37324256</v>
      </c>
      <c r="D251">
        <v>26864274</v>
      </c>
      <c r="E251">
        <v>1</v>
      </c>
      <c r="F251">
        <v>1</v>
      </c>
      <c r="G251">
        <v>1</v>
      </c>
      <c r="H251">
        <v>3</v>
      </c>
      <c r="I251" t="s">
        <v>340</v>
      </c>
      <c r="J251" t="s">
        <v>509</v>
      </c>
      <c r="K251" t="s">
        <v>342</v>
      </c>
      <c r="L251">
        <v>1348</v>
      </c>
      <c r="N251">
        <v>1009</v>
      </c>
      <c r="O251" t="s">
        <v>81</v>
      </c>
      <c r="P251" t="s">
        <v>81</v>
      </c>
      <c r="Q251">
        <v>1000</v>
      </c>
      <c r="X251">
        <v>0.00014</v>
      </c>
      <c r="Y251">
        <v>11978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G251">
        <v>0.00014</v>
      </c>
      <c r="AH251">
        <v>2</v>
      </c>
      <c r="AI251">
        <v>37324270</v>
      </c>
      <c r="AJ251">
        <v>250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ht="12.75">
      <c r="A252">
        <f>ROW(Source!A59)</f>
        <v>59</v>
      </c>
      <c r="B252">
        <v>37324297</v>
      </c>
      <c r="C252">
        <v>37324256</v>
      </c>
      <c r="D252">
        <v>26865383</v>
      </c>
      <c r="E252">
        <v>1</v>
      </c>
      <c r="F252">
        <v>1</v>
      </c>
      <c r="G252">
        <v>1</v>
      </c>
      <c r="H252">
        <v>3</v>
      </c>
      <c r="I252" t="s">
        <v>510</v>
      </c>
      <c r="J252" t="s">
        <v>511</v>
      </c>
      <c r="K252" t="s">
        <v>512</v>
      </c>
      <c r="L252">
        <v>1339</v>
      </c>
      <c r="N252">
        <v>1007</v>
      </c>
      <c r="O252" t="s">
        <v>346</v>
      </c>
      <c r="P252" t="s">
        <v>346</v>
      </c>
      <c r="Q252">
        <v>1</v>
      </c>
      <c r="X252">
        <v>0.01</v>
      </c>
      <c r="Y252">
        <v>1553</v>
      </c>
      <c r="Z252">
        <v>0</v>
      </c>
      <c r="AA252">
        <v>0</v>
      </c>
      <c r="AB252">
        <v>0</v>
      </c>
      <c r="AC252">
        <v>0</v>
      </c>
      <c r="AD252">
        <v>1</v>
      </c>
      <c r="AE252">
        <v>0</v>
      </c>
      <c r="AG252">
        <v>0.01</v>
      </c>
      <c r="AH252">
        <v>2</v>
      </c>
      <c r="AI252">
        <v>37324271</v>
      </c>
      <c r="AJ252">
        <v>251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ht="12.75">
      <c r="A253">
        <f>ROW(Source!A59)</f>
        <v>59</v>
      </c>
      <c r="B253">
        <v>37324298</v>
      </c>
      <c r="C253">
        <v>37324256</v>
      </c>
      <c r="D253">
        <v>26865539</v>
      </c>
      <c r="E253">
        <v>1</v>
      </c>
      <c r="F253">
        <v>1</v>
      </c>
      <c r="G253">
        <v>1</v>
      </c>
      <c r="H253">
        <v>3</v>
      </c>
      <c r="I253" t="s">
        <v>513</v>
      </c>
      <c r="J253" t="s">
        <v>514</v>
      </c>
      <c r="K253" t="s">
        <v>515</v>
      </c>
      <c r="L253">
        <v>1339</v>
      </c>
      <c r="N253">
        <v>1007</v>
      </c>
      <c r="O253" t="s">
        <v>346</v>
      </c>
      <c r="P253" t="s">
        <v>346</v>
      </c>
      <c r="Q253">
        <v>1</v>
      </c>
      <c r="X253">
        <v>0.019</v>
      </c>
      <c r="Y253">
        <v>1155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0</v>
      </c>
      <c r="AG253">
        <v>0.019</v>
      </c>
      <c r="AH253">
        <v>2</v>
      </c>
      <c r="AI253">
        <v>37324272</v>
      </c>
      <c r="AJ253">
        <v>252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ht="12.75">
      <c r="A254">
        <f>ROW(Source!A59)</f>
        <v>59</v>
      </c>
      <c r="B254">
        <v>37324299</v>
      </c>
      <c r="C254">
        <v>37324256</v>
      </c>
      <c r="D254">
        <v>26865543</v>
      </c>
      <c r="E254">
        <v>1</v>
      </c>
      <c r="F254">
        <v>1</v>
      </c>
      <c r="G254">
        <v>1</v>
      </c>
      <c r="H254">
        <v>3</v>
      </c>
      <c r="I254" t="s">
        <v>516</v>
      </c>
      <c r="J254" t="s">
        <v>517</v>
      </c>
      <c r="K254" t="s">
        <v>518</v>
      </c>
      <c r="L254">
        <v>1339</v>
      </c>
      <c r="N254">
        <v>1007</v>
      </c>
      <c r="O254" t="s">
        <v>346</v>
      </c>
      <c r="P254" t="s">
        <v>346</v>
      </c>
      <c r="Q254">
        <v>1</v>
      </c>
      <c r="X254">
        <v>0.02</v>
      </c>
      <c r="Y254">
        <v>1056</v>
      </c>
      <c r="Z254">
        <v>0</v>
      </c>
      <c r="AA254">
        <v>0</v>
      </c>
      <c r="AB254">
        <v>0</v>
      </c>
      <c r="AC254">
        <v>0</v>
      </c>
      <c r="AD254">
        <v>1</v>
      </c>
      <c r="AE254">
        <v>0</v>
      </c>
      <c r="AG254">
        <v>0.02</v>
      </c>
      <c r="AH254">
        <v>2</v>
      </c>
      <c r="AI254">
        <v>37324273</v>
      </c>
      <c r="AJ254">
        <v>253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ht="12.75">
      <c r="A255">
        <f>ROW(Source!A59)</f>
        <v>59</v>
      </c>
      <c r="B255">
        <v>37324300</v>
      </c>
      <c r="C255">
        <v>37324256</v>
      </c>
      <c r="D255">
        <v>26839345</v>
      </c>
      <c r="E255">
        <v>1</v>
      </c>
      <c r="F255">
        <v>1</v>
      </c>
      <c r="G255">
        <v>1</v>
      </c>
      <c r="H255">
        <v>3</v>
      </c>
      <c r="I255" t="s">
        <v>519</v>
      </c>
      <c r="J255" t="s">
        <v>520</v>
      </c>
      <c r="K255" t="s">
        <v>521</v>
      </c>
      <c r="L255">
        <v>1339</v>
      </c>
      <c r="N255">
        <v>1007</v>
      </c>
      <c r="O255" t="s">
        <v>346</v>
      </c>
      <c r="P255" t="s">
        <v>346</v>
      </c>
      <c r="Q255">
        <v>1</v>
      </c>
      <c r="X255">
        <v>0.09</v>
      </c>
      <c r="Y255">
        <v>562.74</v>
      </c>
      <c r="Z255">
        <v>0</v>
      </c>
      <c r="AA255">
        <v>0</v>
      </c>
      <c r="AB255">
        <v>0</v>
      </c>
      <c r="AC255">
        <v>0</v>
      </c>
      <c r="AD255">
        <v>1</v>
      </c>
      <c r="AE255">
        <v>0</v>
      </c>
      <c r="AG255">
        <v>0.09</v>
      </c>
      <c r="AH255">
        <v>2</v>
      </c>
      <c r="AI255">
        <v>37324274</v>
      </c>
      <c r="AJ255">
        <v>254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ht="12.75">
      <c r="A256">
        <f>ROW(Source!A59)</f>
        <v>59</v>
      </c>
      <c r="B256">
        <v>37324301</v>
      </c>
      <c r="C256">
        <v>37324256</v>
      </c>
      <c r="D256">
        <v>26839504</v>
      </c>
      <c r="E256">
        <v>1</v>
      </c>
      <c r="F256">
        <v>1</v>
      </c>
      <c r="G256">
        <v>1</v>
      </c>
      <c r="H256">
        <v>3</v>
      </c>
      <c r="I256" t="s">
        <v>522</v>
      </c>
      <c r="J256" t="s">
        <v>523</v>
      </c>
      <c r="K256" t="s">
        <v>524</v>
      </c>
      <c r="L256">
        <v>1339</v>
      </c>
      <c r="N256">
        <v>1007</v>
      </c>
      <c r="O256" t="s">
        <v>346</v>
      </c>
      <c r="P256" t="s">
        <v>346</v>
      </c>
      <c r="Q256">
        <v>1</v>
      </c>
      <c r="X256">
        <v>0.012</v>
      </c>
      <c r="Y256">
        <v>519.8</v>
      </c>
      <c r="Z256">
        <v>0</v>
      </c>
      <c r="AA256">
        <v>0</v>
      </c>
      <c r="AB256">
        <v>0</v>
      </c>
      <c r="AC256">
        <v>0</v>
      </c>
      <c r="AD256">
        <v>1</v>
      </c>
      <c r="AE256">
        <v>0</v>
      </c>
      <c r="AG256">
        <v>0.012</v>
      </c>
      <c r="AH256">
        <v>2</v>
      </c>
      <c r="AI256">
        <v>37324275</v>
      </c>
      <c r="AJ256">
        <v>255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ht="12.75">
      <c r="A257">
        <f>ROW(Source!A59)</f>
        <v>59</v>
      </c>
      <c r="B257">
        <v>37324302</v>
      </c>
      <c r="C257">
        <v>37324256</v>
      </c>
      <c r="D257">
        <v>26839587</v>
      </c>
      <c r="E257">
        <v>1</v>
      </c>
      <c r="F257">
        <v>1</v>
      </c>
      <c r="G257">
        <v>1</v>
      </c>
      <c r="H257">
        <v>3</v>
      </c>
      <c r="I257" t="s">
        <v>525</v>
      </c>
      <c r="J257" t="s">
        <v>526</v>
      </c>
      <c r="K257" t="s">
        <v>527</v>
      </c>
      <c r="L257">
        <v>1339</v>
      </c>
      <c r="N257">
        <v>1007</v>
      </c>
      <c r="O257" t="s">
        <v>346</v>
      </c>
      <c r="P257" t="s">
        <v>346</v>
      </c>
      <c r="Q257">
        <v>1</v>
      </c>
      <c r="X257">
        <v>0.015</v>
      </c>
      <c r="Y257">
        <v>395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G257">
        <v>0.015</v>
      </c>
      <c r="AH257">
        <v>2</v>
      </c>
      <c r="AI257">
        <v>37324276</v>
      </c>
      <c r="AJ257">
        <v>256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ht="12.75">
      <c r="A258">
        <f>ROW(Source!A59)</f>
        <v>59</v>
      </c>
      <c r="B258">
        <v>37324303</v>
      </c>
      <c r="C258">
        <v>37324256</v>
      </c>
      <c r="D258">
        <v>26846729</v>
      </c>
      <c r="E258">
        <v>1</v>
      </c>
      <c r="F258">
        <v>1</v>
      </c>
      <c r="G258">
        <v>1</v>
      </c>
      <c r="H258">
        <v>3</v>
      </c>
      <c r="I258" t="s">
        <v>600</v>
      </c>
      <c r="J258" t="s">
        <v>601</v>
      </c>
      <c r="K258" t="s">
        <v>602</v>
      </c>
      <c r="L258">
        <v>1339</v>
      </c>
      <c r="N258">
        <v>1007</v>
      </c>
      <c r="O258" t="s">
        <v>346</v>
      </c>
      <c r="P258" t="s">
        <v>346</v>
      </c>
      <c r="Q258">
        <v>1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G258">
        <v>1</v>
      </c>
      <c r="AH258">
        <v>3</v>
      </c>
      <c r="AI258">
        <v>-1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ht="12.75">
      <c r="A259">
        <f>ROW(Source!A59)</f>
        <v>59</v>
      </c>
      <c r="B259">
        <v>37324304</v>
      </c>
      <c r="C259">
        <v>37324256</v>
      </c>
      <c r="D259">
        <v>26848492</v>
      </c>
      <c r="E259">
        <v>1</v>
      </c>
      <c r="F259">
        <v>1</v>
      </c>
      <c r="G259">
        <v>1</v>
      </c>
      <c r="H259">
        <v>3</v>
      </c>
      <c r="I259" t="s">
        <v>528</v>
      </c>
      <c r="J259" t="s">
        <v>529</v>
      </c>
      <c r="K259" t="s">
        <v>530</v>
      </c>
      <c r="L259">
        <v>1348</v>
      </c>
      <c r="N259">
        <v>1009</v>
      </c>
      <c r="O259" t="s">
        <v>81</v>
      </c>
      <c r="P259" t="s">
        <v>81</v>
      </c>
      <c r="Q259">
        <v>1000</v>
      </c>
      <c r="X259">
        <v>0.00055</v>
      </c>
      <c r="Y259">
        <v>734.5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G259">
        <v>0.00055</v>
      </c>
      <c r="AH259">
        <v>2</v>
      </c>
      <c r="AI259">
        <v>37324278</v>
      </c>
      <c r="AJ259">
        <v>257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ht="12.75">
      <c r="A260">
        <f>ROW(Source!A59)</f>
        <v>59</v>
      </c>
      <c r="B260">
        <v>37324305</v>
      </c>
      <c r="C260">
        <v>37324256</v>
      </c>
      <c r="D260">
        <v>26848718</v>
      </c>
      <c r="E260">
        <v>1</v>
      </c>
      <c r="F260">
        <v>1</v>
      </c>
      <c r="G260">
        <v>1</v>
      </c>
      <c r="H260">
        <v>3</v>
      </c>
      <c r="I260" t="s">
        <v>372</v>
      </c>
      <c r="J260" t="s">
        <v>531</v>
      </c>
      <c r="K260" t="s">
        <v>374</v>
      </c>
      <c r="L260">
        <v>1339</v>
      </c>
      <c r="N260">
        <v>1007</v>
      </c>
      <c r="O260" t="s">
        <v>346</v>
      </c>
      <c r="P260" t="s">
        <v>346</v>
      </c>
      <c r="Q260">
        <v>1</v>
      </c>
      <c r="X260">
        <v>1</v>
      </c>
      <c r="Y260">
        <v>108.4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G260">
        <v>1</v>
      </c>
      <c r="AH260">
        <v>2</v>
      </c>
      <c r="AI260">
        <v>37324279</v>
      </c>
      <c r="AJ260">
        <v>258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ht="12.75">
      <c r="A261">
        <f>ROW(Source!A59)</f>
        <v>59</v>
      </c>
      <c r="B261">
        <v>37324306</v>
      </c>
      <c r="C261">
        <v>37324256</v>
      </c>
      <c r="D261">
        <v>26849228</v>
      </c>
      <c r="E261">
        <v>1</v>
      </c>
      <c r="F261">
        <v>1</v>
      </c>
      <c r="G261">
        <v>1</v>
      </c>
      <c r="H261">
        <v>3</v>
      </c>
      <c r="I261" t="s">
        <v>363</v>
      </c>
      <c r="J261" t="s">
        <v>478</v>
      </c>
      <c r="K261" t="s">
        <v>365</v>
      </c>
      <c r="L261">
        <v>1339</v>
      </c>
      <c r="N261">
        <v>1007</v>
      </c>
      <c r="O261" t="s">
        <v>346</v>
      </c>
      <c r="P261" t="s">
        <v>346</v>
      </c>
      <c r="Q261">
        <v>1</v>
      </c>
      <c r="X261">
        <v>0.0015</v>
      </c>
      <c r="Y261">
        <v>2.44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G261">
        <v>0.0015</v>
      </c>
      <c r="AH261">
        <v>2</v>
      </c>
      <c r="AI261">
        <v>37324280</v>
      </c>
      <c r="AJ261">
        <v>259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ht="12.75">
      <c r="A262">
        <f>ROW(Source!A59)</f>
        <v>59</v>
      </c>
      <c r="B262">
        <v>37324307</v>
      </c>
      <c r="C262">
        <v>37324256</v>
      </c>
      <c r="D262">
        <v>26903676</v>
      </c>
      <c r="E262">
        <v>1</v>
      </c>
      <c r="F262">
        <v>1</v>
      </c>
      <c r="G262">
        <v>1</v>
      </c>
      <c r="H262">
        <v>3</v>
      </c>
      <c r="I262" t="s">
        <v>532</v>
      </c>
      <c r="J262" t="s">
        <v>533</v>
      </c>
      <c r="K262" t="s">
        <v>534</v>
      </c>
      <c r="L262">
        <v>1354</v>
      </c>
      <c r="N262">
        <v>1010</v>
      </c>
      <c r="O262" t="s">
        <v>535</v>
      </c>
      <c r="P262" t="s">
        <v>535</v>
      </c>
      <c r="Q262">
        <v>1</v>
      </c>
      <c r="X262">
        <v>4</v>
      </c>
      <c r="Y262">
        <v>6.55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G262">
        <v>4</v>
      </c>
      <c r="AH262">
        <v>2</v>
      </c>
      <c r="AI262">
        <v>37324281</v>
      </c>
      <c r="AJ262">
        <v>260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ht="12.75">
      <c r="A263">
        <f>ROW(Source!A60)</f>
        <v>60</v>
      </c>
      <c r="B263">
        <v>37325359</v>
      </c>
      <c r="C263">
        <v>37325357</v>
      </c>
      <c r="D263">
        <v>9415639</v>
      </c>
      <c r="E263">
        <v>1</v>
      </c>
      <c r="F263">
        <v>1</v>
      </c>
      <c r="G263">
        <v>1</v>
      </c>
      <c r="H263">
        <v>1</v>
      </c>
      <c r="I263" t="s">
        <v>352</v>
      </c>
      <c r="K263" t="s">
        <v>353</v>
      </c>
      <c r="L263">
        <v>1369</v>
      </c>
      <c r="N263">
        <v>1013</v>
      </c>
      <c r="O263" t="s">
        <v>319</v>
      </c>
      <c r="P263" t="s">
        <v>319</v>
      </c>
      <c r="Q263">
        <v>1</v>
      </c>
      <c r="X263">
        <v>1.31</v>
      </c>
      <c r="Y263">
        <v>0</v>
      </c>
      <c r="Z263">
        <v>0</v>
      </c>
      <c r="AA263">
        <v>0</v>
      </c>
      <c r="AB263">
        <v>8.64</v>
      </c>
      <c r="AC263">
        <v>0</v>
      </c>
      <c r="AD263">
        <v>1</v>
      </c>
      <c r="AE263">
        <v>1</v>
      </c>
      <c r="AG263">
        <v>1.31</v>
      </c>
      <c r="AH263">
        <v>2</v>
      </c>
      <c r="AI263">
        <v>37325359</v>
      </c>
      <c r="AJ263">
        <v>261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ht="12.75">
      <c r="A264">
        <f>ROW(Source!A60)</f>
        <v>60</v>
      </c>
      <c r="B264">
        <v>37325361</v>
      </c>
      <c r="C264">
        <v>37325357</v>
      </c>
      <c r="D264">
        <v>26838694</v>
      </c>
      <c r="E264">
        <v>1</v>
      </c>
      <c r="F264">
        <v>1</v>
      </c>
      <c r="G264">
        <v>1</v>
      </c>
      <c r="H264">
        <v>2</v>
      </c>
      <c r="I264" t="s">
        <v>337</v>
      </c>
      <c r="J264" t="s">
        <v>440</v>
      </c>
      <c r="K264" t="s">
        <v>339</v>
      </c>
      <c r="L264">
        <v>1368</v>
      </c>
      <c r="N264">
        <v>1011</v>
      </c>
      <c r="O264" t="s">
        <v>325</v>
      </c>
      <c r="P264" t="s">
        <v>325</v>
      </c>
      <c r="Q264">
        <v>1</v>
      </c>
      <c r="X264">
        <v>0.07</v>
      </c>
      <c r="Y264">
        <v>0</v>
      </c>
      <c r="Z264">
        <v>87.17</v>
      </c>
      <c r="AA264">
        <v>11.6</v>
      </c>
      <c r="AB264">
        <v>0</v>
      </c>
      <c r="AC264">
        <v>0</v>
      </c>
      <c r="AD264">
        <v>1</v>
      </c>
      <c r="AE264">
        <v>0</v>
      </c>
      <c r="AG264">
        <v>0.07</v>
      </c>
      <c r="AH264">
        <v>2</v>
      </c>
      <c r="AI264">
        <v>37325361</v>
      </c>
      <c r="AJ264">
        <v>262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ht="12.75">
      <c r="A265">
        <f>ROW(Source!A60)</f>
        <v>60</v>
      </c>
      <c r="B265">
        <v>37325363</v>
      </c>
      <c r="C265">
        <v>37325357</v>
      </c>
      <c r="D265">
        <v>26862683</v>
      </c>
      <c r="E265">
        <v>1</v>
      </c>
      <c r="F265">
        <v>1</v>
      </c>
      <c r="G265">
        <v>1</v>
      </c>
      <c r="H265">
        <v>3</v>
      </c>
      <c r="I265" t="s">
        <v>536</v>
      </c>
      <c r="J265" t="s">
        <v>537</v>
      </c>
      <c r="K265" t="s">
        <v>538</v>
      </c>
      <c r="L265">
        <v>1354</v>
      </c>
      <c r="N265">
        <v>1010</v>
      </c>
      <c r="O265" t="s">
        <v>535</v>
      </c>
      <c r="P265" t="s">
        <v>535</v>
      </c>
      <c r="Q265">
        <v>1</v>
      </c>
      <c r="X265">
        <v>1</v>
      </c>
      <c r="Y265">
        <v>569.52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0</v>
      </c>
      <c r="AG265">
        <v>1</v>
      </c>
      <c r="AH265">
        <v>2</v>
      </c>
      <c r="AI265">
        <v>37325363</v>
      </c>
      <c r="AJ265">
        <v>263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ht="12.75">
      <c r="A266">
        <f>ROW(Source!A60)</f>
        <v>60</v>
      </c>
      <c r="B266">
        <v>37325365</v>
      </c>
      <c r="C266">
        <v>37325357</v>
      </c>
      <c r="D266">
        <v>26839315</v>
      </c>
      <c r="E266">
        <v>1</v>
      </c>
      <c r="F266">
        <v>1</v>
      </c>
      <c r="G266">
        <v>1</v>
      </c>
      <c r="H266">
        <v>3</v>
      </c>
      <c r="I266" t="s">
        <v>539</v>
      </c>
      <c r="J266" t="s">
        <v>540</v>
      </c>
      <c r="K266" t="s">
        <v>541</v>
      </c>
      <c r="L266">
        <v>1339</v>
      </c>
      <c r="N266">
        <v>1007</v>
      </c>
      <c r="O266" t="s">
        <v>346</v>
      </c>
      <c r="P266" t="s">
        <v>346</v>
      </c>
      <c r="Q266">
        <v>1</v>
      </c>
      <c r="X266">
        <v>0.0008</v>
      </c>
      <c r="Y266">
        <v>665</v>
      </c>
      <c r="Z266">
        <v>0</v>
      </c>
      <c r="AA266">
        <v>0</v>
      </c>
      <c r="AB266">
        <v>0</v>
      </c>
      <c r="AC266">
        <v>0</v>
      </c>
      <c r="AD266">
        <v>1</v>
      </c>
      <c r="AE266">
        <v>0</v>
      </c>
      <c r="AG266">
        <v>0.0008</v>
      </c>
      <c r="AH266">
        <v>2</v>
      </c>
      <c r="AI266">
        <v>37325365</v>
      </c>
      <c r="AJ266">
        <v>264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ht="12.75">
      <c r="A267">
        <f>ROW(Source!A61)</f>
        <v>61</v>
      </c>
      <c r="B267">
        <v>37325359</v>
      </c>
      <c r="C267">
        <v>37325357</v>
      </c>
      <c r="D267">
        <v>9415639</v>
      </c>
      <c r="E267">
        <v>1</v>
      </c>
      <c r="F267">
        <v>1</v>
      </c>
      <c r="G267">
        <v>1</v>
      </c>
      <c r="H267">
        <v>1</v>
      </c>
      <c r="I267" t="s">
        <v>352</v>
      </c>
      <c r="K267" t="s">
        <v>353</v>
      </c>
      <c r="L267">
        <v>1369</v>
      </c>
      <c r="N267">
        <v>1013</v>
      </c>
      <c r="O267" t="s">
        <v>319</v>
      </c>
      <c r="P267" t="s">
        <v>319</v>
      </c>
      <c r="Q267">
        <v>1</v>
      </c>
      <c r="X267">
        <v>1.31</v>
      </c>
      <c r="Y267">
        <v>0</v>
      </c>
      <c r="Z267">
        <v>0</v>
      </c>
      <c r="AA267">
        <v>0</v>
      </c>
      <c r="AB267">
        <v>8.64</v>
      </c>
      <c r="AC267">
        <v>0</v>
      </c>
      <c r="AD267">
        <v>1</v>
      </c>
      <c r="AE267">
        <v>1</v>
      </c>
      <c r="AG267">
        <v>1.31</v>
      </c>
      <c r="AH267">
        <v>2</v>
      </c>
      <c r="AI267">
        <v>37325359</v>
      </c>
      <c r="AJ267">
        <v>265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ht="12.75">
      <c r="A268">
        <f>ROW(Source!A61)</f>
        <v>61</v>
      </c>
      <c r="B268">
        <v>37325361</v>
      </c>
      <c r="C268">
        <v>37325357</v>
      </c>
      <c r="D268">
        <v>26838694</v>
      </c>
      <c r="E268">
        <v>1</v>
      </c>
      <c r="F268">
        <v>1</v>
      </c>
      <c r="G268">
        <v>1</v>
      </c>
      <c r="H268">
        <v>2</v>
      </c>
      <c r="I268" t="s">
        <v>337</v>
      </c>
      <c r="J268" t="s">
        <v>440</v>
      </c>
      <c r="K268" t="s">
        <v>339</v>
      </c>
      <c r="L268">
        <v>1368</v>
      </c>
      <c r="N268">
        <v>1011</v>
      </c>
      <c r="O268" t="s">
        <v>325</v>
      </c>
      <c r="P268" t="s">
        <v>325</v>
      </c>
      <c r="Q268">
        <v>1</v>
      </c>
      <c r="X268">
        <v>0.07</v>
      </c>
      <c r="Y268">
        <v>0</v>
      </c>
      <c r="Z268">
        <v>87.17</v>
      </c>
      <c r="AA268">
        <v>11.6</v>
      </c>
      <c r="AB268">
        <v>0</v>
      </c>
      <c r="AC268">
        <v>0</v>
      </c>
      <c r="AD268">
        <v>1</v>
      </c>
      <c r="AE268">
        <v>0</v>
      </c>
      <c r="AG268">
        <v>0.07</v>
      </c>
      <c r="AH268">
        <v>2</v>
      </c>
      <c r="AI268">
        <v>37325361</v>
      </c>
      <c r="AJ268">
        <v>266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ht="12.75">
      <c r="A269">
        <f>ROW(Source!A61)</f>
        <v>61</v>
      </c>
      <c r="B269">
        <v>37325363</v>
      </c>
      <c r="C269">
        <v>37325357</v>
      </c>
      <c r="D269">
        <v>26862683</v>
      </c>
      <c r="E269">
        <v>1</v>
      </c>
      <c r="F269">
        <v>1</v>
      </c>
      <c r="G269">
        <v>1</v>
      </c>
      <c r="H269">
        <v>3</v>
      </c>
      <c r="I269" t="s">
        <v>536</v>
      </c>
      <c r="J269" t="s">
        <v>537</v>
      </c>
      <c r="K269" t="s">
        <v>538</v>
      </c>
      <c r="L269">
        <v>1354</v>
      </c>
      <c r="N269">
        <v>1010</v>
      </c>
      <c r="O269" t="s">
        <v>535</v>
      </c>
      <c r="P269" t="s">
        <v>535</v>
      </c>
      <c r="Q269">
        <v>1</v>
      </c>
      <c r="X269">
        <v>1</v>
      </c>
      <c r="Y269">
        <v>569.52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G269">
        <v>1</v>
      </c>
      <c r="AH269">
        <v>2</v>
      </c>
      <c r="AI269">
        <v>37325363</v>
      </c>
      <c r="AJ269">
        <v>267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ht="12.75">
      <c r="A270">
        <f>ROW(Source!A61)</f>
        <v>61</v>
      </c>
      <c r="B270">
        <v>37325365</v>
      </c>
      <c r="C270">
        <v>37325357</v>
      </c>
      <c r="D270">
        <v>26839315</v>
      </c>
      <c r="E270">
        <v>1</v>
      </c>
      <c r="F270">
        <v>1</v>
      </c>
      <c r="G270">
        <v>1</v>
      </c>
      <c r="H270">
        <v>3</v>
      </c>
      <c r="I270" t="s">
        <v>539</v>
      </c>
      <c r="J270" t="s">
        <v>540</v>
      </c>
      <c r="K270" t="s">
        <v>541</v>
      </c>
      <c r="L270">
        <v>1339</v>
      </c>
      <c r="N270">
        <v>1007</v>
      </c>
      <c r="O270" t="s">
        <v>346</v>
      </c>
      <c r="P270" t="s">
        <v>346</v>
      </c>
      <c r="Q270">
        <v>1</v>
      </c>
      <c r="X270">
        <v>0.0008</v>
      </c>
      <c r="Y270">
        <v>665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G270">
        <v>0.0008</v>
      </c>
      <c r="AH270">
        <v>2</v>
      </c>
      <c r="AI270">
        <v>37325365</v>
      </c>
      <c r="AJ270">
        <v>268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ht="12.75">
      <c r="A271">
        <f>ROW(Source!A94)</f>
        <v>94</v>
      </c>
      <c r="B271">
        <v>37324312</v>
      </c>
      <c r="C271">
        <v>37324310</v>
      </c>
      <c r="D271">
        <v>9415152</v>
      </c>
      <c r="E271">
        <v>1</v>
      </c>
      <c r="F271">
        <v>1</v>
      </c>
      <c r="G271">
        <v>1</v>
      </c>
      <c r="H271">
        <v>1</v>
      </c>
      <c r="I271" t="s">
        <v>335</v>
      </c>
      <c r="K271" t="s">
        <v>336</v>
      </c>
      <c r="L271">
        <v>1369</v>
      </c>
      <c r="N271">
        <v>1013</v>
      </c>
      <c r="O271" t="s">
        <v>319</v>
      </c>
      <c r="P271" t="s">
        <v>319</v>
      </c>
      <c r="Q271">
        <v>1</v>
      </c>
      <c r="X271">
        <v>22.82</v>
      </c>
      <c r="Y271">
        <v>0</v>
      </c>
      <c r="Z271">
        <v>0</v>
      </c>
      <c r="AA271">
        <v>0</v>
      </c>
      <c r="AB271">
        <v>7.8</v>
      </c>
      <c r="AC271">
        <v>0</v>
      </c>
      <c r="AD271">
        <v>1</v>
      </c>
      <c r="AE271">
        <v>1</v>
      </c>
      <c r="AG271">
        <v>22.82</v>
      </c>
      <c r="AH271">
        <v>2</v>
      </c>
      <c r="AI271">
        <v>37324311</v>
      </c>
      <c r="AJ271">
        <v>269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ht="12.75">
      <c r="A272">
        <f>ROW(Source!A95)</f>
        <v>95</v>
      </c>
      <c r="B272">
        <v>37324312</v>
      </c>
      <c r="C272">
        <v>37324310</v>
      </c>
      <c r="D272">
        <v>9415152</v>
      </c>
      <c r="E272">
        <v>1</v>
      </c>
      <c r="F272">
        <v>1</v>
      </c>
      <c r="G272">
        <v>1</v>
      </c>
      <c r="H272">
        <v>1</v>
      </c>
      <c r="I272" t="s">
        <v>335</v>
      </c>
      <c r="K272" t="s">
        <v>336</v>
      </c>
      <c r="L272">
        <v>1369</v>
      </c>
      <c r="N272">
        <v>1013</v>
      </c>
      <c r="O272" t="s">
        <v>319</v>
      </c>
      <c r="P272" t="s">
        <v>319</v>
      </c>
      <c r="Q272">
        <v>1</v>
      </c>
      <c r="X272">
        <v>22.82</v>
      </c>
      <c r="Y272">
        <v>0</v>
      </c>
      <c r="Z272">
        <v>0</v>
      </c>
      <c r="AA272">
        <v>0</v>
      </c>
      <c r="AB272">
        <v>7.8</v>
      </c>
      <c r="AC272">
        <v>0</v>
      </c>
      <c r="AD272">
        <v>1</v>
      </c>
      <c r="AE272">
        <v>1</v>
      </c>
      <c r="AG272">
        <v>22.82</v>
      </c>
      <c r="AH272">
        <v>2</v>
      </c>
      <c r="AI272">
        <v>37324311</v>
      </c>
      <c r="AJ272">
        <v>270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ht="12.75">
      <c r="A273">
        <f>ROW(Source!A96)</f>
        <v>96</v>
      </c>
      <c r="B273">
        <v>37324324</v>
      </c>
      <c r="C273">
        <v>37324313</v>
      </c>
      <c r="D273">
        <v>9416110</v>
      </c>
      <c r="E273">
        <v>1</v>
      </c>
      <c r="F273">
        <v>1</v>
      </c>
      <c r="G273">
        <v>1</v>
      </c>
      <c r="H273">
        <v>1</v>
      </c>
      <c r="I273" t="s">
        <v>542</v>
      </c>
      <c r="K273" t="s">
        <v>543</v>
      </c>
      <c r="L273">
        <v>1369</v>
      </c>
      <c r="N273">
        <v>1013</v>
      </c>
      <c r="O273" t="s">
        <v>319</v>
      </c>
      <c r="P273" t="s">
        <v>319</v>
      </c>
      <c r="Q273">
        <v>1</v>
      </c>
      <c r="X273">
        <v>129.95</v>
      </c>
      <c r="Y273">
        <v>0</v>
      </c>
      <c r="Z273">
        <v>0</v>
      </c>
      <c r="AA273">
        <v>0</v>
      </c>
      <c r="AB273">
        <v>9.18</v>
      </c>
      <c r="AC273">
        <v>0</v>
      </c>
      <c r="AD273">
        <v>1</v>
      </c>
      <c r="AE273">
        <v>1</v>
      </c>
      <c r="AG273">
        <v>129.95</v>
      </c>
      <c r="AH273">
        <v>2</v>
      </c>
      <c r="AI273">
        <v>37324314</v>
      </c>
      <c r="AJ273">
        <v>271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ht="12.75">
      <c r="A274">
        <f>ROW(Source!A96)</f>
        <v>96</v>
      </c>
      <c r="B274">
        <v>37324325</v>
      </c>
      <c r="C274">
        <v>37324313</v>
      </c>
      <c r="D274">
        <v>121548</v>
      </c>
      <c r="E274">
        <v>1</v>
      </c>
      <c r="F274">
        <v>1</v>
      </c>
      <c r="G274">
        <v>1</v>
      </c>
      <c r="H274">
        <v>1</v>
      </c>
      <c r="I274" t="s">
        <v>32</v>
      </c>
      <c r="K274" t="s">
        <v>320</v>
      </c>
      <c r="L274">
        <v>608254</v>
      </c>
      <c r="N274">
        <v>1013</v>
      </c>
      <c r="O274" t="s">
        <v>321</v>
      </c>
      <c r="P274" t="s">
        <v>321</v>
      </c>
      <c r="Q274">
        <v>1</v>
      </c>
      <c r="X274">
        <v>1.44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2</v>
      </c>
      <c r="AG274">
        <v>1.44</v>
      </c>
      <c r="AH274">
        <v>2</v>
      </c>
      <c r="AI274">
        <v>37324315</v>
      </c>
      <c r="AJ274">
        <v>272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ht="12.75">
      <c r="A275">
        <f>ROW(Source!A96)</f>
        <v>96</v>
      </c>
      <c r="B275">
        <v>37324326</v>
      </c>
      <c r="C275">
        <v>37324313</v>
      </c>
      <c r="D275">
        <v>26836780</v>
      </c>
      <c r="E275">
        <v>1</v>
      </c>
      <c r="F275">
        <v>1</v>
      </c>
      <c r="G275">
        <v>1</v>
      </c>
      <c r="H275">
        <v>2</v>
      </c>
      <c r="I275" t="s">
        <v>354</v>
      </c>
      <c r="J275" t="s">
        <v>355</v>
      </c>
      <c r="K275" t="s">
        <v>356</v>
      </c>
      <c r="L275">
        <v>1368</v>
      </c>
      <c r="N275">
        <v>1011</v>
      </c>
      <c r="O275" t="s">
        <v>325</v>
      </c>
      <c r="P275" t="s">
        <v>325</v>
      </c>
      <c r="Q275">
        <v>1</v>
      </c>
      <c r="X275">
        <v>0.14</v>
      </c>
      <c r="Y275">
        <v>0</v>
      </c>
      <c r="Z275">
        <v>89.99</v>
      </c>
      <c r="AA275">
        <v>10.06</v>
      </c>
      <c r="AB275">
        <v>0</v>
      </c>
      <c r="AC275">
        <v>0</v>
      </c>
      <c r="AD275">
        <v>1</v>
      </c>
      <c r="AE275">
        <v>0</v>
      </c>
      <c r="AG275">
        <v>0.14</v>
      </c>
      <c r="AH275">
        <v>2</v>
      </c>
      <c r="AI275">
        <v>37324316</v>
      </c>
      <c r="AJ275">
        <v>273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ht="12.75">
      <c r="A276">
        <f>ROW(Source!A96)</f>
        <v>96</v>
      </c>
      <c r="B276">
        <v>37324327</v>
      </c>
      <c r="C276">
        <v>37324313</v>
      </c>
      <c r="D276">
        <v>26836841</v>
      </c>
      <c r="E276">
        <v>1</v>
      </c>
      <c r="F276">
        <v>1</v>
      </c>
      <c r="G276">
        <v>1</v>
      </c>
      <c r="H276">
        <v>2</v>
      </c>
      <c r="I276" t="s">
        <v>377</v>
      </c>
      <c r="J276" t="s">
        <v>378</v>
      </c>
      <c r="K276" t="s">
        <v>379</v>
      </c>
      <c r="L276">
        <v>1368</v>
      </c>
      <c r="N276">
        <v>1011</v>
      </c>
      <c r="O276" t="s">
        <v>325</v>
      </c>
      <c r="P276" t="s">
        <v>325</v>
      </c>
      <c r="Q276">
        <v>1</v>
      </c>
      <c r="X276">
        <v>1.3</v>
      </c>
      <c r="Y276">
        <v>0</v>
      </c>
      <c r="Z276">
        <v>31.26</v>
      </c>
      <c r="AA276">
        <v>13.5</v>
      </c>
      <c r="AB276">
        <v>0</v>
      </c>
      <c r="AC276">
        <v>0</v>
      </c>
      <c r="AD276">
        <v>1</v>
      </c>
      <c r="AE276">
        <v>0</v>
      </c>
      <c r="AG276">
        <v>1.3</v>
      </c>
      <c r="AH276">
        <v>2</v>
      </c>
      <c r="AI276">
        <v>37324317</v>
      </c>
      <c r="AJ276">
        <v>274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ht="12.75">
      <c r="A277">
        <f>ROW(Source!A96)</f>
        <v>96</v>
      </c>
      <c r="B277">
        <v>37324328</v>
      </c>
      <c r="C277">
        <v>37324313</v>
      </c>
      <c r="D277">
        <v>26864278</v>
      </c>
      <c r="E277">
        <v>1</v>
      </c>
      <c r="F277">
        <v>1</v>
      </c>
      <c r="G277">
        <v>1</v>
      </c>
      <c r="H277">
        <v>3</v>
      </c>
      <c r="I277" t="s">
        <v>544</v>
      </c>
      <c r="J277" t="s">
        <v>545</v>
      </c>
      <c r="K277" t="s">
        <v>546</v>
      </c>
      <c r="L277">
        <v>1348</v>
      </c>
      <c r="N277">
        <v>1009</v>
      </c>
      <c r="O277" t="s">
        <v>81</v>
      </c>
      <c r="P277" t="s">
        <v>81</v>
      </c>
      <c r="Q277">
        <v>1000</v>
      </c>
      <c r="X277">
        <v>0.0025</v>
      </c>
      <c r="Y277">
        <v>8475</v>
      </c>
      <c r="Z277">
        <v>0</v>
      </c>
      <c r="AA277">
        <v>0</v>
      </c>
      <c r="AB277">
        <v>0</v>
      </c>
      <c r="AC277">
        <v>0</v>
      </c>
      <c r="AD277">
        <v>1</v>
      </c>
      <c r="AE277">
        <v>0</v>
      </c>
      <c r="AG277">
        <v>0.0025</v>
      </c>
      <c r="AH277">
        <v>2</v>
      </c>
      <c r="AI277">
        <v>37324318</v>
      </c>
      <c r="AJ277">
        <v>275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ht="12.75">
      <c r="A278">
        <f>ROW(Source!A96)</f>
        <v>96</v>
      </c>
      <c r="B278">
        <v>37324329</v>
      </c>
      <c r="C278">
        <v>37324313</v>
      </c>
      <c r="D278">
        <v>26862857</v>
      </c>
      <c r="E278">
        <v>1</v>
      </c>
      <c r="F278">
        <v>1</v>
      </c>
      <c r="G278">
        <v>1</v>
      </c>
      <c r="H278">
        <v>3</v>
      </c>
      <c r="I278" t="s">
        <v>547</v>
      </c>
      <c r="J278" t="s">
        <v>548</v>
      </c>
      <c r="K278" t="s">
        <v>549</v>
      </c>
      <c r="L278">
        <v>1327</v>
      </c>
      <c r="N278">
        <v>1005</v>
      </c>
      <c r="O278" t="s">
        <v>427</v>
      </c>
      <c r="P278" t="s">
        <v>427</v>
      </c>
      <c r="Q278">
        <v>1</v>
      </c>
      <c r="X278">
        <v>108</v>
      </c>
      <c r="Y278">
        <v>28.25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0</v>
      </c>
      <c r="AG278">
        <v>108</v>
      </c>
      <c r="AH278">
        <v>2</v>
      </c>
      <c r="AI278">
        <v>37324319</v>
      </c>
      <c r="AJ278">
        <v>276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ht="12.75">
      <c r="A279">
        <f>ROW(Source!A96)</f>
        <v>96</v>
      </c>
      <c r="B279">
        <v>37324330</v>
      </c>
      <c r="C279">
        <v>37324313</v>
      </c>
      <c r="D279">
        <v>26858899</v>
      </c>
      <c r="E279">
        <v>1</v>
      </c>
      <c r="F279">
        <v>1</v>
      </c>
      <c r="G279">
        <v>1</v>
      </c>
      <c r="H279">
        <v>3</v>
      </c>
      <c r="I279" t="s">
        <v>550</v>
      </c>
      <c r="J279" t="s">
        <v>551</v>
      </c>
      <c r="K279" t="s">
        <v>552</v>
      </c>
      <c r="L279">
        <v>1348</v>
      </c>
      <c r="N279">
        <v>1009</v>
      </c>
      <c r="O279" t="s">
        <v>81</v>
      </c>
      <c r="P279" t="s">
        <v>81</v>
      </c>
      <c r="Q279">
        <v>1000</v>
      </c>
      <c r="X279">
        <v>0.013</v>
      </c>
      <c r="Y279">
        <v>412</v>
      </c>
      <c r="Z279">
        <v>0</v>
      </c>
      <c r="AA279">
        <v>0</v>
      </c>
      <c r="AB279">
        <v>0</v>
      </c>
      <c r="AC279">
        <v>0</v>
      </c>
      <c r="AD279">
        <v>1</v>
      </c>
      <c r="AE279">
        <v>0</v>
      </c>
      <c r="AG279">
        <v>0.013</v>
      </c>
      <c r="AH279">
        <v>2</v>
      </c>
      <c r="AI279">
        <v>37324320</v>
      </c>
      <c r="AJ279">
        <v>277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ht="12.75">
      <c r="A280">
        <f>ROW(Source!A96)</f>
        <v>96</v>
      </c>
      <c r="B280">
        <v>37324331</v>
      </c>
      <c r="C280">
        <v>37324313</v>
      </c>
      <c r="D280">
        <v>26857625</v>
      </c>
      <c r="E280">
        <v>1</v>
      </c>
      <c r="F280">
        <v>1</v>
      </c>
      <c r="G280">
        <v>1</v>
      </c>
      <c r="H280">
        <v>3</v>
      </c>
      <c r="I280" t="s">
        <v>553</v>
      </c>
      <c r="J280" t="s">
        <v>554</v>
      </c>
      <c r="K280" t="s">
        <v>555</v>
      </c>
      <c r="L280">
        <v>1346</v>
      </c>
      <c r="N280">
        <v>1009</v>
      </c>
      <c r="O280" t="s">
        <v>556</v>
      </c>
      <c r="P280" t="s">
        <v>556</v>
      </c>
      <c r="Q280">
        <v>1</v>
      </c>
      <c r="X280">
        <v>12</v>
      </c>
      <c r="Y280">
        <v>9.04</v>
      </c>
      <c r="Z280">
        <v>0</v>
      </c>
      <c r="AA280">
        <v>0</v>
      </c>
      <c r="AB280">
        <v>0</v>
      </c>
      <c r="AC280">
        <v>0</v>
      </c>
      <c r="AD280">
        <v>1</v>
      </c>
      <c r="AE280">
        <v>0</v>
      </c>
      <c r="AG280">
        <v>12</v>
      </c>
      <c r="AH280">
        <v>2</v>
      </c>
      <c r="AI280">
        <v>37324321</v>
      </c>
      <c r="AJ280">
        <v>278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ht="12.75">
      <c r="A281">
        <f>ROW(Source!A96)</f>
        <v>96</v>
      </c>
      <c r="B281">
        <v>37324332</v>
      </c>
      <c r="C281">
        <v>37324313</v>
      </c>
      <c r="D281">
        <v>26839569</v>
      </c>
      <c r="E281">
        <v>1</v>
      </c>
      <c r="F281">
        <v>1</v>
      </c>
      <c r="G281">
        <v>1</v>
      </c>
      <c r="H281">
        <v>3</v>
      </c>
      <c r="I281" t="s">
        <v>557</v>
      </c>
      <c r="J281" t="s">
        <v>558</v>
      </c>
      <c r="K281" t="s">
        <v>559</v>
      </c>
      <c r="L281">
        <v>1339</v>
      </c>
      <c r="N281">
        <v>1007</v>
      </c>
      <c r="O281" t="s">
        <v>346</v>
      </c>
      <c r="P281" t="s">
        <v>346</v>
      </c>
      <c r="Q281">
        <v>1</v>
      </c>
      <c r="X281">
        <v>3.1</v>
      </c>
      <c r="Y281">
        <v>510.4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G281">
        <v>3.1</v>
      </c>
      <c r="AH281">
        <v>2</v>
      </c>
      <c r="AI281">
        <v>37324322</v>
      </c>
      <c r="AJ281">
        <v>279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ht="12.75">
      <c r="A282">
        <f>ROW(Source!A96)</f>
        <v>96</v>
      </c>
      <c r="B282">
        <v>37324333</v>
      </c>
      <c r="C282">
        <v>37324313</v>
      </c>
      <c r="D282">
        <v>26849228</v>
      </c>
      <c r="E282">
        <v>1</v>
      </c>
      <c r="F282">
        <v>1</v>
      </c>
      <c r="G282">
        <v>1</v>
      </c>
      <c r="H282">
        <v>3</v>
      </c>
      <c r="I282" t="s">
        <v>363</v>
      </c>
      <c r="J282" t="s">
        <v>364</v>
      </c>
      <c r="K282" t="s">
        <v>365</v>
      </c>
      <c r="L282">
        <v>1339</v>
      </c>
      <c r="N282">
        <v>1007</v>
      </c>
      <c r="O282" t="s">
        <v>346</v>
      </c>
      <c r="P282" t="s">
        <v>346</v>
      </c>
      <c r="Q282">
        <v>1</v>
      </c>
      <c r="X282">
        <v>0.01</v>
      </c>
      <c r="Y282">
        <v>2.44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G282">
        <v>0.01</v>
      </c>
      <c r="AH282">
        <v>2</v>
      </c>
      <c r="AI282">
        <v>37324323</v>
      </c>
      <c r="AJ282">
        <v>280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ht="12.75">
      <c r="A283">
        <f>ROW(Source!A97)</f>
        <v>97</v>
      </c>
      <c r="B283">
        <v>37324324</v>
      </c>
      <c r="C283">
        <v>37324313</v>
      </c>
      <c r="D283">
        <v>9416110</v>
      </c>
      <c r="E283">
        <v>1</v>
      </c>
      <c r="F283">
        <v>1</v>
      </c>
      <c r="G283">
        <v>1</v>
      </c>
      <c r="H283">
        <v>1</v>
      </c>
      <c r="I283" t="s">
        <v>542</v>
      </c>
      <c r="K283" t="s">
        <v>543</v>
      </c>
      <c r="L283">
        <v>1369</v>
      </c>
      <c r="N283">
        <v>1013</v>
      </c>
      <c r="O283" t="s">
        <v>319</v>
      </c>
      <c r="P283" t="s">
        <v>319</v>
      </c>
      <c r="Q283">
        <v>1</v>
      </c>
      <c r="X283">
        <v>129.95</v>
      </c>
      <c r="Y283">
        <v>0</v>
      </c>
      <c r="Z283">
        <v>0</v>
      </c>
      <c r="AA283">
        <v>0</v>
      </c>
      <c r="AB283">
        <v>9.18</v>
      </c>
      <c r="AC283">
        <v>0</v>
      </c>
      <c r="AD283">
        <v>1</v>
      </c>
      <c r="AE283">
        <v>1</v>
      </c>
      <c r="AG283">
        <v>129.95</v>
      </c>
      <c r="AH283">
        <v>2</v>
      </c>
      <c r="AI283">
        <v>37324314</v>
      </c>
      <c r="AJ283">
        <v>281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ht="12.75">
      <c r="A284">
        <f>ROW(Source!A97)</f>
        <v>97</v>
      </c>
      <c r="B284">
        <v>37324325</v>
      </c>
      <c r="C284">
        <v>37324313</v>
      </c>
      <c r="D284">
        <v>121548</v>
      </c>
      <c r="E284">
        <v>1</v>
      </c>
      <c r="F284">
        <v>1</v>
      </c>
      <c r="G284">
        <v>1</v>
      </c>
      <c r="H284">
        <v>1</v>
      </c>
      <c r="I284" t="s">
        <v>32</v>
      </c>
      <c r="K284" t="s">
        <v>320</v>
      </c>
      <c r="L284">
        <v>608254</v>
      </c>
      <c r="N284">
        <v>1013</v>
      </c>
      <c r="O284" t="s">
        <v>321</v>
      </c>
      <c r="P284" t="s">
        <v>321</v>
      </c>
      <c r="Q284">
        <v>1</v>
      </c>
      <c r="X284">
        <v>1.44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1</v>
      </c>
      <c r="AE284">
        <v>2</v>
      </c>
      <c r="AG284">
        <v>1.44</v>
      </c>
      <c r="AH284">
        <v>2</v>
      </c>
      <c r="AI284">
        <v>37324315</v>
      </c>
      <c r="AJ284">
        <v>282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ht="12.75">
      <c r="A285">
        <f>ROW(Source!A97)</f>
        <v>97</v>
      </c>
      <c r="B285">
        <v>37324326</v>
      </c>
      <c r="C285">
        <v>37324313</v>
      </c>
      <c r="D285">
        <v>26836780</v>
      </c>
      <c r="E285">
        <v>1</v>
      </c>
      <c r="F285">
        <v>1</v>
      </c>
      <c r="G285">
        <v>1</v>
      </c>
      <c r="H285">
        <v>2</v>
      </c>
      <c r="I285" t="s">
        <v>354</v>
      </c>
      <c r="J285" t="s">
        <v>355</v>
      </c>
      <c r="K285" t="s">
        <v>356</v>
      </c>
      <c r="L285">
        <v>1368</v>
      </c>
      <c r="N285">
        <v>1011</v>
      </c>
      <c r="O285" t="s">
        <v>325</v>
      </c>
      <c r="P285" t="s">
        <v>325</v>
      </c>
      <c r="Q285">
        <v>1</v>
      </c>
      <c r="X285">
        <v>0.14</v>
      </c>
      <c r="Y285">
        <v>0</v>
      </c>
      <c r="Z285">
        <v>89.99</v>
      </c>
      <c r="AA285">
        <v>10.06</v>
      </c>
      <c r="AB285">
        <v>0</v>
      </c>
      <c r="AC285">
        <v>0</v>
      </c>
      <c r="AD285">
        <v>1</v>
      </c>
      <c r="AE285">
        <v>0</v>
      </c>
      <c r="AG285">
        <v>0.14</v>
      </c>
      <c r="AH285">
        <v>2</v>
      </c>
      <c r="AI285">
        <v>37324316</v>
      </c>
      <c r="AJ285">
        <v>283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ht="12.75">
      <c r="A286">
        <f>ROW(Source!A97)</f>
        <v>97</v>
      </c>
      <c r="B286">
        <v>37324327</v>
      </c>
      <c r="C286">
        <v>37324313</v>
      </c>
      <c r="D286">
        <v>26836841</v>
      </c>
      <c r="E286">
        <v>1</v>
      </c>
      <c r="F286">
        <v>1</v>
      </c>
      <c r="G286">
        <v>1</v>
      </c>
      <c r="H286">
        <v>2</v>
      </c>
      <c r="I286" t="s">
        <v>377</v>
      </c>
      <c r="J286" t="s">
        <v>378</v>
      </c>
      <c r="K286" t="s">
        <v>379</v>
      </c>
      <c r="L286">
        <v>1368</v>
      </c>
      <c r="N286">
        <v>1011</v>
      </c>
      <c r="O286" t="s">
        <v>325</v>
      </c>
      <c r="P286" t="s">
        <v>325</v>
      </c>
      <c r="Q286">
        <v>1</v>
      </c>
      <c r="X286">
        <v>1.3</v>
      </c>
      <c r="Y286">
        <v>0</v>
      </c>
      <c r="Z286">
        <v>31.26</v>
      </c>
      <c r="AA286">
        <v>13.5</v>
      </c>
      <c r="AB286">
        <v>0</v>
      </c>
      <c r="AC286">
        <v>0</v>
      </c>
      <c r="AD286">
        <v>1</v>
      </c>
      <c r="AE286">
        <v>0</v>
      </c>
      <c r="AG286">
        <v>1.3</v>
      </c>
      <c r="AH286">
        <v>2</v>
      </c>
      <c r="AI286">
        <v>37324317</v>
      </c>
      <c r="AJ286">
        <v>284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ht="12.75">
      <c r="A287">
        <f>ROW(Source!A97)</f>
        <v>97</v>
      </c>
      <c r="B287">
        <v>37324328</v>
      </c>
      <c r="C287">
        <v>37324313</v>
      </c>
      <c r="D287">
        <v>26864278</v>
      </c>
      <c r="E287">
        <v>1</v>
      </c>
      <c r="F287">
        <v>1</v>
      </c>
      <c r="G287">
        <v>1</v>
      </c>
      <c r="H287">
        <v>3</v>
      </c>
      <c r="I287" t="s">
        <v>544</v>
      </c>
      <c r="J287" t="s">
        <v>545</v>
      </c>
      <c r="K287" t="s">
        <v>546</v>
      </c>
      <c r="L287">
        <v>1348</v>
      </c>
      <c r="N287">
        <v>1009</v>
      </c>
      <c r="O287" t="s">
        <v>81</v>
      </c>
      <c r="P287" t="s">
        <v>81</v>
      </c>
      <c r="Q287">
        <v>1000</v>
      </c>
      <c r="X287">
        <v>0.0025</v>
      </c>
      <c r="Y287">
        <v>8475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0</v>
      </c>
      <c r="AG287">
        <v>0.0025</v>
      </c>
      <c r="AH287">
        <v>2</v>
      </c>
      <c r="AI287">
        <v>37324318</v>
      </c>
      <c r="AJ287">
        <v>285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ht="12.75">
      <c r="A288">
        <f>ROW(Source!A97)</f>
        <v>97</v>
      </c>
      <c r="B288">
        <v>37324329</v>
      </c>
      <c r="C288">
        <v>37324313</v>
      </c>
      <c r="D288">
        <v>26862857</v>
      </c>
      <c r="E288">
        <v>1</v>
      </c>
      <c r="F288">
        <v>1</v>
      </c>
      <c r="G288">
        <v>1</v>
      </c>
      <c r="H288">
        <v>3</v>
      </c>
      <c r="I288" t="s">
        <v>547</v>
      </c>
      <c r="J288" t="s">
        <v>548</v>
      </c>
      <c r="K288" t="s">
        <v>549</v>
      </c>
      <c r="L288">
        <v>1327</v>
      </c>
      <c r="N288">
        <v>1005</v>
      </c>
      <c r="O288" t="s">
        <v>427</v>
      </c>
      <c r="P288" t="s">
        <v>427</v>
      </c>
      <c r="Q288">
        <v>1</v>
      </c>
      <c r="X288">
        <v>108</v>
      </c>
      <c r="Y288">
        <v>28.25</v>
      </c>
      <c r="Z288">
        <v>0</v>
      </c>
      <c r="AA288">
        <v>0</v>
      </c>
      <c r="AB288">
        <v>0</v>
      </c>
      <c r="AC288">
        <v>0</v>
      </c>
      <c r="AD288">
        <v>1</v>
      </c>
      <c r="AE288">
        <v>0</v>
      </c>
      <c r="AG288">
        <v>108</v>
      </c>
      <c r="AH288">
        <v>2</v>
      </c>
      <c r="AI288">
        <v>37324319</v>
      </c>
      <c r="AJ288">
        <v>286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ht="12.75">
      <c r="A289">
        <f>ROW(Source!A97)</f>
        <v>97</v>
      </c>
      <c r="B289">
        <v>37324330</v>
      </c>
      <c r="C289">
        <v>37324313</v>
      </c>
      <c r="D289">
        <v>26858899</v>
      </c>
      <c r="E289">
        <v>1</v>
      </c>
      <c r="F289">
        <v>1</v>
      </c>
      <c r="G289">
        <v>1</v>
      </c>
      <c r="H289">
        <v>3</v>
      </c>
      <c r="I289" t="s">
        <v>550</v>
      </c>
      <c r="J289" t="s">
        <v>551</v>
      </c>
      <c r="K289" t="s">
        <v>552</v>
      </c>
      <c r="L289">
        <v>1348</v>
      </c>
      <c r="N289">
        <v>1009</v>
      </c>
      <c r="O289" t="s">
        <v>81</v>
      </c>
      <c r="P289" t="s">
        <v>81</v>
      </c>
      <c r="Q289">
        <v>1000</v>
      </c>
      <c r="X289">
        <v>0.013</v>
      </c>
      <c r="Y289">
        <v>412</v>
      </c>
      <c r="Z289">
        <v>0</v>
      </c>
      <c r="AA289">
        <v>0</v>
      </c>
      <c r="AB289">
        <v>0</v>
      </c>
      <c r="AC289">
        <v>0</v>
      </c>
      <c r="AD289">
        <v>1</v>
      </c>
      <c r="AE289">
        <v>0</v>
      </c>
      <c r="AG289">
        <v>0.013</v>
      </c>
      <c r="AH289">
        <v>2</v>
      </c>
      <c r="AI289">
        <v>37324320</v>
      </c>
      <c r="AJ289">
        <v>287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ht="12.75">
      <c r="A290">
        <f>ROW(Source!A97)</f>
        <v>97</v>
      </c>
      <c r="B290">
        <v>37324331</v>
      </c>
      <c r="C290">
        <v>37324313</v>
      </c>
      <c r="D290">
        <v>26857625</v>
      </c>
      <c r="E290">
        <v>1</v>
      </c>
      <c r="F290">
        <v>1</v>
      </c>
      <c r="G290">
        <v>1</v>
      </c>
      <c r="H290">
        <v>3</v>
      </c>
      <c r="I290" t="s">
        <v>553</v>
      </c>
      <c r="J290" t="s">
        <v>554</v>
      </c>
      <c r="K290" t="s">
        <v>555</v>
      </c>
      <c r="L290">
        <v>1346</v>
      </c>
      <c r="N290">
        <v>1009</v>
      </c>
      <c r="O290" t="s">
        <v>556</v>
      </c>
      <c r="P290" t="s">
        <v>556</v>
      </c>
      <c r="Q290">
        <v>1</v>
      </c>
      <c r="X290">
        <v>12</v>
      </c>
      <c r="Y290">
        <v>9.04</v>
      </c>
      <c r="Z290">
        <v>0</v>
      </c>
      <c r="AA290">
        <v>0</v>
      </c>
      <c r="AB290">
        <v>0</v>
      </c>
      <c r="AC290">
        <v>0</v>
      </c>
      <c r="AD290">
        <v>1</v>
      </c>
      <c r="AE290">
        <v>0</v>
      </c>
      <c r="AG290">
        <v>12</v>
      </c>
      <c r="AH290">
        <v>2</v>
      </c>
      <c r="AI290">
        <v>37324321</v>
      </c>
      <c r="AJ290">
        <v>288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ht="12.75">
      <c r="A291">
        <f>ROW(Source!A97)</f>
        <v>97</v>
      </c>
      <c r="B291">
        <v>37324332</v>
      </c>
      <c r="C291">
        <v>37324313</v>
      </c>
      <c r="D291">
        <v>26839569</v>
      </c>
      <c r="E291">
        <v>1</v>
      </c>
      <c r="F291">
        <v>1</v>
      </c>
      <c r="G291">
        <v>1</v>
      </c>
      <c r="H291">
        <v>3</v>
      </c>
      <c r="I291" t="s">
        <v>557</v>
      </c>
      <c r="J291" t="s">
        <v>558</v>
      </c>
      <c r="K291" t="s">
        <v>559</v>
      </c>
      <c r="L291">
        <v>1339</v>
      </c>
      <c r="N291">
        <v>1007</v>
      </c>
      <c r="O291" t="s">
        <v>346</v>
      </c>
      <c r="P291" t="s">
        <v>346</v>
      </c>
      <c r="Q291">
        <v>1</v>
      </c>
      <c r="X291">
        <v>3.1</v>
      </c>
      <c r="Y291">
        <v>510.4</v>
      </c>
      <c r="Z291">
        <v>0</v>
      </c>
      <c r="AA291">
        <v>0</v>
      </c>
      <c r="AB291">
        <v>0</v>
      </c>
      <c r="AC291">
        <v>0</v>
      </c>
      <c r="AD291">
        <v>1</v>
      </c>
      <c r="AE291">
        <v>0</v>
      </c>
      <c r="AG291">
        <v>3.1</v>
      </c>
      <c r="AH291">
        <v>2</v>
      </c>
      <c r="AI291">
        <v>37324322</v>
      </c>
      <c r="AJ291">
        <v>289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ht="12.75">
      <c r="A292">
        <f>ROW(Source!A97)</f>
        <v>97</v>
      </c>
      <c r="B292">
        <v>37324333</v>
      </c>
      <c r="C292">
        <v>37324313</v>
      </c>
      <c r="D292">
        <v>26849228</v>
      </c>
      <c r="E292">
        <v>1</v>
      </c>
      <c r="F292">
        <v>1</v>
      </c>
      <c r="G292">
        <v>1</v>
      </c>
      <c r="H292">
        <v>3</v>
      </c>
      <c r="I292" t="s">
        <v>363</v>
      </c>
      <c r="J292" t="s">
        <v>364</v>
      </c>
      <c r="K292" t="s">
        <v>365</v>
      </c>
      <c r="L292">
        <v>1339</v>
      </c>
      <c r="N292">
        <v>1007</v>
      </c>
      <c r="O292" t="s">
        <v>346</v>
      </c>
      <c r="P292" t="s">
        <v>346</v>
      </c>
      <c r="Q292">
        <v>1</v>
      </c>
      <c r="X292">
        <v>0.01</v>
      </c>
      <c r="Y292">
        <v>2.44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G292">
        <v>0.01</v>
      </c>
      <c r="AH292">
        <v>2</v>
      </c>
      <c r="AI292">
        <v>37324323</v>
      </c>
      <c r="AJ292">
        <v>290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ht="12.75">
      <c r="A293">
        <f>ROW(Source!A98)</f>
        <v>98</v>
      </c>
      <c r="B293">
        <v>37324341</v>
      </c>
      <c r="C293">
        <v>37324334</v>
      </c>
      <c r="D293">
        <v>9415352</v>
      </c>
      <c r="E293">
        <v>1</v>
      </c>
      <c r="F293">
        <v>1</v>
      </c>
      <c r="G293">
        <v>1</v>
      </c>
      <c r="H293">
        <v>1</v>
      </c>
      <c r="I293" t="s">
        <v>375</v>
      </c>
      <c r="K293" t="s">
        <v>376</v>
      </c>
      <c r="L293">
        <v>1369</v>
      </c>
      <c r="N293">
        <v>1013</v>
      </c>
      <c r="O293" t="s">
        <v>319</v>
      </c>
      <c r="P293" t="s">
        <v>319</v>
      </c>
      <c r="Q293">
        <v>1</v>
      </c>
      <c r="X293">
        <v>6.55</v>
      </c>
      <c r="Y293">
        <v>0</v>
      </c>
      <c r="Z293">
        <v>0</v>
      </c>
      <c r="AA293">
        <v>0</v>
      </c>
      <c r="AB293">
        <v>9.62</v>
      </c>
      <c r="AC293">
        <v>0</v>
      </c>
      <c r="AD293">
        <v>1</v>
      </c>
      <c r="AE293">
        <v>1</v>
      </c>
      <c r="AG293">
        <v>6.55</v>
      </c>
      <c r="AH293">
        <v>2</v>
      </c>
      <c r="AI293">
        <v>37324335</v>
      </c>
      <c r="AJ293">
        <v>291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ht="12.75">
      <c r="A294">
        <f>ROW(Source!A98)</f>
        <v>98</v>
      </c>
      <c r="B294">
        <v>37324342</v>
      </c>
      <c r="C294">
        <v>37324334</v>
      </c>
      <c r="D294">
        <v>121548</v>
      </c>
      <c r="E294">
        <v>1</v>
      </c>
      <c r="F294">
        <v>1</v>
      </c>
      <c r="G294">
        <v>1</v>
      </c>
      <c r="H294">
        <v>1</v>
      </c>
      <c r="I294" t="s">
        <v>32</v>
      </c>
      <c r="K294" t="s">
        <v>320</v>
      </c>
      <c r="L294">
        <v>608254</v>
      </c>
      <c r="N294">
        <v>1013</v>
      </c>
      <c r="O294" t="s">
        <v>321</v>
      </c>
      <c r="P294" t="s">
        <v>321</v>
      </c>
      <c r="Q294">
        <v>1</v>
      </c>
      <c r="X294">
        <v>0.01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2</v>
      </c>
      <c r="AG294">
        <v>0.01</v>
      </c>
      <c r="AH294">
        <v>2</v>
      </c>
      <c r="AI294">
        <v>37324336</v>
      </c>
      <c r="AJ294">
        <v>292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ht="12.75">
      <c r="A295">
        <f>ROW(Source!A98)</f>
        <v>98</v>
      </c>
      <c r="B295">
        <v>37324343</v>
      </c>
      <c r="C295">
        <v>37324334</v>
      </c>
      <c r="D295">
        <v>26836841</v>
      </c>
      <c r="E295">
        <v>1</v>
      </c>
      <c r="F295">
        <v>1</v>
      </c>
      <c r="G295">
        <v>1</v>
      </c>
      <c r="H295">
        <v>2</v>
      </c>
      <c r="I295" t="s">
        <v>377</v>
      </c>
      <c r="J295" t="s">
        <v>378</v>
      </c>
      <c r="K295" t="s">
        <v>379</v>
      </c>
      <c r="L295">
        <v>1368</v>
      </c>
      <c r="N295">
        <v>1011</v>
      </c>
      <c r="O295" t="s">
        <v>325</v>
      </c>
      <c r="P295" t="s">
        <v>325</v>
      </c>
      <c r="Q295">
        <v>1</v>
      </c>
      <c r="X295">
        <v>0.01</v>
      </c>
      <c r="Y295">
        <v>0</v>
      </c>
      <c r="Z295">
        <v>31.26</v>
      </c>
      <c r="AA295">
        <v>13.5</v>
      </c>
      <c r="AB295">
        <v>0</v>
      </c>
      <c r="AC295">
        <v>0</v>
      </c>
      <c r="AD295">
        <v>1</v>
      </c>
      <c r="AE295">
        <v>0</v>
      </c>
      <c r="AG295">
        <v>0.01</v>
      </c>
      <c r="AH295">
        <v>2</v>
      </c>
      <c r="AI295">
        <v>37324337</v>
      </c>
      <c r="AJ295">
        <v>293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ht="12.75">
      <c r="A296">
        <f>ROW(Source!A98)</f>
        <v>98</v>
      </c>
      <c r="B296">
        <v>37324344</v>
      </c>
      <c r="C296">
        <v>37324334</v>
      </c>
      <c r="D296">
        <v>26838694</v>
      </c>
      <c r="E296">
        <v>1</v>
      </c>
      <c r="F296">
        <v>1</v>
      </c>
      <c r="G296">
        <v>1</v>
      </c>
      <c r="H296">
        <v>2</v>
      </c>
      <c r="I296" t="s">
        <v>337</v>
      </c>
      <c r="J296" t="s">
        <v>338</v>
      </c>
      <c r="K296" t="s">
        <v>339</v>
      </c>
      <c r="L296">
        <v>1368</v>
      </c>
      <c r="N296">
        <v>1011</v>
      </c>
      <c r="O296" t="s">
        <v>325</v>
      </c>
      <c r="P296" t="s">
        <v>325</v>
      </c>
      <c r="Q296">
        <v>1</v>
      </c>
      <c r="X296">
        <v>0.01</v>
      </c>
      <c r="Y296">
        <v>0</v>
      </c>
      <c r="Z296">
        <v>87.17</v>
      </c>
      <c r="AA296">
        <v>11.6</v>
      </c>
      <c r="AB296">
        <v>0</v>
      </c>
      <c r="AC296">
        <v>0</v>
      </c>
      <c r="AD296">
        <v>1</v>
      </c>
      <c r="AE296">
        <v>0</v>
      </c>
      <c r="AG296">
        <v>0.01</v>
      </c>
      <c r="AH296">
        <v>2</v>
      </c>
      <c r="AI296">
        <v>37324338</v>
      </c>
      <c r="AJ296">
        <v>294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ht="12.75">
      <c r="A297">
        <f>ROW(Source!A98)</f>
        <v>98</v>
      </c>
      <c r="B297">
        <v>37324345</v>
      </c>
      <c r="C297">
        <v>37324334</v>
      </c>
      <c r="D297">
        <v>26857522</v>
      </c>
      <c r="E297">
        <v>1</v>
      </c>
      <c r="F297">
        <v>1</v>
      </c>
      <c r="G297">
        <v>1</v>
      </c>
      <c r="H297">
        <v>3</v>
      </c>
      <c r="I297" t="s">
        <v>560</v>
      </c>
      <c r="J297" t="s">
        <v>561</v>
      </c>
      <c r="K297" t="s">
        <v>562</v>
      </c>
      <c r="L297">
        <v>1346</v>
      </c>
      <c r="N297">
        <v>1009</v>
      </c>
      <c r="O297" t="s">
        <v>556</v>
      </c>
      <c r="P297" t="s">
        <v>556</v>
      </c>
      <c r="Q297">
        <v>1</v>
      </c>
      <c r="X297">
        <v>0.1</v>
      </c>
      <c r="Y297">
        <v>1.82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G297">
        <v>0.1</v>
      </c>
      <c r="AH297">
        <v>2</v>
      </c>
      <c r="AI297">
        <v>37324339</v>
      </c>
      <c r="AJ297">
        <v>295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ht="12.75">
      <c r="A298">
        <f>ROW(Source!A98)</f>
        <v>98</v>
      </c>
      <c r="B298">
        <v>37324346</v>
      </c>
      <c r="C298">
        <v>37324334</v>
      </c>
      <c r="D298">
        <v>26858965</v>
      </c>
      <c r="E298">
        <v>1</v>
      </c>
      <c r="F298">
        <v>1</v>
      </c>
      <c r="G298">
        <v>1</v>
      </c>
      <c r="H298">
        <v>3</v>
      </c>
      <c r="I298" t="s">
        <v>603</v>
      </c>
      <c r="J298" t="s">
        <v>604</v>
      </c>
      <c r="K298" t="s">
        <v>605</v>
      </c>
      <c r="L298">
        <v>1348</v>
      </c>
      <c r="N298">
        <v>1009</v>
      </c>
      <c r="O298" t="s">
        <v>81</v>
      </c>
      <c r="P298" t="s">
        <v>81</v>
      </c>
      <c r="Q298">
        <v>1000</v>
      </c>
      <c r="X298">
        <v>0.013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G298">
        <v>0.013</v>
      </c>
      <c r="AH298">
        <v>3</v>
      </c>
      <c r="AI298">
        <v>-1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ht="12.75">
      <c r="A299">
        <f>ROW(Source!A99)</f>
        <v>99</v>
      </c>
      <c r="B299">
        <v>37324341</v>
      </c>
      <c r="C299">
        <v>37324334</v>
      </c>
      <c r="D299">
        <v>9415352</v>
      </c>
      <c r="E299">
        <v>1</v>
      </c>
      <c r="F299">
        <v>1</v>
      </c>
      <c r="G299">
        <v>1</v>
      </c>
      <c r="H299">
        <v>1</v>
      </c>
      <c r="I299" t="s">
        <v>375</v>
      </c>
      <c r="K299" t="s">
        <v>376</v>
      </c>
      <c r="L299">
        <v>1369</v>
      </c>
      <c r="N299">
        <v>1013</v>
      </c>
      <c r="O299" t="s">
        <v>319</v>
      </c>
      <c r="P299" t="s">
        <v>319</v>
      </c>
      <c r="Q299">
        <v>1</v>
      </c>
      <c r="X299">
        <v>6.55</v>
      </c>
      <c r="Y299">
        <v>0</v>
      </c>
      <c r="Z299">
        <v>0</v>
      </c>
      <c r="AA299">
        <v>0</v>
      </c>
      <c r="AB299">
        <v>9.62</v>
      </c>
      <c r="AC299">
        <v>0</v>
      </c>
      <c r="AD299">
        <v>1</v>
      </c>
      <c r="AE299">
        <v>1</v>
      </c>
      <c r="AG299">
        <v>6.55</v>
      </c>
      <c r="AH299">
        <v>2</v>
      </c>
      <c r="AI299">
        <v>37324335</v>
      </c>
      <c r="AJ299">
        <v>297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ht="12.75">
      <c r="A300">
        <f>ROW(Source!A99)</f>
        <v>99</v>
      </c>
      <c r="B300">
        <v>37324342</v>
      </c>
      <c r="C300">
        <v>37324334</v>
      </c>
      <c r="D300">
        <v>121548</v>
      </c>
      <c r="E300">
        <v>1</v>
      </c>
      <c r="F300">
        <v>1</v>
      </c>
      <c r="G300">
        <v>1</v>
      </c>
      <c r="H300">
        <v>1</v>
      </c>
      <c r="I300" t="s">
        <v>32</v>
      </c>
      <c r="K300" t="s">
        <v>320</v>
      </c>
      <c r="L300">
        <v>608254</v>
      </c>
      <c r="N300">
        <v>1013</v>
      </c>
      <c r="O300" t="s">
        <v>321</v>
      </c>
      <c r="P300" t="s">
        <v>321</v>
      </c>
      <c r="Q300">
        <v>1</v>
      </c>
      <c r="X300">
        <v>0.01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2</v>
      </c>
      <c r="AG300">
        <v>0.01</v>
      </c>
      <c r="AH300">
        <v>2</v>
      </c>
      <c r="AI300">
        <v>37324336</v>
      </c>
      <c r="AJ300">
        <v>298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ht="12.75">
      <c r="A301">
        <f>ROW(Source!A99)</f>
        <v>99</v>
      </c>
      <c r="B301">
        <v>37324343</v>
      </c>
      <c r="C301">
        <v>37324334</v>
      </c>
      <c r="D301">
        <v>26836841</v>
      </c>
      <c r="E301">
        <v>1</v>
      </c>
      <c r="F301">
        <v>1</v>
      </c>
      <c r="G301">
        <v>1</v>
      </c>
      <c r="H301">
        <v>2</v>
      </c>
      <c r="I301" t="s">
        <v>377</v>
      </c>
      <c r="J301" t="s">
        <v>378</v>
      </c>
      <c r="K301" t="s">
        <v>379</v>
      </c>
      <c r="L301">
        <v>1368</v>
      </c>
      <c r="N301">
        <v>1011</v>
      </c>
      <c r="O301" t="s">
        <v>325</v>
      </c>
      <c r="P301" t="s">
        <v>325</v>
      </c>
      <c r="Q301">
        <v>1</v>
      </c>
      <c r="X301">
        <v>0.01</v>
      </c>
      <c r="Y301">
        <v>0</v>
      </c>
      <c r="Z301">
        <v>31.26</v>
      </c>
      <c r="AA301">
        <v>13.5</v>
      </c>
      <c r="AB301">
        <v>0</v>
      </c>
      <c r="AC301">
        <v>0</v>
      </c>
      <c r="AD301">
        <v>1</v>
      </c>
      <c r="AE301">
        <v>0</v>
      </c>
      <c r="AG301">
        <v>0.01</v>
      </c>
      <c r="AH301">
        <v>2</v>
      </c>
      <c r="AI301">
        <v>37324337</v>
      </c>
      <c r="AJ301">
        <v>299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ht="12.75">
      <c r="A302">
        <f>ROW(Source!A99)</f>
        <v>99</v>
      </c>
      <c r="B302">
        <v>37324344</v>
      </c>
      <c r="C302">
        <v>37324334</v>
      </c>
      <c r="D302">
        <v>26838694</v>
      </c>
      <c r="E302">
        <v>1</v>
      </c>
      <c r="F302">
        <v>1</v>
      </c>
      <c r="G302">
        <v>1</v>
      </c>
      <c r="H302">
        <v>2</v>
      </c>
      <c r="I302" t="s">
        <v>337</v>
      </c>
      <c r="J302" t="s">
        <v>338</v>
      </c>
      <c r="K302" t="s">
        <v>339</v>
      </c>
      <c r="L302">
        <v>1368</v>
      </c>
      <c r="N302">
        <v>1011</v>
      </c>
      <c r="O302" t="s">
        <v>325</v>
      </c>
      <c r="P302" t="s">
        <v>325</v>
      </c>
      <c r="Q302">
        <v>1</v>
      </c>
      <c r="X302">
        <v>0.01</v>
      </c>
      <c r="Y302">
        <v>0</v>
      </c>
      <c r="Z302">
        <v>87.17</v>
      </c>
      <c r="AA302">
        <v>11.6</v>
      </c>
      <c r="AB302">
        <v>0</v>
      </c>
      <c r="AC302">
        <v>0</v>
      </c>
      <c r="AD302">
        <v>1</v>
      </c>
      <c r="AE302">
        <v>0</v>
      </c>
      <c r="AG302">
        <v>0.01</v>
      </c>
      <c r="AH302">
        <v>2</v>
      </c>
      <c r="AI302">
        <v>37324338</v>
      </c>
      <c r="AJ302">
        <v>300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ht="12.75">
      <c r="A303">
        <f>ROW(Source!A99)</f>
        <v>99</v>
      </c>
      <c r="B303">
        <v>37324345</v>
      </c>
      <c r="C303">
        <v>37324334</v>
      </c>
      <c r="D303">
        <v>26857522</v>
      </c>
      <c r="E303">
        <v>1</v>
      </c>
      <c r="F303">
        <v>1</v>
      </c>
      <c r="G303">
        <v>1</v>
      </c>
      <c r="H303">
        <v>3</v>
      </c>
      <c r="I303" t="s">
        <v>560</v>
      </c>
      <c r="J303" t="s">
        <v>561</v>
      </c>
      <c r="K303" t="s">
        <v>562</v>
      </c>
      <c r="L303">
        <v>1346</v>
      </c>
      <c r="N303">
        <v>1009</v>
      </c>
      <c r="O303" t="s">
        <v>556</v>
      </c>
      <c r="P303" t="s">
        <v>556</v>
      </c>
      <c r="Q303">
        <v>1</v>
      </c>
      <c r="X303">
        <v>0.1</v>
      </c>
      <c r="Y303">
        <v>1.82</v>
      </c>
      <c r="Z303">
        <v>0</v>
      </c>
      <c r="AA303">
        <v>0</v>
      </c>
      <c r="AB303">
        <v>0</v>
      </c>
      <c r="AC303">
        <v>0</v>
      </c>
      <c r="AD303">
        <v>1</v>
      </c>
      <c r="AE303">
        <v>0</v>
      </c>
      <c r="AG303">
        <v>0.1</v>
      </c>
      <c r="AH303">
        <v>2</v>
      </c>
      <c r="AI303">
        <v>37324339</v>
      </c>
      <c r="AJ303">
        <v>301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ht="12.75">
      <c r="A304">
        <f>ROW(Source!A99)</f>
        <v>99</v>
      </c>
      <c r="B304">
        <v>37324346</v>
      </c>
      <c r="C304">
        <v>37324334</v>
      </c>
      <c r="D304">
        <v>26858965</v>
      </c>
      <c r="E304">
        <v>1</v>
      </c>
      <c r="F304">
        <v>1</v>
      </c>
      <c r="G304">
        <v>1</v>
      </c>
      <c r="H304">
        <v>3</v>
      </c>
      <c r="I304" t="s">
        <v>603</v>
      </c>
      <c r="J304" t="s">
        <v>604</v>
      </c>
      <c r="K304" t="s">
        <v>605</v>
      </c>
      <c r="L304">
        <v>1348</v>
      </c>
      <c r="N304">
        <v>1009</v>
      </c>
      <c r="O304" t="s">
        <v>81</v>
      </c>
      <c r="P304" t="s">
        <v>81</v>
      </c>
      <c r="Q304">
        <v>1000</v>
      </c>
      <c r="X304">
        <v>0.013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G304">
        <v>0.013</v>
      </c>
      <c r="AH304">
        <v>3</v>
      </c>
      <c r="AI304">
        <v>-1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ht="12.75">
      <c r="A305">
        <f>ROW(Source!A102)</f>
        <v>102</v>
      </c>
      <c r="B305">
        <v>37324361</v>
      </c>
      <c r="C305">
        <v>37324348</v>
      </c>
      <c r="D305">
        <v>9415735</v>
      </c>
      <c r="E305">
        <v>1</v>
      </c>
      <c r="F305">
        <v>1</v>
      </c>
      <c r="G305">
        <v>1</v>
      </c>
      <c r="H305">
        <v>1</v>
      </c>
      <c r="I305" t="s">
        <v>437</v>
      </c>
      <c r="K305" t="s">
        <v>438</v>
      </c>
      <c r="L305">
        <v>1369</v>
      </c>
      <c r="N305">
        <v>1013</v>
      </c>
      <c r="O305" t="s">
        <v>319</v>
      </c>
      <c r="P305" t="s">
        <v>319</v>
      </c>
      <c r="Q305">
        <v>1</v>
      </c>
      <c r="X305">
        <v>51.01</v>
      </c>
      <c r="Y305">
        <v>0</v>
      </c>
      <c r="Z305">
        <v>0</v>
      </c>
      <c r="AA305">
        <v>0</v>
      </c>
      <c r="AB305">
        <v>9.07</v>
      </c>
      <c r="AC305">
        <v>0</v>
      </c>
      <c r="AD305">
        <v>1</v>
      </c>
      <c r="AE305">
        <v>1</v>
      </c>
      <c r="AG305">
        <v>51.01</v>
      </c>
      <c r="AH305">
        <v>2</v>
      </c>
      <c r="AI305">
        <v>37324349</v>
      </c>
      <c r="AJ305">
        <v>303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ht="12.75">
      <c r="A306">
        <f>ROW(Source!A102)</f>
        <v>102</v>
      </c>
      <c r="B306">
        <v>37324362</v>
      </c>
      <c r="C306">
        <v>37324348</v>
      </c>
      <c r="D306">
        <v>121548</v>
      </c>
      <c r="E306">
        <v>1</v>
      </c>
      <c r="F306">
        <v>1</v>
      </c>
      <c r="G306">
        <v>1</v>
      </c>
      <c r="H306">
        <v>1</v>
      </c>
      <c r="I306" t="s">
        <v>32</v>
      </c>
      <c r="K306" t="s">
        <v>320</v>
      </c>
      <c r="L306">
        <v>608254</v>
      </c>
      <c r="N306">
        <v>1013</v>
      </c>
      <c r="O306" t="s">
        <v>321</v>
      </c>
      <c r="P306" t="s">
        <v>321</v>
      </c>
      <c r="Q306">
        <v>1</v>
      </c>
      <c r="X306">
        <v>0.01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</v>
      </c>
      <c r="AE306">
        <v>2</v>
      </c>
      <c r="AG306">
        <v>0.01</v>
      </c>
      <c r="AH306">
        <v>2</v>
      </c>
      <c r="AI306">
        <v>37324350</v>
      </c>
      <c r="AJ306">
        <v>304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ht="12.75">
      <c r="A307">
        <f>ROW(Source!A102)</f>
        <v>102</v>
      </c>
      <c r="B307">
        <v>37324363</v>
      </c>
      <c r="C307">
        <v>37324348</v>
      </c>
      <c r="D307">
        <v>26836841</v>
      </c>
      <c r="E307">
        <v>1</v>
      </c>
      <c r="F307">
        <v>1</v>
      </c>
      <c r="G307">
        <v>1</v>
      </c>
      <c r="H307">
        <v>2</v>
      </c>
      <c r="I307" t="s">
        <v>377</v>
      </c>
      <c r="J307" t="s">
        <v>378</v>
      </c>
      <c r="K307" t="s">
        <v>379</v>
      </c>
      <c r="L307">
        <v>1368</v>
      </c>
      <c r="N307">
        <v>1011</v>
      </c>
      <c r="O307" t="s">
        <v>325</v>
      </c>
      <c r="P307" t="s">
        <v>325</v>
      </c>
      <c r="Q307">
        <v>1</v>
      </c>
      <c r="X307">
        <v>0.01</v>
      </c>
      <c r="Y307">
        <v>0</v>
      </c>
      <c r="Z307">
        <v>31.26</v>
      </c>
      <c r="AA307">
        <v>13.5</v>
      </c>
      <c r="AB307">
        <v>0</v>
      </c>
      <c r="AC307">
        <v>0</v>
      </c>
      <c r="AD307">
        <v>1</v>
      </c>
      <c r="AE307">
        <v>0</v>
      </c>
      <c r="AG307">
        <v>0.01</v>
      </c>
      <c r="AH307">
        <v>2</v>
      </c>
      <c r="AI307">
        <v>37324351</v>
      </c>
      <c r="AJ307">
        <v>305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ht="12.75">
      <c r="A308">
        <f>ROW(Source!A102)</f>
        <v>102</v>
      </c>
      <c r="B308">
        <v>37324364</v>
      </c>
      <c r="C308">
        <v>37324348</v>
      </c>
      <c r="D308">
        <v>26838694</v>
      </c>
      <c r="E308">
        <v>1</v>
      </c>
      <c r="F308">
        <v>1</v>
      </c>
      <c r="G308">
        <v>1</v>
      </c>
      <c r="H308">
        <v>2</v>
      </c>
      <c r="I308" t="s">
        <v>337</v>
      </c>
      <c r="J308" t="s">
        <v>338</v>
      </c>
      <c r="K308" t="s">
        <v>339</v>
      </c>
      <c r="L308">
        <v>1368</v>
      </c>
      <c r="N308">
        <v>1011</v>
      </c>
      <c r="O308" t="s">
        <v>325</v>
      </c>
      <c r="P308" t="s">
        <v>325</v>
      </c>
      <c r="Q308">
        <v>1</v>
      </c>
      <c r="X308">
        <v>0.11</v>
      </c>
      <c r="Y308">
        <v>0</v>
      </c>
      <c r="Z308">
        <v>87.17</v>
      </c>
      <c r="AA308">
        <v>11.6</v>
      </c>
      <c r="AB308">
        <v>0</v>
      </c>
      <c r="AC308">
        <v>0</v>
      </c>
      <c r="AD308">
        <v>1</v>
      </c>
      <c r="AE308">
        <v>0</v>
      </c>
      <c r="AG308">
        <v>0.11</v>
      </c>
      <c r="AH308">
        <v>2</v>
      </c>
      <c r="AI308">
        <v>37324352</v>
      </c>
      <c r="AJ308">
        <v>306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ht="12.75">
      <c r="A309">
        <f>ROW(Source!A102)</f>
        <v>102</v>
      </c>
      <c r="B309">
        <v>37324365</v>
      </c>
      <c r="C309">
        <v>37324348</v>
      </c>
      <c r="D309">
        <v>26859973</v>
      </c>
      <c r="E309">
        <v>1</v>
      </c>
      <c r="F309">
        <v>1</v>
      </c>
      <c r="G309">
        <v>1</v>
      </c>
      <c r="H309">
        <v>3</v>
      </c>
      <c r="I309" t="s">
        <v>563</v>
      </c>
      <c r="J309" t="s">
        <v>564</v>
      </c>
      <c r="K309" t="s">
        <v>565</v>
      </c>
      <c r="L309">
        <v>1348</v>
      </c>
      <c r="N309">
        <v>1009</v>
      </c>
      <c r="O309" t="s">
        <v>81</v>
      </c>
      <c r="P309" t="s">
        <v>81</v>
      </c>
      <c r="Q309">
        <v>1000</v>
      </c>
      <c r="X309">
        <v>0.01837</v>
      </c>
      <c r="Y309">
        <v>15707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G309">
        <v>0.01837</v>
      </c>
      <c r="AH309">
        <v>2</v>
      </c>
      <c r="AI309">
        <v>37324353</v>
      </c>
      <c r="AJ309">
        <v>307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ht="12.75">
      <c r="A310">
        <f>ROW(Source!A102)</f>
        <v>102</v>
      </c>
      <c r="B310">
        <v>37324366</v>
      </c>
      <c r="C310">
        <v>37324348</v>
      </c>
      <c r="D310">
        <v>26857509</v>
      </c>
      <c r="E310">
        <v>1</v>
      </c>
      <c r="F310">
        <v>1</v>
      </c>
      <c r="G310">
        <v>1</v>
      </c>
      <c r="H310">
        <v>3</v>
      </c>
      <c r="I310" t="s">
        <v>566</v>
      </c>
      <c r="J310" t="s">
        <v>567</v>
      </c>
      <c r="K310" t="s">
        <v>568</v>
      </c>
      <c r="L310">
        <v>1327</v>
      </c>
      <c r="N310">
        <v>1005</v>
      </c>
      <c r="O310" t="s">
        <v>427</v>
      </c>
      <c r="P310" t="s">
        <v>427</v>
      </c>
      <c r="Q310">
        <v>1</v>
      </c>
      <c r="X310">
        <v>0.84</v>
      </c>
      <c r="Y310">
        <v>72.32</v>
      </c>
      <c r="Z310">
        <v>0</v>
      </c>
      <c r="AA310">
        <v>0</v>
      </c>
      <c r="AB310">
        <v>0</v>
      </c>
      <c r="AC310">
        <v>0</v>
      </c>
      <c r="AD310">
        <v>1</v>
      </c>
      <c r="AE310">
        <v>0</v>
      </c>
      <c r="AG310">
        <v>0.84</v>
      </c>
      <c r="AH310">
        <v>2</v>
      </c>
      <c r="AI310">
        <v>37324354</v>
      </c>
      <c r="AJ310">
        <v>308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ht="12.75">
      <c r="A311">
        <f>ROW(Source!A102)</f>
        <v>102</v>
      </c>
      <c r="B311">
        <v>37324367</v>
      </c>
      <c r="C311">
        <v>37324348</v>
      </c>
      <c r="D311">
        <v>26859438</v>
      </c>
      <c r="E311">
        <v>1</v>
      </c>
      <c r="F311">
        <v>1</v>
      </c>
      <c r="G311">
        <v>1</v>
      </c>
      <c r="H311">
        <v>3</v>
      </c>
      <c r="I311" t="s">
        <v>569</v>
      </c>
      <c r="J311" t="s">
        <v>570</v>
      </c>
      <c r="K311" t="s">
        <v>571</v>
      </c>
      <c r="L311">
        <v>1348</v>
      </c>
      <c r="N311">
        <v>1009</v>
      </c>
      <c r="O311" t="s">
        <v>81</v>
      </c>
      <c r="P311" t="s">
        <v>81</v>
      </c>
      <c r="Q311">
        <v>1000</v>
      </c>
      <c r="X311">
        <v>0.051</v>
      </c>
      <c r="Y311">
        <v>2898.5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G311">
        <v>0.051</v>
      </c>
      <c r="AH311">
        <v>2</v>
      </c>
      <c r="AI311">
        <v>37324355</v>
      </c>
      <c r="AJ311">
        <v>309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ht="12.75">
      <c r="A312">
        <f>ROW(Source!A102)</f>
        <v>102</v>
      </c>
      <c r="B312">
        <v>37324368</v>
      </c>
      <c r="C312">
        <v>37324348</v>
      </c>
      <c r="D312">
        <v>26857522</v>
      </c>
      <c r="E312">
        <v>1</v>
      </c>
      <c r="F312">
        <v>1</v>
      </c>
      <c r="G312">
        <v>1</v>
      </c>
      <c r="H312">
        <v>3</v>
      </c>
      <c r="I312" t="s">
        <v>560</v>
      </c>
      <c r="J312" t="s">
        <v>561</v>
      </c>
      <c r="K312" t="s">
        <v>562</v>
      </c>
      <c r="L312">
        <v>1346</v>
      </c>
      <c r="N312">
        <v>1009</v>
      </c>
      <c r="O312" t="s">
        <v>556</v>
      </c>
      <c r="P312" t="s">
        <v>556</v>
      </c>
      <c r="Q312">
        <v>1</v>
      </c>
      <c r="X312">
        <v>0.31</v>
      </c>
      <c r="Y312">
        <v>1.82</v>
      </c>
      <c r="Z312">
        <v>0</v>
      </c>
      <c r="AA312">
        <v>0</v>
      </c>
      <c r="AB312">
        <v>0</v>
      </c>
      <c r="AC312">
        <v>0</v>
      </c>
      <c r="AD312">
        <v>1</v>
      </c>
      <c r="AE312">
        <v>0</v>
      </c>
      <c r="AG312">
        <v>0.31</v>
      </c>
      <c r="AH312">
        <v>2</v>
      </c>
      <c r="AI312">
        <v>37324356</v>
      </c>
      <c r="AJ312">
        <v>310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ht="12.75">
      <c r="A313">
        <f>ROW(Source!A102)</f>
        <v>102</v>
      </c>
      <c r="B313">
        <v>37324369</v>
      </c>
      <c r="C313">
        <v>37324348</v>
      </c>
      <c r="D313">
        <v>26859047</v>
      </c>
      <c r="E313">
        <v>1</v>
      </c>
      <c r="F313">
        <v>1</v>
      </c>
      <c r="G313">
        <v>1</v>
      </c>
      <c r="H313">
        <v>3</v>
      </c>
      <c r="I313" t="s">
        <v>572</v>
      </c>
      <c r="J313" t="s">
        <v>573</v>
      </c>
      <c r="K313" t="s">
        <v>574</v>
      </c>
      <c r="L313">
        <v>1348</v>
      </c>
      <c r="N313">
        <v>1009</v>
      </c>
      <c r="O313" t="s">
        <v>81</v>
      </c>
      <c r="P313" t="s">
        <v>81</v>
      </c>
      <c r="Q313">
        <v>1000</v>
      </c>
      <c r="X313">
        <v>0.0075</v>
      </c>
      <c r="Y313">
        <v>25764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G313">
        <v>0.0075</v>
      </c>
      <c r="AH313">
        <v>2</v>
      </c>
      <c r="AI313">
        <v>37324357</v>
      </c>
      <c r="AJ313">
        <v>311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ht="12.75">
      <c r="A314">
        <f>ROW(Source!A102)</f>
        <v>102</v>
      </c>
      <c r="B314">
        <v>37324370</v>
      </c>
      <c r="C314">
        <v>37324348</v>
      </c>
      <c r="D314">
        <v>26860268</v>
      </c>
      <c r="E314">
        <v>1</v>
      </c>
      <c r="F314">
        <v>1</v>
      </c>
      <c r="G314">
        <v>1</v>
      </c>
      <c r="H314">
        <v>3</v>
      </c>
      <c r="I314" t="s">
        <v>575</v>
      </c>
      <c r="J314" t="s">
        <v>576</v>
      </c>
      <c r="K314" t="s">
        <v>577</v>
      </c>
      <c r="L314">
        <v>1348</v>
      </c>
      <c r="N314">
        <v>1009</v>
      </c>
      <c r="O314" t="s">
        <v>81</v>
      </c>
      <c r="P314" t="s">
        <v>81</v>
      </c>
      <c r="Q314">
        <v>1000</v>
      </c>
      <c r="X314">
        <v>0.0113</v>
      </c>
      <c r="Y314">
        <v>26230</v>
      </c>
      <c r="Z314">
        <v>0</v>
      </c>
      <c r="AA314">
        <v>0</v>
      </c>
      <c r="AB314">
        <v>0</v>
      </c>
      <c r="AC314">
        <v>0</v>
      </c>
      <c r="AD314">
        <v>1</v>
      </c>
      <c r="AE314">
        <v>0</v>
      </c>
      <c r="AG314">
        <v>0.0113</v>
      </c>
      <c r="AH314">
        <v>2</v>
      </c>
      <c r="AI314">
        <v>37324358</v>
      </c>
      <c r="AJ314">
        <v>312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ht="12.75">
      <c r="A315">
        <f>ROW(Source!A102)</f>
        <v>102</v>
      </c>
      <c r="B315">
        <v>37324371</v>
      </c>
      <c r="C315">
        <v>37324348</v>
      </c>
      <c r="D315">
        <v>26849052</v>
      </c>
      <c r="E315">
        <v>1</v>
      </c>
      <c r="F315">
        <v>1</v>
      </c>
      <c r="G315">
        <v>1</v>
      </c>
      <c r="H315">
        <v>3</v>
      </c>
      <c r="I315" t="s">
        <v>578</v>
      </c>
      <c r="J315" t="s">
        <v>579</v>
      </c>
      <c r="K315" t="s">
        <v>580</v>
      </c>
      <c r="L315">
        <v>1339</v>
      </c>
      <c r="N315">
        <v>1007</v>
      </c>
      <c r="O315" t="s">
        <v>346</v>
      </c>
      <c r="P315" t="s">
        <v>346</v>
      </c>
      <c r="Q315">
        <v>1</v>
      </c>
      <c r="X315">
        <v>0.0024</v>
      </c>
      <c r="Y315">
        <v>74.58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0</v>
      </c>
      <c r="AG315">
        <v>0.0024</v>
      </c>
      <c r="AH315">
        <v>2</v>
      </c>
      <c r="AI315">
        <v>37324359</v>
      </c>
      <c r="AJ315">
        <v>314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ht="12.75">
      <c r="A316">
        <f>ROW(Source!A103)</f>
        <v>103</v>
      </c>
      <c r="B316">
        <v>37324361</v>
      </c>
      <c r="C316">
        <v>37324348</v>
      </c>
      <c r="D316">
        <v>9415735</v>
      </c>
      <c r="E316">
        <v>1</v>
      </c>
      <c r="F316">
        <v>1</v>
      </c>
      <c r="G316">
        <v>1</v>
      </c>
      <c r="H316">
        <v>1</v>
      </c>
      <c r="I316" t="s">
        <v>437</v>
      </c>
      <c r="K316" t="s">
        <v>438</v>
      </c>
      <c r="L316">
        <v>1369</v>
      </c>
      <c r="N316">
        <v>1013</v>
      </c>
      <c r="O316" t="s">
        <v>319</v>
      </c>
      <c r="P316" t="s">
        <v>319</v>
      </c>
      <c r="Q316">
        <v>1</v>
      </c>
      <c r="X316">
        <v>51.01</v>
      </c>
      <c r="Y316">
        <v>0</v>
      </c>
      <c r="Z316">
        <v>0</v>
      </c>
      <c r="AA316">
        <v>0</v>
      </c>
      <c r="AB316">
        <v>9.07</v>
      </c>
      <c r="AC316">
        <v>0</v>
      </c>
      <c r="AD316">
        <v>1</v>
      </c>
      <c r="AE316">
        <v>1</v>
      </c>
      <c r="AG316">
        <v>51.01</v>
      </c>
      <c r="AH316">
        <v>2</v>
      </c>
      <c r="AI316">
        <v>37324349</v>
      </c>
      <c r="AJ316">
        <v>315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ht="12.75">
      <c r="A317">
        <f>ROW(Source!A103)</f>
        <v>103</v>
      </c>
      <c r="B317">
        <v>37324362</v>
      </c>
      <c r="C317">
        <v>37324348</v>
      </c>
      <c r="D317">
        <v>121548</v>
      </c>
      <c r="E317">
        <v>1</v>
      </c>
      <c r="F317">
        <v>1</v>
      </c>
      <c r="G317">
        <v>1</v>
      </c>
      <c r="H317">
        <v>1</v>
      </c>
      <c r="I317" t="s">
        <v>32</v>
      </c>
      <c r="K317" t="s">
        <v>320</v>
      </c>
      <c r="L317">
        <v>608254</v>
      </c>
      <c r="N317">
        <v>1013</v>
      </c>
      <c r="O317" t="s">
        <v>321</v>
      </c>
      <c r="P317" t="s">
        <v>321</v>
      </c>
      <c r="Q317">
        <v>1</v>
      </c>
      <c r="X317">
        <v>0.01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1</v>
      </c>
      <c r="AE317">
        <v>2</v>
      </c>
      <c r="AG317">
        <v>0.01</v>
      </c>
      <c r="AH317">
        <v>2</v>
      </c>
      <c r="AI317">
        <v>37324350</v>
      </c>
      <c r="AJ317">
        <v>316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ht="12.75">
      <c r="A318">
        <f>ROW(Source!A103)</f>
        <v>103</v>
      </c>
      <c r="B318">
        <v>37324363</v>
      </c>
      <c r="C318">
        <v>37324348</v>
      </c>
      <c r="D318">
        <v>26836841</v>
      </c>
      <c r="E318">
        <v>1</v>
      </c>
      <c r="F318">
        <v>1</v>
      </c>
      <c r="G318">
        <v>1</v>
      </c>
      <c r="H318">
        <v>2</v>
      </c>
      <c r="I318" t="s">
        <v>377</v>
      </c>
      <c r="J318" t="s">
        <v>378</v>
      </c>
      <c r="K318" t="s">
        <v>379</v>
      </c>
      <c r="L318">
        <v>1368</v>
      </c>
      <c r="N318">
        <v>1011</v>
      </c>
      <c r="O318" t="s">
        <v>325</v>
      </c>
      <c r="P318" t="s">
        <v>325</v>
      </c>
      <c r="Q318">
        <v>1</v>
      </c>
      <c r="X318">
        <v>0.01</v>
      </c>
      <c r="Y318">
        <v>0</v>
      </c>
      <c r="Z318">
        <v>31.26</v>
      </c>
      <c r="AA318">
        <v>13.5</v>
      </c>
      <c r="AB318">
        <v>0</v>
      </c>
      <c r="AC318">
        <v>0</v>
      </c>
      <c r="AD318">
        <v>1</v>
      </c>
      <c r="AE318">
        <v>0</v>
      </c>
      <c r="AG318">
        <v>0.01</v>
      </c>
      <c r="AH318">
        <v>2</v>
      </c>
      <c r="AI318">
        <v>37324351</v>
      </c>
      <c r="AJ318">
        <v>317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ht="12.75">
      <c r="A319">
        <f>ROW(Source!A103)</f>
        <v>103</v>
      </c>
      <c r="B319">
        <v>37324364</v>
      </c>
      <c r="C319">
        <v>37324348</v>
      </c>
      <c r="D319">
        <v>26838694</v>
      </c>
      <c r="E319">
        <v>1</v>
      </c>
      <c r="F319">
        <v>1</v>
      </c>
      <c r="G319">
        <v>1</v>
      </c>
      <c r="H319">
        <v>2</v>
      </c>
      <c r="I319" t="s">
        <v>337</v>
      </c>
      <c r="J319" t="s">
        <v>338</v>
      </c>
      <c r="K319" t="s">
        <v>339</v>
      </c>
      <c r="L319">
        <v>1368</v>
      </c>
      <c r="N319">
        <v>1011</v>
      </c>
      <c r="O319" t="s">
        <v>325</v>
      </c>
      <c r="P319" t="s">
        <v>325</v>
      </c>
      <c r="Q319">
        <v>1</v>
      </c>
      <c r="X319">
        <v>0.11</v>
      </c>
      <c r="Y319">
        <v>0</v>
      </c>
      <c r="Z319">
        <v>87.17</v>
      </c>
      <c r="AA319">
        <v>11.6</v>
      </c>
      <c r="AB319">
        <v>0</v>
      </c>
      <c r="AC319">
        <v>0</v>
      </c>
      <c r="AD319">
        <v>1</v>
      </c>
      <c r="AE319">
        <v>0</v>
      </c>
      <c r="AG319">
        <v>0.11</v>
      </c>
      <c r="AH319">
        <v>2</v>
      </c>
      <c r="AI319">
        <v>37324352</v>
      </c>
      <c r="AJ319">
        <v>318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ht="12.75">
      <c r="A320">
        <f>ROW(Source!A103)</f>
        <v>103</v>
      </c>
      <c r="B320">
        <v>37324365</v>
      </c>
      <c r="C320">
        <v>37324348</v>
      </c>
      <c r="D320">
        <v>26859973</v>
      </c>
      <c r="E320">
        <v>1</v>
      </c>
      <c r="F320">
        <v>1</v>
      </c>
      <c r="G320">
        <v>1</v>
      </c>
      <c r="H320">
        <v>3</v>
      </c>
      <c r="I320" t="s">
        <v>563</v>
      </c>
      <c r="J320" t="s">
        <v>564</v>
      </c>
      <c r="K320" t="s">
        <v>565</v>
      </c>
      <c r="L320">
        <v>1348</v>
      </c>
      <c r="N320">
        <v>1009</v>
      </c>
      <c r="O320" t="s">
        <v>81</v>
      </c>
      <c r="P320" t="s">
        <v>81</v>
      </c>
      <c r="Q320">
        <v>1000</v>
      </c>
      <c r="X320">
        <v>0.01837</v>
      </c>
      <c r="Y320">
        <v>15707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G320">
        <v>0.01837</v>
      </c>
      <c r="AH320">
        <v>2</v>
      </c>
      <c r="AI320">
        <v>37324353</v>
      </c>
      <c r="AJ320">
        <v>319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ht="12.75">
      <c r="A321">
        <f>ROW(Source!A103)</f>
        <v>103</v>
      </c>
      <c r="B321">
        <v>37324366</v>
      </c>
      <c r="C321">
        <v>37324348</v>
      </c>
      <c r="D321">
        <v>26857509</v>
      </c>
      <c r="E321">
        <v>1</v>
      </c>
      <c r="F321">
        <v>1</v>
      </c>
      <c r="G321">
        <v>1</v>
      </c>
      <c r="H321">
        <v>3</v>
      </c>
      <c r="I321" t="s">
        <v>566</v>
      </c>
      <c r="J321" t="s">
        <v>567</v>
      </c>
      <c r="K321" t="s">
        <v>568</v>
      </c>
      <c r="L321">
        <v>1327</v>
      </c>
      <c r="N321">
        <v>1005</v>
      </c>
      <c r="O321" t="s">
        <v>427</v>
      </c>
      <c r="P321" t="s">
        <v>427</v>
      </c>
      <c r="Q321">
        <v>1</v>
      </c>
      <c r="X321">
        <v>0.84</v>
      </c>
      <c r="Y321">
        <v>72.32</v>
      </c>
      <c r="Z321">
        <v>0</v>
      </c>
      <c r="AA321">
        <v>0</v>
      </c>
      <c r="AB321">
        <v>0</v>
      </c>
      <c r="AC321">
        <v>0</v>
      </c>
      <c r="AD321">
        <v>1</v>
      </c>
      <c r="AE321">
        <v>0</v>
      </c>
      <c r="AG321">
        <v>0.84</v>
      </c>
      <c r="AH321">
        <v>2</v>
      </c>
      <c r="AI321">
        <v>37324354</v>
      </c>
      <c r="AJ321">
        <v>320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ht="12.75">
      <c r="A322">
        <f>ROW(Source!A103)</f>
        <v>103</v>
      </c>
      <c r="B322">
        <v>37324367</v>
      </c>
      <c r="C322">
        <v>37324348</v>
      </c>
      <c r="D322">
        <v>26859438</v>
      </c>
      <c r="E322">
        <v>1</v>
      </c>
      <c r="F322">
        <v>1</v>
      </c>
      <c r="G322">
        <v>1</v>
      </c>
      <c r="H322">
        <v>3</v>
      </c>
      <c r="I322" t="s">
        <v>569</v>
      </c>
      <c r="J322" t="s">
        <v>570</v>
      </c>
      <c r="K322" t="s">
        <v>571</v>
      </c>
      <c r="L322">
        <v>1348</v>
      </c>
      <c r="N322">
        <v>1009</v>
      </c>
      <c r="O322" t="s">
        <v>81</v>
      </c>
      <c r="P322" t="s">
        <v>81</v>
      </c>
      <c r="Q322">
        <v>1000</v>
      </c>
      <c r="X322">
        <v>0.051</v>
      </c>
      <c r="Y322">
        <v>2898.5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G322">
        <v>0.051</v>
      </c>
      <c r="AH322">
        <v>2</v>
      </c>
      <c r="AI322">
        <v>37324355</v>
      </c>
      <c r="AJ322">
        <v>321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ht="12.75">
      <c r="A323">
        <f>ROW(Source!A103)</f>
        <v>103</v>
      </c>
      <c r="B323">
        <v>37324368</v>
      </c>
      <c r="C323">
        <v>37324348</v>
      </c>
      <c r="D323">
        <v>26857522</v>
      </c>
      <c r="E323">
        <v>1</v>
      </c>
      <c r="F323">
        <v>1</v>
      </c>
      <c r="G323">
        <v>1</v>
      </c>
      <c r="H323">
        <v>3</v>
      </c>
      <c r="I323" t="s">
        <v>560</v>
      </c>
      <c r="J323" t="s">
        <v>561</v>
      </c>
      <c r="K323" t="s">
        <v>562</v>
      </c>
      <c r="L323">
        <v>1346</v>
      </c>
      <c r="N323">
        <v>1009</v>
      </c>
      <c r="O323" t="s">
        <v>556</v>
      </c>
      <c r="P323" t="s">
        <v>556</v>
      </c>
      <c r="Q323">
        <v>1</v>
      </c>
      <c r="X323">
        <v>0.31</v>
      </c>
      <c r="Y323">
        <v>1.82</v>
      </c>
      <c r="Z323">
        <v>0</v>
      </c>
      <c r="AA323">
        <v>0</v>
      </c>
      <c r="AB323">
        <v>0</v>
      </c>
      <c r="AC323">
        <v>0</v>
      </c>
      <c r="AD323">
        <v>1</v>
      </c>
      <c r="AE323">
        <v>0</v>
      </c>
      <c r="AG323">
        <v>0.31</v>
      </c>
      <c r="AH323">
        <v>2</v>
      </c>
      <c r="AI323">
        <v>37324356</v>
      </c>
      <c r="AJ323">
        <v>322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ht="12.75">
      <c r="A324">
        <f>ROW(Source!A103)</f>
        <v>103</v>
      </c>
      <c r="B324">
        <v>37324369</v>
      </c>
      <c r="C324">
        <v>37324348</v>
      </c>
      <c r="D324">
        <v>26859047</v>
      </c>
      <c r="E324">
        <v>1</v>
      </c>
      <c r="F324">
        <v>1</v>
      </c>
      <c r="G324">
        <v>1</v>
      </c>
      <c r="H324">
        <v>3</v>
      </c>
      <c r="I324" t="s">
        <v>572</v>
      </c>
      <c r="J324" t="s">
        <v>573</v>
      </c>
      <c r="K324" t="s">
        <v>574</v>
      </c>
      <c r="L324">
        <v>1348</v>
      </c>
      <c r="N324">
        <v>1009</v>
      </c>
      <c r="O324" t="s">
        <v>81</v>
      </c>
      <c r="P324" t="s">
        <v>81</v>
      </c>
      <c r="Q324">
        <v>1000</v>
      </c>
      <c r="X324">
        <v>0.0075</v>
      </c>
      <c r="Y324">
        <v>25764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G324">
        <v>0.0075</v>
      </c>
      <c r="AH324">
        <v>2</v>
      </c>
      <c r="AI324">
        <v>37324357</v>
      </c>
      <c r="AJ324">
        <v>323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ht="12.75">
      <c r="A325">
        <f>ROW(Source!A103)</f>
        <v>103</v>
      </c>
      <c r="B325">
        <v>37324370</v>
      </c>
      <c r="C325">
        <v>37324348</v>
      </c>
      <c r="D325">
        <v>26860268</v>
      </c>
      <c r="E325">
        <v>1</v>
      </c>
      <c r="F325">
        <v>1</v>
      </c>
      <c r="G325">
        <v>1</v>
      </c>
      <c r="H325">
        <v>3</v>
      </c>
      <c r="I325" t="s">
        <v>575</v>
      </c>
      <c r="J325" t="s">
        <v>576</v>
      </c>
      <c r="K325" t="s">
        <v>577</v>
      </c>
      <c r="L325">
        <v>1348</v>
      </c>
      <c r="N325">
        <v>1009</v>
      </c>
      <c r="O325" t="s">
        <v>81</v>
      </c>
      <c r="P325" t="s">
        <v>81</v>
      </c>
      <c r="Q325">
        <v>1000</v>
      </c>
      <c r="X325">
        <v>0.0113</v>
      </c>
      <c r="Y325">
        <v>26230</v>
      </c>
      <c r="Z325">
        <v>0</v>
      </c>
      <c r="AA325">
        <v>0</v>
      </c>
      <c r="AB325">
        <v>0</v>
      </c>
      <c r="AC325">
        <v>0</v>
      </c>
      <c r="AD325">
        <v>1</v>
      </c>
      <c r="AE325">
        <v>0</v>
      </c>
      <c r="AG325">
        <v>0.0113</v>
      </c>
      <c r="AH325">
        <v>2</v>
      </c>
      <c r="AI325">
        <v>37324358</v>
      </c>
      <c r="AJ325">
        <v>324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ht="12.75">
      <c r="A326">
        <f>ROW(Source!A103)</f>
        <v>103</v>
      </c>
      <c r="B326">
        <v>37324371</v>
      </c>
      <c r="C326">
        <v>37324348</v>
      </c>
      <c r="D326">
        <v>26849052</v>
      </c>
      <c r="E326">
        <v>1</v>
      </c>
      <c r="F326">
        <v>1</v>
      </c>
      <c r="G326">
        <v>1</v>
      </c>
      <c r="H326">
        <v>3</v>
      </c>
      <c r="I326" t="s">
        <v>578</v>
      </c>
      <c r="J326" t="s">
        <v>579</v>
      </c>
      <c r="K326" t="s">
        <v>580</v>
      </c>
      <c r="L326">
        <v>1339</v>
      </c>
      <c r="N326">
        <v>1007</v>
      </c>
      <c r="O326" t="s">
        <v>346</v>
      </c>
      <c r="P326" t="s">
        <v>346</v>
      </c>
      <c r="Q326">
        <v>1</v>
      </c>
      <c r="X326">
        <v>0.0024</v>
      </c>
      <c r="Y326">
        <v>74.58</v>
      </c>
      <c r="Z326">
        <v>0</v>
      </c>
      <c r="AA326">
        <v>0</v>
      </c>
      <c r="AB326">
        <v>0</v>
      </c>
      <c r="AC326">
        <v>0</v>
      </c>
      <c r="AD326">
        <v>1</v>
      </c>
      <c r="AE326">
        <v>0</v>
      </c>
      <c r="AG326">
        <v>0.0024</v>
      </c>
      <c r="AH326">
        <v>2</v>
      </c>
      <c r="AI326">
        <v>37324359</v>
      </c>
      <c r="AJ326">
        <v>326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ht="12.75">
      <c r="A327">
        <f>ROW(Source!A138)</f>
        <v>138</v>
      </c>
      <c r="B327">
        <v>37324377</v>
      </c>
      <c r="C327">
        <v>37324373</v>
      </c>
      <c r="D327">
        <v>9418495</v>
      </c>
      <c r="E327">
        <v>1</v>
      </c>
      <c r="F327">
        <v>1</v>
      </c>
      <c r="G327">
        <v>1</v>
      </c>
      <c r="H327">
        <v>1</v>
      </c>
      <c r="I327" t="s">
        <v>581</v>
      </c>
      <c r="K327" t="s">
        <v>582</v>
      </c>
      <c r="L327">
        <v>1369</v>
      </c>
      <c r="N327">
        <v>1013</v>
      </c>
      <c r="O327" t="s">
        <v>319</v>
      </c>
      <c r="P327" t="s">
        <v>319</v>
      </c>
      <c r="Q327">
        <v>1</v>
      </c>
      <c r="X327">
        <v>3.7</v>
      </c>
      <c r="Y327">
        <v>0</v>
      </c>
      <c r="Z327">
        <v>0</v>
      </c>
      <c r="AA327">
        <v>0</v>
      </c>
      <c r="AB327">
        <v>7.74</v>
      </c>
      <c r="AC327">
        <v>0</v>
      </c>
      <c r="AD327">
        <v>1</v>
      </c>
      <c r="AE327">
        <v>1</v>
      </c>
      <c r="AG327">
        <v>3.7</v>
      </c>
      <c r="AH327">
        <v>2</v>
      </c>
      <c r="AI327">
        <v>37324374</v>
      </c>
      <c r="AJ327">
        <v>327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ht="12.75">
      <c r="A328">
        <f>ROW(Source!A138)</f>
        <v>138</v>
      </c>
      <c r="B328">
        <v>37324378</v>
      </c>
      <c r="C328">
        <v>37324373</v>
      </c>
      <c r="D328">
        <v>26838694</v>
      </c>
      <c r="E328">
        <v>1</v>
      </c>
      <c r="F328">
        <v>1</v>
      </c>
      <c r="G328">
        <v>1</v>
      </c>
      <c r="H328">
        <v>2</v>
      </c>
      <c r="I328" t="s">
        <v>337</v>
      </c>
      <c r="J328" t="s">
        <v>440</v>
      </c>
      <c r="K328" t="s">
        <v>339</v>
      </c>
      <c r="L328">
        <v>1368</v>
      </c>
      <c r="N328">
        <v>1011</v>
      </c>
      <c r="O328" t="s">
        <v>325</v>
      </c>
      <c r="P328" t="s">
        <v>325</v>
      </c>
      <c r="Q328">
        <v>1</v>
      </c>
      <c r="X328">
        <v>0.03</v>
      </c>
      <c r="Y328">
        <v>0</v>
      </c>
      <c r="Z328">
        <v>87.17</v>
      </c>
      <c r="AA328">
        <v>11.6</v>
      </c>
      <c r="AB328">
        <v>0</v>
      </c>
      <c r="AC328">
        <v>0</v>
      </c>
      <c r="AD328">
        <v>1</v>
      </c>
      <c r="AE328">
        <v>0</v>
      </c>
      <c r="AG328">
        <v>0.03</v>
      </c>
      <c r="AH328">
        <v>2</v>
      </c>
      <c r="AI328">
        <v>37324375</v>
      </c>
      <c r="AJ328">
        <v>328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ht="12.75">
      <c r="A329">
        <f>ROW(Source!A138)</f>
        <v>138</v>
      </c>
      <c r="B329">
        <v>37324379</v>
      </c>
      <c r="C329">
        <v>37324373</v>
      </c>
      <c r="D329">
        <v>26848649</v>
      </c>
      <c r="E329">
        <v>1</v>
      </c>
      <c r="F329">
        <v>1</v>
      </c>
      <c r="G329">
        <v>1</v>
      </c>
      <c r="H329">
        <v>3</v>
      </c>
      <c r="I329" t="s">
        <v>583</v>
      </c>
      <c r="J329" t="s">
        <v>584</v>
      </c>
      <c r="K329" t="s">
        <v>585</v>
      </c>
      <c r="L329">
        <v>1339</v>
      </c>
      <c r="N329">
        <v>1007</v>
      </c>
      <c r="O329" t="s">
        <v>346</v>
      </c>
      <c r="P329" t="s">
        <v>346</v>
      </c>
      <c r="Q329">
        <v>1</v>
      </c>
      <c r="X329">
        <v>0.38</v>
      </c>
      <c r="Y329">
        <v>378.55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G329">
        <v>0.38</v>
      </c>
      <c r="AH329">
        <v>2</v>
      </c>
      <c r="AI329">
        <v>37324376</v>
      </c>
      <c r="AJ329">
        <v>329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ht="12.75">
      <c r="A330">
        <f>ROW(Source!A139)</f>
        <v>139</v>
      </c>
      <c r="B330">
        <v>37324377</v>
      </c>
      <c r="C330">
        <v>37324373</v>
      </c>
      <c r="D330">
        <v>9418495</v>
      </c>
      <c r="E330">
        <v>1</v>
      </c>
      <c r="F330">
        <v>1</v>
      </c>
      <c r="G330">
        <v>1</v>
      </c>
      <c r="H330">
        <v>1</v>
      </c>
      <c r="I330" t="s">
        <v>581</v>
      </c>
      <c r="K330" t="s">
        <v>582</v>
      </c>
      <c r="L330">
        <v>1369</v>
      </c>
      <c r="N330">
        <v>1013</v>
      </c>
      <c r="O330" t="s">
        <v>319</v>
      </c>
      <c r="P330" t="s">
        <v>319</v>
      </c>
      <c r="Q330">
        <v>1</v>
      </c>
      <c r="X330">
        <v>3.7</v>
      </c>
      <c r="Y330">
        <v>0</v>
      </c>
      <c r="Z330">
        <v>0</v>
      </c>
      <c r="AA330">
        <v>0</v>
      </c>
      <c r="AB330">
        <v>7.74</v>
      </c>
      <c r="AC330">
        <v>0</v>
      </c>
      <c r="AD330">
        <v>1</v>
      </c>
      <c r="AE330">
        <v>1</v>
      </c>
      <c r="AG330">
        <v>3.7</v>
      </c>
      <c r="AH330">
        <v>2</v>
      </c>
      <c r="AI330">
        <v>37324374</v>
      </c>
      <c r="AJ330">
        <v>330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ht="12.75">
      <c r="A331">
        <f>ROW(Source!A139)</f>
        <v>139</v>
      </c>
      <c r="B331">
        <v>37324378</v>
      </c>
      <c r="C331">
        <v>37324373</v>
      </c>
      <c r="D331">
        <v>26838694</v>
      </c>
      <c r="E331">
        <v>1</v>
      </c>
      <c r="F331">
        <v>1</v>
      </c>
      <c r="G331">
        <v>1</v>
      </c>
      <c r="H331">
        <v>2</v>
      </c>
      <c r="I331" t="s">
        <v>337</v>
      </c>
      <c r="J331" t="s">
        <v>440</v>
      </c>
      <c r="K331" t="s">
        <v>339</v>
      </c>
      <c r="L331">
        <v>1368</v>
      </c>
      <c r="N331">
        <v>1011</v>
      </c>
      <c r="O331" t="s">
        <v>325</v>
      </c>
      <c r="P331" t="s">
        <v>325</v>
      </c>
      <c r="Q331">
        <v>1</v>
      </c>
      <c r="X331">
        <v>0.03</v>
      </c>
      <c r="Y331">
        <v>0</v>
      </c>
      <c r="Z331">
        <v>87.17</v>
      </c>
      <c r="AA331">
        <v>11.6</v>
      </c>
      <c r="AB331">
        <v>0</v>
      </c>
      <c r="AC331">
        <v>0</v>
      </c>
      <c r="AD331">
        <v>1</v>
      </c>
      <c r="AE331">
        <v>0</v>
      </c>
      <c r="AG331">
        <v>0.03</v>
      </c>
      <c r="AH331">
        <v>2</v>
      </c>
      <c r="AI331">
        <v>37324375</v>
      </c>
      <c r="AJ331">
        <v>331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ht="12.75">
      <c r="A332">
        <f>ROW(Source!A139)</f>
        <v>139</v>
      </c>
      <c r="B332">
        <v>37324379</v>
      </c>
      <c r="C332">
        <v>37324373</v>
      </c>
      <c r="D332">
        <v>26848649</v>
      </c>
      <c r="E332">
        <v>1</v>
      </c>
      <c r="F332">
        <v>1</v>
      </c>
      <c r="G332">
        <v>1</v>
      </c>
      <c r="H332">
        <v>3</v>
      </c>
      <c r="I332" t="s">
        <v>583</v>
      </c>
      <c r="J332" t="s">
        <v>584</v>
      </c>
      <c r="K332" t="s">
        <v>585</v>
      </c>
      <c r="L332">
        <v>1339</v>
      </c>
      <c r="N332">
        <v>1007</v>
      </c>
      <c r="O332" t="s">
        <v>346</v>
      </c>
      <c r="P332" t="s">
        <v>346</v>
      </c>
      <c r="Q332">
        <v>1</v>
      </c>
      <c r="X332">
        <v>0.38</v>
      </c>
      <c r="Y332">
        <v>378.55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0</v>
      </c>
      <c r="AG332">
        <v>0.38</v>
      </c>
      <c r="AH332">
        <v>2</v>
      </c>
      <c r="AI332">
        <v>37324376</v>
      </c>
      <c r="AJ332">
        <v>332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ht="12.75">
      <c r="A333">
        <f>ROW(Source!A140)</f>
        <v>140</v>
      </c>
      <c r="B333">
        <v>37324383</v>
      </c>
      <c r="C333">
        <v>37324380</v>
      </c>
      <c r="D333">
        <v>9415650</v>
      </c>
      <c r="E333">
        <v>1</v>
      </c>
      <c r="F333">
        <v>1</v>
      </c>
      <c r="G333">
        <v>1</v>
      </c>
      <c r="H333">
        <v>1</v>
      </c>
      <c r="I333" t="s">
        <v>586</v>
      </c>
      <c r="K333" t="s">
        <v>587</v>
      </c>
      <c r="L333">
        <v>1369</v>
      </c>
      <c r="N333">
        <v>1013</v>
      </c>
      <c r="O333" t="s">
        <v>319</v>
      </c>
      <c r="P333" t="s">
        <v>319</v>
      </c>
      <c r="Q333">
        <v>1</v>
      </c>
      <c r="X333">
        <v>2.97</v>
      </c>
      <c r="Y333">
        <v>0</v>
      </c>
      <c r="Z333">
        <v>0</v>
      </c>
      <c r="AA333">
        <v>0</v>
      </c>
      <c r="AB333">
        <v>8.38</v>
      </c>
      <c r="AC333">
        <v>0</v>
      </c>
      <c r="AD333">
        <v>1</v>
      </c>
      <c r="AE333">
        <v>1</v>
      </c>
      <c r="AG333">
        <v>2.97</v>
      </c>
      <c r="AH333">
        <v>2</v>
      </c>
      <c r="AI333">
        <v>37324381</v>
      </c>
      <c r="AJ333">
        <v>333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ht="12.75">
      <c r="A334">
        <f>ROW(Source!A140)</f>
        <v>140</v>
      </c>
      <c r="B334">
        <v>37324384</v>
      </c>
      <c r="C334">
        <v>37324380</v>
      </c>
      <c r="D334">
        <v>26838392</v>
      </c>
      <c r="E334">
        <v>1</v>
      </c>
      <c r="F334">
        <v>1</v>
      </c>
      <c r="G334">
        <v>1</v>
      </c>
      <c r="H334">
        <v>2</v>
      </c>
      <c r="I334" t="s">
        <v>588</v>
      </c>
      <c r="J334" t="s">
        <v>589</v>
      </c>
      <c r="K334" t="s">
        <v>590</v>
      </c>
      <c r="L334">
        <v>1368</v>
      </c>
      <c r="N334">
        <v>1011</v>
      </c>
      <c r="O334" t="s">
        <v>325</v>
      </c>
      <c r="P334" t="s">
        <v>325</v>
      </c>
      <c r="Q334">
        <v>1</v>
      </c>
      <c r="X334">
        <v>2.38</v>
      </c>
      <c r="Y334">
        <v>0</v>
      </c>
      <c r="Z334">
        <v>5.09</v>
      </c>
      <c r="AA334">
        <v>0</v>
      </c>
      <c r="AB334">
        <v>0</v>
      </c>
      <c r="AC334">
        <v>0</v>
      </c>
      <c r="AD334">
        <v>1</v>
      </c>
      <c r="AE334">
        <v>0</v>
      </c>
      <c r="AG334">
        <v>2.38</v>
      </c>
      <c r="AH334">
        <v>2</v>
      </c>
      <c r="AI334">
        <v>37324382</v>
      </c>
      <c r="AJ334">
        <v>334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ht="12.75">
      <c r="A335">
        <f>ROW(Source!A141)</f>
        <v>141</v>
      </c>
      <c r="B335">
        <v>37324383</v>
      </c>
      <c r="C335">
        <v>37324380</v>
      </c>
      <c r="D335">
        <v>9415650</v>
      </c>
      <c r="E335">
        <v>1</v>
      </c>
      <c r="F335">
        <v>1</v>
      </c>
      <c r="G335">
        <v>1</v>
      </c>
      <c r="H335">
        <v>1</v>
      </c>
      <c r="I335" t="s">
        <v>586</v>
      </c>
      <c r="K335" t="s">
        <v>587</v>
      </c>
      <c r="L335">
        <v>1369</v>
      </c>
      <c r="N335">
        <v>1013</v>
      </c>
      <c r="O335" t="s">
        <v>319</v>
      </c>
      <c r="P335" t="s">
        <v>319</v>
      </c>
      <c r="Q335">
        <v>1</v>
      </c>
      <c r="X335">
        <v>2.97</v>
      </c>
      <c r="Y335">
        <v>0</v>
      </c>
      <c r="Z335">
        <v>0</v>
      </c>
      <c r="AA335">
        <v>0</v>
      </c>
      <c r="AB335">
        <v>8.38</v>
      </c>
      <c r="AC335">
        <v>0</v>
      </c>
      <c r="AD335">
        <v>1</v>
      </c>
      <c r="AE335">
        <v>1</v>
      </c>
      <c r="AG335">
        <v>2.97</v>
      </c>
      <c r="AH335">
        <v>2</v>
      </c>
      <c r="AI335">
        <v>37324381</v>
      </c>
      <c r="AJ335">
        <v>335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ht="12.75">
      <c r="A336">
        <f>ROW(Source!A141)</f>
        <v>141</v>
      </c>
      <c r="B336">
        <v>37324384</v>
      </c>
      <c r="C336">
        <v>37324380</v>
      </c>
      <c r="D336">
        <v>26838392</v>
      </c>
      <c r="E336">
        <v>1</v>
      </c>
      <c r="F336">
        <v>1</v>
      </c>
      <c r="G336">
        <v>1</v>
      </c>
      <c r="H336">
        <v>2</v>
      </c>
      <c r="I336" t="s">
        <v>588</v>
      </c>
      <c r="J336" t="s">
        <v>589</v>
      </c>
      <c r="K336" t="s">
        <v>590</v>
      </c>
      <c r="L336">
        <v>1368</v>
      </c>
      <c r="N336">
        <v>1011</v>
      </c>
      <c r="O336" t="s">
        <v>325</v>
      </c>
      <c r="P336" t="s">
        <v>325</v>
      </c>
      <c r="Q336">
        <v>1</v>
      </c>
      <c r="X336">
        <v>2.38</v>
      </c>
      <c r="Y336">
        <v>0</v>
      </c>
      <c r="Z336">
        <v>5.09</v>
      </c>
      <c r="AA336">
        <v>0</v>
      </c>
      <c r="AB336">
        <v>0</v>
      </c>
      <c r="AC336">
        <v>0</v>
      </c>
      <c r="AD336">
        <v>1</v>
      </c>
      <c r="AE336">
        <v>0</v>
      </c>
      <c r="AG336">
        <v>2.38</v>
      </c>
      <c r="AH336">
        <v>2</v>
      </c>
      <c r="AI336">
        <v>37324382</v>
      </c>
      <c r="AJ336">
        <v>336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ht="12.75">
      <c r="A337">
        <f>ROW(Source!A174)</f>
        <v>174</v>
      </c>
      <c r="B337">
        <v>37324388</v>
      </c>
      <c r="C337">
        <v>37324385</v>
      </c>
      <c r="D337">
        <v>9415650</v>
      </c>
      <c r="E337">
        <v>1</v>
      </c>
      <c r="F337">
        <v>1</v>
      </c>
      <c r="G337">
        <v>1</v>
      </c>
      <c r="H337">
        <v>1</v>
      </c>
      <c r="I337" t="s">
        <v>586</v>
      </c>
      <c r="K337" t="s">
        <v>587</v>
      </c>
      <c r="L337">
        <v>1369</v>
      </c>
      <c r="N337">
        <v>1013</v>
      </c>
      <c r="O337" t="s">
        <v>319</v>
      </c>
      <c r="P337" t="s">
        <v>319</v>
      </c>
      <c r="Q337">
        <v>1</v>
      </c>
      <c r="X337">
        <v>48.5</v>
      </c>
      <c r="Y337">
        <v>0</v>
      </c>
      <c r="Z337">
        <v>0</v>
      </c>
      <c r="AA337">
        <v>0</v>
      </c>
      <c r="AB337">
        <v>8.38</v>
      </c>
      <c r="AC337">
        <v>0</v>
      </c>
      <c r="AD337">
        <v>1</v>
      </c>
      <c r="AE337">
        <v>1</v>
      </c>
      <c r="AG337">
        <v>48.5</v>
      </c>
      <c r="AH337">
        <v>2</v>
      </c>
      <c r="AI337">
        <v>37324386</v>
      </c>
      <c r="AJ337">
        <v>337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ht="12.75">
      <c r="A338">
        <f>ROW(Source!A174)</f>
        <v>174</v>
      </c>
      <c r="B338">
        <v>37324389</v>
      </c>
      <c r="C338">
        <v>37324385</v>
      </c>
      <c r="D338">
        <v>26838392</v>
      </c>
      <c r="E338">
        <v>1</v>
      </c>
      <c r="F338">
        <v>1</v>
      </c>
      <c r="G338">
        <v>1</v>
      </c>
      <c r="H338">
        <v>2</v>
      </c>
      <c r="I338" t="s">
        <v>588</v>
      </c>
      <c r="J338" t="s">
        <v>589</v>
      </c>
      <c r="K338" t="s">
        <v>590</v>
      </c>
      <c r="L338">
        <v>1368</v>
      </c>
      <c r="N338">
        <v>1011</v>
      </c>
      <c r="O338" t="s">
        <v>325</v>
      </c>
      <c r="P338" t="s">
        <v>325</v>
      </c>
      <c r="Q338">
        <v>1</v>
      </c>
      <c r="X338">
        <v>16.17</v>
      </c>
      <c r="Y338">
        <v>0</v>
      </c>
      <c r="Z338">
        <v>5.09</v>
      </c>
      <c r="AA338">
        <v>0</v>
      </c>
      <c r="AB338">
        <v>0</v>
      </c>
      <c r="AC338">
        <v>0</v>
      </c>
      <c r="AD338">
        <v>1</v>
      </c>
      <c r="AE338">
        <v>0</v>
      </c>
      <c r="AG338">
        <v>16.17</v>
      </c>
      <c r="AH338">
        <v>2</v>
      </c>
      <c r="AI338">
        <v>37324387</v>
      </c>
      <c r="AJ338">
        <v>338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ht="12.75">
      <c r="A339">
        <f>ROW(Source!A175)</f>
        <v>175</v>
      </c>
      <c r="B339">
        <v>37324388</v>
      </c>
      <c r="C339">
        <v>37324385</v>
      </c>
      <c r="D339">
        <v>9415650</v>
      </c>
      <c r="E339">
        <v>1</v>
      </c>
      <c r="F339">
        <v>1</v>
      </c>
      <c r="G339">
        <v>1</v>
      </c>
      <c r="H339">
        <v>1</v>
      </c>
      <c r="I339" t="s">
        <v>586</v>
      </c>
      <c r="K339" t="s">
        <v>587</v>
      </c>
      <c r="L339">
        <v>1369</v>
      </c>
      <c r="N339">
        <v>1013</v>
      </c>
      <c r="O339" t="s">
        <v>319</v>
      </c>
      <c r="P339" t="s">
        <v>319</v>
      </c>
      <c r="Q339">
        <v>1</v>
      </c>
      <c r="X339">
        <v>48.5</v>
      </c>
      <c r="Y339">
        <v>0</v>
      </c>
      <c r="Z339">
        <v>0</v>
      </c>
      <c r="AA339">
        <v>0</v>
      </c>
      <c r="AB339">
        <v>8.38</v>
      </c>
      <c r="AC339">
        <v>0</v>
      </c>
      <c r="AD339">
        <v>1</v>
      </c>
      <c r="AE339">
        <v>1</v>
      </c>
      <c r="AG339">
        <v>48.5</v>
      </c>
      <c r="AH339">
        <v>2</v>
      </c>
      <c r="AI339">
        <v>37324386</v>
      </c>
      <c r="AJ339">
        <v>339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ht="12.75">
      <c r="A340">
        <f>ROW(Source!A175)</f>
        <v>175</v>
      </c>
      <c r="B340">
        <v>37324389</v>
      </c>
      <c r="C340">
        <v>37324385</v>
      </c>
      <c r="D340">
        <v>26838392</v>
      </c>
      <c r="E340">
        <v>1</v>
      </c>
      <c r="F340">
        <v>1</v>
      </c>
      <c r="G340">
        <v>1</v>
      </c>
      <c r="H340">
        <v>2</v>
      </c>
      <c r="I340" t="s">
        <v>588</v>
      </c>
      <c r="J340" t="s">
        <v>589</v>
      </c>
      <c r="K340" t="s">
        <v>590</v>
      </c>
      <c r="L340">
        <v>1368</v>
      </c>
      <c r="N340">
        <v>1011</v>
      </c>
      <c r="O340" t="s">
        <v>325</v>
      </c>
      <c r="P340" t="s">
        <v>325</v>
      </c>
      <c r="Q340">
        <v>1</v>
      </c>
      <c r="X340">
        <v>16.17</v>
      </c>
      <c r="Y340">
        <v>0</v>
      </c>
      <c r="Z340">
        <v>5.09</v>
      </c>
      <c r="AA340">
        <v>0</v>
      </c>
      <c r="AB340">
        <v>0</v>
      </c>
      <c r="AC340">
        <v>0</v>
      </c>
      <c r="AD340">
        <v>1</v>
      </c>
      <c r="AE340">
        <v>0</v>
      </c>
      <c r="AG340">
        <v>16.17</v>
      </c>
      <c r="AH340">
        <v>2</v>
      </c>
      <c r="AI340">
        <v>37324387</v>
      </c>
      <c r="AJ340">
        <v>340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ht="12.75">
      <c r="A341">
        <f>ROW(Source!A176)</f>
        <v>176</v>
      </c>
      <c r="B341">
        <v>37324394</v>
      </c>
      <c r="C341">
        <v>37324390</v>
      </c>
      <c r="D341">
        <v>9415152</v>
      </c>
      <c r="E341">
        <v>1</v>
      </c>
      <c r="F341">
        <v>1</v>
      </c>
      <c r="G341">
        <v>1</v>
      </c>
      <c r="H341">
        <v>1</v>
      </c>
      <c r="I341" t="s">
        <v>335</v>
      </c>
      <c r="K341" t="s">
        <v>336</v>
      </c>
      <c r="L341">
        <v>1369</v>
      </c>
      <c r="N341">
        <v>1013</v>
      </c>
      <c r="O341" t="s">
        <v>319</v>
      </c>
      <c r="P341" t="s">
        <v>319</v>
      </c>
      <c r="Q341">
        <v>1</v>
      </c>
      <c r="X341">
        <v>0.174</v>
      </c>
      <c r="Y341">
        <v>0</v>
      </c>
      <c r="Z341">
        <v>0</v>
      </c>
      <c r="AA341">
        <v>0</v>
      </c>
      <c r="AB341">
        <v>7.8</v>
      </c>
      <c r="AC341">
        <v>0</v>
      </c>
      <c r="AD341">
        <v>1</v>
      </c>
      <c r="AE341">
        <v>1</v>
      </c>
      <c r="AG341">
        <v>0.174</v>
      </c>
      <c r="AH341">
        <v>2</v>
      </c>
      <c r="AI341">
        <v>37324391</v>
      </c>
      <c r="AJ341">
        <v>341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ht="12.75">
      <c r="A342">
        <f>ROW(Source!A176)</f>
        <v>176</v>
      </c>
      <c r="B342">
        <v>37324395</v>
      </c>
      <c r="C342">
        <v>37324390</v>
      </c>
      <c r="D342">
        <v>121548</v>
      </c>
      <c r="E342">
        <v>1</v>
      </c>
      <c r="F342">
        <v>1</v>
      </c>
      <c r="G342">
        <v>1</v>
      </c>
      <c r="H342">
        <v>1</v>
      </c>
      <c r="I342" t="s">
        <v>32</v>
      </c>
      <c r="K342" t="s">
        <v>320</v>
      </c>
      <c r="L342">
        <v>608254</v>
      </c>
      <c r="N342">
        <v>1013</v>
      </c>
      <c r="O342" t="s">
        <v>321</v>
      </c>
      <c r="P342" t="s">
        <v>321</v>
      </c>
      <c r="Q342">
        <v>1</v>
      </c>
      <c r="X342">
        <v>0.087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2</v>
      </c>
      <c r="AG342">
        <v>0.087</v>
      </c>
      <c r="AH342">
        <v>2</v>
      </c>
      <c r="AI342">
        <v>37324392</v>
      </c>
      <c r="AJ342">
        <v>342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ht="12.75">
      <c r="A343">
        <f>ROW(Source!A176)</f>
        <v>176</v>
      </c>
      <c r="B343">
        <v>37324396</v>
      </c>
      <c r="C343">
        <v>37324390</v>
      </c>
      <c r="D343">
        <v>26836707</v>
      </c>
      <c r="E343">
        <v>1</v>
      </c>
      <c r="F343">
        <v>1</v>
      </c>
      <c r="G343">
        <v>1</v>
      </c>
      <c r="H343">
        <v>2</v>
      </c>
      <c r="I343" t="s">
        <v>591</v>
      </c>
      <c r="J343" t="s">
        <v>592</v>
      </c>
      <c r="K343" t="s">
        <v>593</v>
      </c>
      <c r="L343">
        <v>1368</v>
      </c>
      <c r="N343">
        <v>1011</v>
      </c>
      <c r="O343" t="s">
        <v>325</v>
      </c>
      <c r="P343" t="s">
        <v>325</v>
      </c>
      <c r="Q343">
        <v>1</v>
      </c>
      <c r="X343">
        <v>0.087</v>
      </c>
      <c r="Y343">
        <v>0</v>
      </c>
      <c r="Z343">
        <v>88.01</v>
      </c>
      <c r="AA343">
        <v>11.6</v>
      </c>
      <c r="AB343">
        <v>0</v>
      </c>
      <c r="AC343">
        <v>0</v>
      </c>
      <c r="AD343">
        <v>1</v>
      </c>
      <c r="AE343">
        <v>0</v>
      </c>
      <c r="AG343">
        <v>0.087</v>
      </c>
      <c r="AH343">
        <v>2</v>
      </c>
      <c r="AI343">
        <v>37324393</v>
      </c>
      <c r="AJ343">
        <v>343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ht="12.75">
      <c r="A344">
        <f>ROW(Source!A177)</f>
        <v>177</v>
      </c>
      <c r="B344">
        <v>37324394</v>
      </c>
      <c r="C344">
        <v>37324390</v>
      </c>
      <c r="D344">
        <v>9415152</v>
      </c>
      <c r="E344">
        <v>1</v>
      </c>
      <c r="F344">
        <v>1</v>
      </c>
      <c r="G344">
        <v>1</v>
      </c>
      <c r="H344">
        <v>1</v>
      </c>
      <c r="I344" t="s">
        <v>335</v>
      </c>
      <c r="K344" t="s">
        <v>336</v>
      </c>
      <c r="L344">
        <v>1369</v>
      </c>
      <c r="N344">
        <v>1013</v>
      </c>
      <c r="O344" t="s">
        <v>319</v>
      </c>
      <c r="P344" t="s">
        <v>319</v>
      </c>
      <c r="Q344">
        <v>1</v>
      </c>
      <c r="X344">
        <v>0.174</v>
      </c>
      <c r="Y344">
        <v>0</v>
      </c>
      <c r="Z344">
        <v>0</v>
      </c>
      <c r="AA344">
        <v>0</v>
      </c>
      <c r="AB344">
        <v>7.8</v>
      </c>
      <c r="AC344">
        <v>0</v>
      </c>
      <c r="AD344">
        <v>1</v>
      </c>
      <c r="AE344">
        <v>1</v>
      </c>
      <c r="AG344">
        <v>0.174</v>
      </c>
      <c r="AH344">
        <v>2</v>
      </c>
      <c r="AI344">
        <v>37324391</v>
      </c>
      <c r="AJ344">
        <v>344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ht="12.75">
      <c r="A345">
        <f>ROW(Source!A177)</f>
        <v>177</v>
      </c>
      <c r="B345">
        <v>37324395</v>
      </c>
      <c r="C345">
        <v>37324390</v>
      </c>
      <c r="D345">
        <v>121548</v>
      </c>
      <c r="E345">
        <v>1</v>
      </c>
      <c r="F345">
        <v>1</v>
      </c>
      <c r="G345">
        <v>1</v>
      </c>
      <c r="H345">
        <v>1</v>
      </c>
      <c r="I345" t="s">
        <v>32</v>
      </c>
      <c r="K345" t="s">
        <v>320</v>
      </c>
      <c r="L345">
        <v>608254</v>
      </c>
      <c r="N345">
        <v>1013</v>
      </c>
      <c r="O345" t="s">
        <v>321</v>
      </c>
      <c r="P345" t="s">
        <v>321</v>
      </c>
      <c r="Q345">
        <v>1</v>
      </c>
      <c r="X345">
        <v>0.087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1</v>
      </c>
      <c r="AE345">
        <v>2</v>
      </c>
      <c r="AG345">
        <v>0.087</v>
      </c>
      <c r="AH345">
        <v>2</v>
      </c>
      <c r="AI345">
        <v>37324392</v>
      </c>
      <c r="AJ345">
        <v>345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ht="12.75">
      <c r="A346">
        <f>ROW(Source!A177)</f>
        <v>177</v>
      </c>
      <c r="B346">
        <v>37324396</v>
      </c>
      <c r="C346">
        <v>37324390</v>
      </c>
      <c r="D346">
        <v>26836707</v>
      </c>
      <c r="E346">
        <v>1</v>
      </c>
      <c r="F346">
        <v>1</v>
      </c>
      <c r="G346">
        <v>1</v>
      </c>
      <c r="H346">
        <v>2</v>
      </c>
      <c r="I346" t="s">
        <v>591</v>
      </c>
      <c r="J346" t="s">
        <v>592</v>
      </c>
      <c r="K346" t="s">
        <v>593</v>
      </c>
      <c r="L346">
        <v>1368</v>
      </c>
      <c r="N346">
        <v>1011</v>
      </c>
      <c r="O346" t="s">
        <v>325</v>
      </c>
      <c r="P346" t="s">
        <v>325</v>
      </c>
      <c r="Q346">
        <v>1</v>
      </c>
      <c r="X346">
        <v>0.087</v>
      </c>
      <c r="Y346">
        <v>0</v>
      </c>
      <c r="Z346">
        <v>88.01</v>
      </c>
      <c r="AA346">
        <v>11.6</v>
      </c>
      <c r="AB346">
        <v>0</v>
      </c>
      <c r="AC346">
        <v>0</v>
      </c>
      <c r="AD346">
        <v>1</v>
      </c>
      <c r="AE346">
        <v>0</v>
      </c>
      <c r="AG346">
        <v>0.087</v>
      </c>
      <c r="AH346">
        <v>2</v>
      </c>
      <c r="AI346">
        <v>37324393</v>
      </c>
      <c r="AJ346">
        <v>346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ht="12.75">
      <c r="A347">
        <f>ROW(Source!A178)</f>
        <v>178</v>
      </c>
      <c r="B347">
        <v>37324401</v>
      </c>
      <c r="C347">
        <v>37324397</v>
      </c>
      <c r="D347">
        <v>9415152</v>
      </c>
      <c r="E347">
        <v>1</v>
      </c>
      <c r="F347">
        <v>1</v>
      </c>
      <c r="G347">
        <v>1</v>
      </c>
      <c r="H347">
        <v>1</v>
      </c>
      <c r="I347" t="s">
        <v>335</v>
      </c>
      <c r="K347" t="s">
        <v>336</v>
      </c>
      <c r="L347">
        <v>1369</v>
      </c>
      <c r="N347">
        <v>1013</v>
      </c>
      <c r="O347" t="s">
        <v>319</v>
      </c>
      <c r="P347" t="s">
        <v>319</v>
      </c>
      <c r="Q347">
        <v>1</v>
      </c>
      <c r="X347">
        <v>0.174</v>
      </c>
      <c r="Y347">
        <v>0</v>
      </c>
      <c r="Z347">
        <v>0</v>
      </c>
      <c r="AA347">
        <v>0</v>
      </c>
      <c r="AB347">
        <v>7.8</v>
      </c>
      <c r="AC347">
        <v>0</v>
      </c>
      <c r="AD347">
        <v>1</v>
      </c>
      <c r="AE347">
        <v>1</v>
      </c>
      <c r="AG347">
        <v>0.174</v>
      </c>
      <c r="AH347">
        <v>2</v>
      </c>
      <c r="AI347">
        <v>37324398</v>
      </c>
      <c r="AJ347">
        <v>347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ht="12.75">
      <c r="A348">
        <f>ROW(Source!A178)</f>
        <v>178</v>
      </c>
      <c r="B348">
        <v>37324402</v>
      </c>
      <c r="C348">
        <v>37324397</v>
      </c>
      <c r="D348">
        <v>121548</v>
      </c>
      <c r="E348">
        <v>1</v>
      </c>
      <c r="F348">
        <v>1</v>
      </c>
      <c r="G348">
        <v>1</v>
      </c>
      <c r="H348">
        <v>1</v>
      </c>
      <c r="I348" t="s">
        <v>32</v>
      </c>
      <c r="K348" t="s">
        <v>320</v>
      </c>
      <c r="L348">
        <v>608254</v>
      </c>
      <c r="N348">
        <v>1013</v>
      </c>
      <c r="O348" t="s">
        <v>321</v>
      </c>
      <c r="P348" t="s">
        <v>321</v>
      </c>
      <c r="Q348">
        <v>1</v>
      </c>
      <c r="X348">
        <v>0.087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2</v>
      </c>
      <c r="AG348">
        <v>0.087</v>
      </c>
      <c r="AH348">
        <v>2</v>
      </c>
      <c r="AI348">
        <v>37324399</v>
      </c>
      <c r="AJ348">
        <v>348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ht="12.75">
      <c r="A349">
        <f>ROW(Source!A178)</f>
        <v>178</v>
      </c>
      <c r="B349">
        <v>37324403</v>
      </c>
      <c r="C349">
        <v>37324397</v>
      </c>
      <c r="D349">
        <v>26836707</v>
      </c>
      <c r="E349">
        <v>1</v>
      </c>
      <c r="F349">
        <v>1</v>
      </c>
      <c r="G349">
        <v>1</v>
      </c>
      <c r="H349">
        <v>2</v>
      </c>
      <c r="I349" t="s">
        <v>591</v>
      </c>
      <c r="J349" t="s">
        <v>592</v>
      </c>
      <c r="K349" t="s">
        <v>593</v>
      </c>
      <c r="L349">
        <v>1368</v>
      </c>
      <c r="N349">
        <v>1011</v>
      </c>
      <c r="O349" t="s">
        <v>325</v>
      </c>
      <c r="P349" t="s">
        <v>325</v>
      </c>
      <c r="Q349">
        <v>1</v>
      </c>
      <c r="X349">
        <v>0.087</v>
      </c>
      <c r="Y349">
        <v>0</v>
      </c>
      <c r="Z349">
        <v>88.01</v>
      </c>
      <c r="AA349">
        <v>11.6</v>
      </c>
      <c r="AB349">
        <v>0</v>
      </c>
      <c r="AC349">
        <v>0</v>
      </c>
      <c r="AD349">
        <v>1</v>
      </c>
      <c r="AE349">
        <v>0</v>
      </c>
      <c r="AG349">
        <v>0.087</v>
      </c>
      <c r="AH349">
        <v>2</v>
      </c>
      <c r="AI349">
        <v>37324400</v>
      </c>
      <c r="AJ349">
        <v>349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ht="12.75">
      <c r="A350">
        <f>ROW(Source!A179)</f>
        <v>179</v>
      </c>
      <c r="B350">
        <v>37324401</v>
      </c>
      <c r="C350">
        <v>37324397</v>
      </c>
      <c r="D350">
        <v>9415152</v>
      </c>
      <c r="E350">
        <v>1</v>
      </c>
      <c r="F350">
        <v>1</v>
      </c>
      <c r="G350">
        <v>1</v>
      </c>
      <c r="H350">
        <v>1</v>
      </c>
      <c r="I350" t="s">
        <v>335</v>
      </c>
      <c r="K350" t="s">
        <v>336</v>
      </c>
      <c r="L350">
        <v>1369</v>
      </c>
      <c r="N350">
        <v>1013</v>
      </c>
      <c r="O350" t="s">
        <v>319</v>
      </c>
      <c r="P350" t="s">
        <v>319</v>
      </c>
      <c r="Q350">
        <v>1</v>
      </c>
      <c r="X350">
        <v>0.174</v>
      </c>
      <c r="Y350">
        <v>0</v>
      </c>
      <c r="Z350">
        <v>0</v>
      </c>
      <c r="AA350">
        <v>0</v>
      </c>
      <c r="AB350">
        <v>7.8</v>
      </c>
      <c r="AC350">
        <v>0</v>
      </c>
      <c r="AD350">
        <v>1</v>
      </c>
      <c r="AE350">
        <v>1</v>
      </c>
      <c r="AG350">
        <v>0.174</v>
      </c>
      <c r="AH350">
        <v>2</v>
      </c>
      <c r="AI350">
        <v>37324398</v>
      </c>
      <c r="AJ350">
        <v>350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ht="12.75">
      <c r="A351">
        <f>ROW(Source!A179)</f>
        <v>179</v>
      </c>
      <c r="B351">
        <v>37324402</v>
      </c>
      <c r="C351">
        <v>37324397</v>
      </c>
      <c r="D351">
        <v>121548</v>
      </c>
      <c r="E351">
        <v>1</v>
      </c>
      <c r="F351">
        <v>1</v>
      </c>
      <c r="G351">
        <v>1</v>
      </c>
      <c r="H351">
        <v>1</v>
      </c>
      <c r="I351" t="s">
        <v>32</v>
      </c>
      <c r="K351" t="s">
        <v>320</v>
      </c>
      <c r="L351">
        <v>608254</v>
      </c>
      <c r="N351">
        <v>1013</v>
      </c>
      <c r="O351" t="s">
        <v>321</v>
      </c>
      <c r="P351" t="s">
        <v>321</v>
      </c>
      <c r="Q351">
        <v>1</v>
      </c>
      <c r="X351">
        <v>0.087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2</v>
      </c>
      <c r="AG351">
        <v>0.087</v>
      </c>
      <c r="AH351">
        <v>2</v>
      </c>
      <c r="AI351">
        <v>37324399</v>
      </c>
      <c r="AJ351">
        <v>351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ht="12.75">
      <c r="A352">
        <f>ROW(Source!A179)</f>
        <v>179</v>
      </c>
      <c r="B352">
        <v>37324403</v>
      </c>
      <c r="C352">
        <v>37324397</v>
      </c>
      <c r="D352">
        <v>26836707</v>
      </c>
      <c r="E352">
        <v>1</v>
      </c>
      <c r="F352">
        <v>1</v>
      </c>
      <c r="G352">
        <v>1</v>
      </c>
      <c r="H352">
        <v>2</v>
      </c>
      <c r="I352" t="s">
        <v>591</v>
      </c>
      <c r="J352" t="s">
        <v>592</v>
      </c>
      <c r="K352" t="s">
        <v>593</v>
      </c>
      <c r="L352">
        <v>1368</v>
      </c>
      <c r="N352">
        <v>1011</v>
      </c>
      <c r="O352" t="s">
        <v>325</v>
      </c>
      <c r="P352" t="s">
        <v>325</v>
      </c>
      <c r="Q352">
        <v>1</v>
      </c>
      <c r="X352">
        <v>0.087</v>
      </c>
      <c r="Y352">
        <v>0</v>
      </c>
      <c r="Z352">
        <v>88.01</v>
      </c>
      <c r="AA352">
        <v>11.6</v>
      </c>
      <c r="AB352">
        <v>0</v>
      </c>
      <c r="AC352">
        <v>0</v>
      </c>
      <c r="AD352">
        <v>1</v>
      </c>
      <c r="AE352">
        <v>0</v>
      </c>
      <c r="AG352">
        <v>0.087</v>
      </c>
      <c r="AH352">
        <v>2</v>
      </c>
      <c r="AI352">
        <v>37324400</v>
      </c>
      <c r="AJ352">
        <v>352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ht="12.75">
      <c r="A353">
        <f>ROW(Source!A180)</f>
        <v>180</v>
      </c>
      <c r="B353">
        <v>37324406</v>
      </c>
      <c r="C353">
        <v>37324404</v>
      </c>
      <c r="D353">
        <v>26838694</v>
      </c>
      <c r="E353">
        <v>1</v>
      </c>
      <c r="F353">
        <v>1</v>
      </c>
      <c r="G353">
        <v>1</v>
      </c>
      <c r="H353">
        <v>2</v>
      </c>
      <c r="I353" t="s">
        <v>337</v>
      </c>
      <c r="J353" t="s">
        <v>338</v>
      </c>
      <c r="K353" t="s">
        <v>339</v>
      </c>
      <c r="L353">
        <v>1368</v>
      </c>
      <c r="N353">
        <v>1011</v>
      </c>
      <c r="O353" t="s">
        <v>325</v>
      </c>
      <c r="P353" t="s">
        <v>325</v>
      </c>
      <c r="Q353">
        <v>1</v>
      </c>
      <c r="X353">
        <v>0.7622</v>
      </c>
      <c r="Y353">
        <v>0</v>
      </c>
      <c r="Z353">
        <v>87.17</v>
      </c>
      <c r="AA353">
        <v>11.6</v>
      </c>
      <c r="AB353">
        <v>0</v>
      </c>
      <c r="AC353">
        <v>0</v>
      </c>
      <c r="AD353">
        <v>1</v>
      </c>
      <c r="AE353">
        <v>0</v>
      </c>
      <c r="AG353">
        <v>0.7622</v>
      </c>
      <c r="AH353">
        <v>2</v>
      </c>
      <c r="AI353">
        <v>37324405</v>
      </c>
      <c r="AJ353">
        <v>353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ht="12.75">
      <c r="A354">
        <f>ROW(Source!A181)</f>
        <v>181</v>
      </c>
      <c r="B354">
        <v>37324406</v>
      </c>
      <c r="C354">
        <v>37324404</v>
      </c>
      <c r="D354">
        <v>26838694</v>
      </c>
      <c r="E354">
        <v>1</v>
      </c>
      <c r="F354">
        <v>1</v>
      </c>
      <c r="G354">
        <v>1</v>
      </c>
      <c r="H354">
        <v>2</v>
      </c>
      <c r="I354" t="s">
        <v>337</v>
      </c>
      <c r="J354" t="s">
        <v>338</v>
      </c>
      <c r="K354" t="s">
        <v>339</v>
      </c>
      <c r="L354">
        <v>1368</v>
      </c>
      <c r="N354">
        <v>1011</v>
      </c>
      <c r="O354" t="s">
        <v>325</v>
      </c>
      <c r="P354" t="s">
        <v>325</v>
      </c>
      <c r="Q354">
        <v>1</v>
      </c>
      <c r="X354">
        <v>0.7622</v>
      </c>
      <c r="Y354">
        <v>0</v>
      </c>
      <c r="Z354">
        <v>87.17</v>
      </c>
      <c r="AA354">
        <v>11.6</v>
      </c>
      <c r="AB354">
        <v>0</v>
      </c>
      <c r="AC354">
        <v>0</v>
      </c>
      <c r="AD354">
        <v>1</v>
      </c>
      <c r="AE354">
        <v>0</v>
      </c>
      <c r="AG354">
        <v>0.7622</v>
      </c>
      <c r="AH354">
        <v>2</v>
      </c>
      <c r="AI354">
        <v>37324405</v>
      </c>
      <c r="AJ354">
        <v>354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2017-11-13T13:13:39Z</dcterms:modified>
  <cp:category/>
  <cp:version/>
  <cp:contentType/>
  <cp:contentStatus/>
</cp:coreProperties>
</file>